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7530546\Desktop\"/>
    </mc:Choice>
  </mc:AlternateContent>
  <xr:revisionPtr revIDLastSave="0" documentId="8_{CC08575E-DB75-4E2C-A37B-49CA14FD3B99}" xr6:coauthVersionLast="47" xr6:coauthVersionMax="47" xr10:uidLastSave="{00000000-0000-0000-0000-000000000000}"/>
  <bookViews>
    <workbookView xWindow="0" yWindow="0" windowWidth="28800" windowHeight="10410" tabRatio="839" firstSheet="8" activeTab="8" xr2:uid="{00000000-000D-0000-FFFF-FFFF00000000}"/>
  </bookViews>
  <sheets>
    <sheet name="Capa" sheetId="11" r:id="rId1"/>
    <sheet name="Analítico" sheetId="17" r:id="rId2"/>
    <sheet name="Cronogramas" sheetId="25" r:id="rId3"/>
    <sheet name="Sintético" sheetId="4" r:id="rId4"/>
    <sheet name="Gastos das Atividades" sheetId="21" r:id="rId5"/>
    <sheet name="Encargos e Benefícios" sheetId="18" r:id="rId6"/>
    <sheet name="Gastos com Pessoal" sheetId="14" r:id="rId7"/>
    <sheet name="Bens" sheetId="8" r:id="rId8"/>
    <sheet name="Gastos Gerais" sheetId="22" r:id="rId9"/>
    <sheet name="Desmobilização" sheetId="23" r:id="rId10"/>
    <sheet name="Rateio" sheetId="26" r:id="rId11"/>
    <sheet name="Assinatura" sheetId="12" r:id="rId12"/>
    <sheet name="Plano" sheetId="24" r:id="rId13"/>
  </sheets>
  <externalReferences>
    <externalReference r:id="rId14"/>
  </externalReferences>
  <definedNames>
    <definedName name="_xlnm._FilterDatabase" localSheetId="9" hidden="1">Desmobilização!$A$3:$H$204</definedName>
    <definedName name="_xlnm._FilterDatabase" localSheetId="8" hidden="1">'Gastos Gerais'!$A$3:$H$1003</definedName>
    <definedName name="_ftn1" localSheetId="3">Sintético!#REF!</definedName>
    <definedName name="_ftnref1" localSheetId="3">Sintético!#REF!</definedName>
    <definedName name="Aquisição_de_Bens_Permanentes">Plano!$E$2:$E$14</definedName>
    <definedName name="_xlnm.Print_Area" localSheetId="1">Analítico!$A$1:$BL$157</definedName>
    <definedName name="_xlnm.Print_Area" localSheetId="11">Assinatura!$A$1:$F$14</definedName>
    <definedName name="_xlnm.Print_Area" localSheetId="7">Bens!$A$1:$H$104</definedName>
    <definedName name="_xlnm.Print_Area" localSheetId="0">Capa!$A$1:$A$10</definedName>
    <definedName name="_xlnm.Print_Area" localSheetId="9">Desmobilização!$A$1:$H$204</definedName>
    <definedName name="_xlnm.Print_Area" localSheetId="5">'Encargos e Benefícios'!$A$1:$AD$525</definedName>
    <definedName name="_xlnm.Print_Area" localSheetId="6">'Gastos com Pessoal'!$A$1:$AQ$530</definedName>
    <definedName name="_xlnm.Print_Area" localSheetId="4">'Gastos das Atividades'!$A$1:$P$46</definedName>
    <definedName name="_xlnm.Print_Area" localSheetId="8">'Gastos Gerais'!$A$1:$H$1003</definedName>
    <definedName name="_xlnm.Print_Area" localSheetId="10">Rateio!$A$1:$H$63</definedName>
    <definedName name="_xlnm.Print_Area" localSheetId="3">Sintético!$A$1:$BL$28</definedName>
    <definedName name="área_destinada">Plano!$I$2:$I$3</definedName>
    <definedName name="Benefícios" localSheetId="10">Rateio!#REF!</definedName>
    <definedName name="Benefícios">Analítico!$B$47:$B$55</definedName>
    <definedName name="Beneficios2" localSheetId="10">Rateio!#REF!</definedName>
    <definedName name="Beneficios2">Analítico!$B$48:$B$55</definedName>
    <definedName name="Beneficios3">'Gastos com Pessoal'!$AU$1:$AU$8</definedName>
    <definedName name="Bens" localSheetId="10">Rateio!#REF!</definedName>
    <definedName name="Bens">Analítico!$B$139:$B$153</definedName>
    <definedName name="Categorias">Plano!$C$1:$D$1</definedName>
    <definedName name="Dropdown1" localSheetId="3">Sintético!#REF!</definedName>
    <definedName name="Gastos_com_Pessoal">Plano!$C$2:$C$27</definedName>
    <definedName name="Gastos_Gerais">Plano!$D$2:$D$79</definedName>
    <definedName name="Gerais" localSheetId="10">Rateio!$B$4:$B$63</definedName>
    <definedName name="Gerais">Analítico!$B$59:$B$136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1">Analítico!$A:$B,Analítico!$2:$3</definedName>
    <definedName name="_xlnm.Print_Titles" localSheetId="9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8">'Gastos Gerais'!$2:$3</definedName>
    <definedName name="_xlnm.Print_Titles" localSheetId="10">Rateio!$A:$B,Rateio!$2:$2</definedName>
    <definedName name="_xlnm.Print_Titles" localSheetId="3">Sintético!$A:$B,Sintético!$2:$3</definedName>
    <definedName name="Transferência_para_Reserva_de_Recursos">Plano!$F$1:$F$1</definedName>
    <definedName name="VinculoPT" localSheetId="12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2" l="1"/>
  <c r="H65" i="22"/>
  <c r="H66" i="22"/>
  <c r="H67" i="22"/>
  <c r="G6" i="8" l="1"/>
  <c r="H59" i="22"/>
  <c r="H62" i="22"/>
  <c r="H60" i="22"/>
  <c r="H63" i="22"/>
  <c r="J45" i="18"/>
  <c r="H64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AO7" i="14"/>
  <c r="AO9" i="14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O44" i="14"/>
  <c r="AO45" i="14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AO94" i="14"/>
  <c r="AO95" i="14"/>
  <c r="AO96" i="14"/>
  <c r="AO97" i="14"/>
  <c r="AO98" i="14"/>
  <c r="AO99" i="14"/>
  <c r="AO100" i="14"/>
  <c r="AO101" i="14"/>
  <c r="AO102" i="14"/>
  <c r="AO103" i="14"/>
  <c r="AO104" i="14"/>
  <c r="AO105" i="14"/>
  <c r="AO106" i="14"/>
  <c r="AO107" i="14"/>
  <c r="AO108" i="14"/>
  <c r="AO109" i="14"/>
  <c r="AO110" i="14"/>
  <c r="AO111" i="14"/>
  <c r="AO112" i="14"/>
  <c r="AO113" i="14"/>
  <c r="AO114" i="14"/>
  <c r="AO115" i="14"/>
  <c r="AO116" i="14"/>
  <c r="AO117" i="14"/>
  <c r="AO118" i="14"/>
  <c r="AO119" i="14"/>
  <c r="AO120" i="14"/>
  <c r="AO121" i="14"/>
  <c r="AO122" i="14"/>
  <c r="AO123" i="14"/>
  <c r="AO124" i="14"/>
  <c r="AO125" i="14"/>
  <c r="AO126" i="14"/>
  <c r="AO127" i="14"/>
  <c r="AO128" i="14"/>
  <c r="AO129" i="14"/>
  <c r="AO130" i="14"/>
  <c r="AO131" i="14"/>
  <c r="AO132" i="14"/>
  <c r="AO133" i="14"/>
  <c r="AO134" i="14"/>
  <c r="AO135" i="14"/>
  <c r="AO136" i="14"/>
  <c r="AO137" i="14"/>
  <c r="AO138" i="14"/>
  <c r="AO139" i="14"/>
  <c r="AO140" i="14"/>
  <c r="AO141" i="14"/>
  <c r="AO142" i="14"/>
  <c r="AO143" i="14"/>
  <c r="AO144" i="14"/>
  <c r="AO145" i="14"/>
  <c r="AO146" i="14"/>
  <c r="AO147" i="14"/>
  <c r="AO148" i="14"/>
  <c r="AO149" i="14"/>
  <c r="AO150" i="14"/>
  <c r="AO151" i="14"/>
  <c r="AO152" i="14"/>
  <c r="AO153" i="14"/>
  <c r="AO154" i="14"/>
  <c r="AO155" i="14"/>
  <c r="AO156" i="14"/>
  <c r="AO157" i="14"/>
  <c r="AO158" i="14"/>
  <c r="AO159" i="14"/>
  <c r="AO160" i="14"/>
  <c r="AO161" i="14"/>
  <c r="AO162" i="14"/>
  <c r="AO163" i="14"/>
  <c r="AO164" i="14"/>
  <c r="AO165" i="14"/>
  <c r="AO166" i="14"/>
  <c r="AO167" i="14"/>
  <c r="AO168" i="14"/>
  <c r="AO169" i="14"/>
  <c r="AO170" i="14"/>
  <c r="AO171" i="14"/>
  <c r="AO172" i="14"/>
  <c r="AO173" i="14"/>
  <c r="AO174" i="14"/>
  <c r="AO175" i="14"/>
  <c r="AO176" i="14"/>
  <c r="AO177" i="14"/>
  <c r="AO178" i="14"/>
  <c r="AO179" i="14"/>
  <c r="AO180" i="14"/>
  <c r="AO181" i="14"/>
  <c r="AO182" i="14"/>
  <c r="AO183" i="14"/>
  <c r="AO184" i="14"/>
  <c r="AO185" i="14"/>
  <c r="AO186" i="14"/>
  <c r="AO187" i="14"/>
  <c r="AO188" i="14"/>
  <c r="AO189" i="14"/>
  <c r="AO190" i="14"/>
  <c r="AO191" i="14"/>
  <c r="AO192" i="14"/>
  <c r="AO193" i="14"/>
  <c r="AO194" i="14"/>
  <c r="AO195" i="14"/>
  <c r="AO196" i="14"/>
  <c r="AO197" i="14"/>
  <c r="AO198" i="14"/>
  <c r="AO199" i="14"/>
  <c r="AO200" i="14"/>
  <c r="AO201" i="14"/>
  <c r="AO202" i="14"/>
  <c r="AO203" i="14"/>
  <c r="AO204" i="14"/>
  <c r="AO205" i="14"/>
  <c r="AO206" i="14"/>
  <c r="AO207" i="14"/>
  <c r="AO208" i="14"/>
  <c r="AO209" i="14"/>
  <c r="AO210" i="14"/>
  <c r="AO211" i="14"/>
  <c r="AO212" i="14"/>
  <c r="AO213" i="14"/>
  <c r="AO214" i="14"/>
  <c r="AO215" i="14"/>
  <c r="AO216" i="14"/>
  <c r="AO217" i="14"/>
  <c r="AO218" i="14"/>
  <c r="AO219" i="14"/>
  <c r="AO220" i="14"/>
  <c r="AO221" i="14"/>
  <c r="AO222" i="14"/>
  <c r="AO223" i="14"/>
  <c r="AO224" i="14"/>
  <c r="AO225" i="14"/>
  <c r="AO226" i="14"/>
  <c r="AO227" i="14"/>
  <c r="AO228" i="14"/>
  <c r="AO229" i="14"/>
  <c r="AO230" i="14"/>
  <c r="AO231" i="14"/>
  <c r="AO232" i="14"/>
  <c r="AO233" i="14"/>
  <c r="AO234" i="14"/>
  <c r="AO235" i="14"/>
  <c r="AO236" i="14"/>
  <c r="AO237" i="14"/>
  <c r="AO238" i="14"/>
  <c r="AO239" i="14"/>
  <c r="AO240" i="14"/>
  <c r="AO241" i="14"/>
  <c r="AO242" i="14"/>
  <c r="AO243" i="14"/>
  <c r="AO244" i="14"/>
  <c r="AO245" i="14"/>
  <c r="AO246" i="14"/>
  <c r="AO247" i="14"/>
  <c r="AO248" i="14"/>
  <c r="AO249" i="14"/>
  <c r="AO250" i="14"/>
  <c r="AO251" i="14"/>
  <c r="AO252" i="14"/>
  <c r="AO253" i="14"/>
  <c r="AO254" i="14"/>
  <c r="AO255" i="14"/>
  <c r="AO256" i="14"/>
  <c r="AO257" i="14"/>
  <c r="AO258" i="14"/>
  <c r="AO259" i="14"/>
  <c r="AO260" i="14"/>
  <c r="AO261" i="14"/>
  <c r="AO262" i="14"/>
  <c r="AO263" i="14"/>
  <c r="AO264" i="14"/>
  <c r="AO265" i="14"/>
  <c r="AO266" i="14"/>
  <c r="AO267" i="14"/>
  <c r="AO268" i="14"/>
  <c r="AO269" i="14"/>
  <c r="AO270" i="14"/>
  <c r="AO271" i="14"/>
  <c r="AO272" i="14"/>
  <c r="AO273" i="14"/>
  <c r="AO274" i="14"/>
  <c r="AO275" i="14"/>
  <c r="AO276" i="14"/>
  <c r="AO277" i="14"/>
  <c r="AO278" i="14"/>
  <c r="AO279" i="14"/>
  <c r="AO280" i="14"/>
  <c r="AO281" i="14"/>
  <c r="AO282" i="14"/>
  <c r="AO283" i="14"/>
  <c r="AO284" i="14"/>
  <c r="AO285" i="14"/>
  <c r="AO286" i="14"/>
  <c r="AO287" i="14"/>
  <c r="AO288" i="14"/>
  <c r="AO289" i="14"/>
  <c r="AO290" i="14"/>
  <c r="AO291" i="14"/>
  <c r="AO292" i="14"/>
  <c r="AO293" i="14"/>
  <c r="AO294" i="14"/>
  <c r="AO295" i="14"/>
  <c r="AO296" i="14"/>
  <c r="AO297" i="14"/>
  <c r="AO298" i="14"/>
  <c r="AO299" i="14"/>
  <c r="AO300" i="14"/>
  <c r="AO301" i="14"/>
  <c r="AO302" i="14"/>
  <c r="AO303" i="14"/>
  <c r="AO304" i="14"/>
  <c r="AO305" i="14"/>
  <c r="AO306" i="14"/>
  <c r="AO307" i="14"/>
  <c r="AO308" i="14"/>
  <c r="AO309" i="14"/>
  <c r="AO310" i="14"/>
  <c r="AO311" i="14"/>
  <c r="AO312" i="14"/>
  <c r="AO313" i="14"/>
  <c r="AO314" i="14"/>
  <c r="AO315" i="14"/>
  <c r="AO316" i="14"/>
  <c r="AO317" i="14"/>
  <c r="AO318" i="14"/>
  <c r="AO319" i="14"/>
  <c r="AO320" i="14"/>
  <c r="AO321" i="14"/>
  <c r="AO322" i="14"/>
  <c r="AO323" i="14"/>
  <c r="AO324" i="14"/>
  <c r="AO325" i="14"/>
  <c r="AO326" i="14"/>
  <c r="AO327" i="14"/>
  <c r="AO328" i="14"/>
  <c r="AO329" i="14"/>
  <c r="AO330" i="14"/>
  <c r="AO331" i="14"/>
  <c r="AO332" i="14"/>
  <c r="AO333" i="14"/>
  <c r="AO334" i="14"/>
  <c r="AO335" i="14"/>
  <c r="AO336" i="14"/>
  <c r="AO337" i="14"/>
  <c r="AO338" i="14"/>
  <c r="AO339" i="14"/>
  <c r="AO340" i="14"/>
  <c r="AO341" i="14"/>
  <c r="AO342" i="14"/>
  <c r="AO343" i="14"/>
  <c r="AO344" i="14"/>
  <c r="AO345" i="14"/>
  <c r="AO346" i="14"/>
  <c r="AO347" i="14"/>
  <c r="AO348" i="14"/>
  <c r="AO349" i="14"/>
  <c r="AO350" i="14"/>
  <c r="AO351" i="14"/>
  <c r="AO352" i="14"/>
  <c r="AO353" i="14"/>
  <c r="AO354" i="14"/>
  <c r="AO355" i="14"/>
  <c r="AO356" i="14"/>
  <c r="AO357" i="14"/>
  <c r="AO358" i="14"/>
  <c r="AO359" i="14"/>
  <c r="AO360" i="14"/>
  <c r="AO361" i="14"/>
  <c r="AO362" i="14"/>
  <c r="AO363" i="14"/>
  <c r="AO364" i="14"/>
  <c r="AO365" i="14"/>
  <c r="AO366" i="14"/>
  <c r="AO367" i="14"/>
  <c r="AO368" i="14"/>
  <c r="AO369" i="14"/>
  <c r="AO370" i="14"/>
  <c r="AO371" i="14"/>
  <c r="AO372" i="14"/>
  <c r="AO373" i="14"/>
  <c r="AO374" i="14"/>
  <c r="AO375" i="14"/>
  <c r="AO376" i="14"/>
  <c r="AO377" i="14"/>
  <c r="AO378" i="14"/>
  <c r="AO379" i="14"/>
  <c r="AO380" i="14"/>
  <c r="AO381" i="14"/>
  <c r="AO382" i="14"/>
  <c r="AO383" i="14"/>
  <c r="AO384" i="14"/>
  <c r="AO385" i="14"/>
  <c r="AO386" i="14"/>
  <c r="AO387" i="14"/>
  <c r="AO388" i="14"/>
  <c r="AO389" i="14"/>
  <c r="AO390" i="14"/>
  <c r="AO391" i="14"/>
  <c r="AO392" i="14"/>
  <c r="AO393" i="14"/>
  <c r="AO394" i="14"/>
  <c r="AO395" i="14"/>
  <c r="AO396" i="14"/>
  <c r="AO397" i="14"/>
  <c r="AO398" i="14"/>
  <c r="AO399" i="14"/>
  <c r="AO400" i="14"/>
  <c r="AO401" i="14"/>
  <c r="AO402" i="14"/>
  <c r="AO403" i="14"/>
  <c r="AO404" i="14"/>
  <c r="AO405" i="14"/>
  <c r="AO406" i="14"/>
  <c r="AO407" i="14"/>
  <c r="AO408" i="14"/>
  <c r="AO409" i="14"/>
  <c r="AO410" i="14"/>
  <c r="AO411" i="14"/>
  <c r="AO412" i="14"/>
  <c r="AO413" i="14"/>
  <c r="AO414" i="14"/>
  <c r="AO415" i="14"/>
  <c r="AO416" i="14"/>
  <c r="AO417" i="14"/>
  <c r="AO418" i="14"/>
  <c r="AO419" i="14"/>
  <c r="AO420" i="14"/>
  <c r="AO421" i="14"/>
  <c r="AO422" i="14"/>
  <c r="AO423" i="14"/>
  <c r="AO424" i="14"/>
  <c r="AO425" i="14"/>
  <c r="AO426" i="14"/>
  <c r="AO427" i="14"/>
  <c r="AO428" i="14"/>
  <c r="AO429" i="14"/>
  <c r="AO430" i="14"/>
  <c r="AO431" i="14"/>
  <c r="AO432" i="14"/>
  <c r="AO433" i="14"/>
  <c r="AO434" i="14"/>
  <c r="AO435" i="14"/>
  <c r="AO436" i="14"/>
  <c r="AO437" i="14"/>
  <c r="AO438" i="14"/>
  <c r="AO439" i="14"/>
  <c r="AO440" i="14"/>
  <c r="AO441" i="14"/>
  <c r="AO442" i="14"/>
  <c r="AO443" i="14"/>
  <c r="AO444" i="14"/>
  <c r="AO445" i="14"/>
  <c r="AO446" i="14"/>
  <c r="AO447" i="14"/>
  <c r="AO448" i="14"/>
  <c r="AO449" i="14"/>
  <c r="AO450" i="14"/>
  <c r="AO451" i="14"/>
  <c r="AO452" i="14"/>
  <c r="AO453" i="14"/>
  <c r="AO454" i="14"/>
  <c r="AO455" i="14"/>
  <c r="AO456" i="14"/>
  <c r="AO457" i="14"/>
  <c r="AO458" i="14"/>
  <c r="AO459" i="14"/>
  <c r="AO460" i="14"/>
  <c r="AO461" i="14"/>
  <c r="AO462" i="14"/>
  <c r="AO463" i="14"/>
  <c r="AO464" i="14"/>
  <c r="AO465" i="14"/>
  <c r="AO466" i="14"/>
  <c r="AO467" i="14"/>
  <c r="AO468" i="14"/>
  <c r="AO469" i="14"/>
  <c r="AO470" i="14"/>
  <c r="AO471" i="14"/>
  <c r="AO472" i="14"/>
  <c r="AO473" i="14"/>
  <c r="AO474" i="14"/>
  <c r="AO475" i="14"/>
  <c r="AO476" i="14"/>
  <c r="AO477" i="14"/>
  <c r="AO478" i="14"/>
  <c r="AO479" i="14"/>
  <c r="AO480" i="14"/>
  <c r="AO481" i="14"/>
  <c r="AO482" i="14"/>
  <c r="AO483" i="14"/>
  <c r="AO484" i="14"/>
  <c r="AO485" i="14"/>
  <c r="AO486" i="14"/>
  <c r="AO487" i="14"/>
  <c r="AO488" i="14"/>
  <c r="AO489" i="14"/>
  <c r="AO490" i="14"/>
  <c r="AO491" i="14"/>
  <c r="AO492" i="14"/>
  <c r="AO493" i="14"/>
  <c r="AO494" i="14"/>
  <c r="AO495" i="14"/>
  <c r="AO496" i="14"/>
  <c r="AO497" i="14"/>
  <c r="AO498" i="14"/>
  <c r="AO499" i="14"/>
  <c r="AO500" i="14"/>
  <c r="AO501" i="14"/>
  <c r="AO502" i="14"/>
  <c r="AO503" i="14"/>
  <c r="AO504" i="14"/>
  <c r="AO505" i="14"/>
  <c r="AO506" i="14"/>
  <c r="AO8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7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421" i="14"/>
  <c r="P422" i="14"/>
  <c r="P423" i="14"/>
  <c r="P424" i="14"/>
  <c r="P425" i="14"/>
  <c r="P426" i="14"/>
  <c r="P427" i="14"/>
  <c r="P428" i="14"/>
  <c r="P429" i="14"/>
  <c r="P430" i="14"/>
  <c r="P431" i="14"/>
  <c r="P432" i="14"/>
  <c r="P433" i="14"/>
  <c r="P434" i="14"/>
  <c r="P435" i="14"/>
  <c r="P436" i="14"/>
  <c r="P437" i="14"/>
  <c r="P438" i="14"/>
  <c r="P439" i="14"/>
  <c r="P440" i="14"/>
  <c r="P441" i="14"/>
  <c r="P442" i="14"/>
  <c r="P443" i="14"/>
  <c r="P444" i="14"/>
  <c r="P445" i="14"/>
  <c r="P446" i="14"/>
  <c r="P447" i="14"/>
  <c r="P448" i="14"/>
  <c r="P449" i="14"/>
  <c r="P450" i="14"/>
  <c r="P451" i="14"/>
  <c r="P452" i="14"/>
  <c r="P453" i="14"/>
  <c r="P454" i="14"/>
  <c r="P455" i="14"/>
  <c r="P456" i="14"/>
  <c r="P457" i="14"/>
  <c r="P458" i="14"/>
  <c r="P459" i="14"/>
  <c r="P460" i="14"/>
  <c r="P461" i="14"/>
  <c r="P462" i="14"/>
  <c r="P463" i="14"/>
  <c r="P464" i="14"/>
  <c r="P465" i="14"/>
  <c r="P466" i="14"/>
  <c r="P467" i="14"/>
  <c r="P468" i="14"/>
  <c r="P469" i="14"/>
  <c r="P470" i="14"/>
  <c r="P471" i="14"/>
  <c r="P472" i="14"/>
  <c r="P473" i="14"/>
  <c r="P474" i="14"/>
  <c r="P475" i="14"/>
  <c r="P476" i="14"/>
  <c r="P477" i="14"/>
  <c r="P478" i="14"/>
  <c r="P479" i="14"/>
  <c r="P480" i="14"/>
  <c r="P481" i="14"/>
  <c r="P482" i="14"/>
  <c r="P483" i="14"/>
  <c r="P484" i="14"/>
  <c r="P485" i="14"/>
  <c r="P486" i="14"/>
  <c r="P487" i="14"/>
  <c r="P488" i="14"/>
  <c r="P489" i="14"/>
  <c r="P490" i="14"/>
  <c r="P491" i="14"/>
  <c r="P492" i="14"/>
  <c r="P493" i="14"/>
  <c r="P494" i="14"/>
  <c r="P495" i="14"/>
  <c r="P496" i="14"/>
  <c r="P497" i="14"/>
  <c r="P498" i="14"/>
  <c r="P499" i="14"/>
  <c r="P500" i="14"/>
  <c r="P501" i="14"/>
  <c r="P502" i="14"/>
  <c r="P503" i="14"/>
  <c r="P504" i="14"/>
  <c r="P505" i="14"/>
  <c r="P506" i="14"/>
  <c r="K72" i="14"/>
  <c r="Q72" i="14"/>
  <c r="K73" i="14"/>
  <c r="Q73" i="14"/>
  <c r="K74" i="14"/>
  <c r="Q74" i="14"/>
  <c r="K75" i="14"/>
  <c r="Q75" i="14"/>
  <c r="K76" i="14"/>
  <c r="Q76" i="14"/>
  <c r="K77" i="14"/>
  <c r="Q77" i="14"/>
  <c r="K78" i="14"/>
  <c r="Q78" i="14"/>
  <c r="K79" i="14"/>
  <c r="Q79" i="14"/>
  <c r="K80" i="14"/>
  <c r="Q80" i="14"/>
  <c r="K81" i="14"/>
  <c r="Q81" i="14"/>
  <c r="K82" i="14"/>
  <c r="Q82" i="14"/>
  <c r="K83" i="14"/>
  <c r="Q83" i="14"/>
  <c r="K84" i="14"/>
  <c r="Q84" i="14"/>
  <c r="K85" i="14"/>
  <c r="Q85" i="14"/>
  <c r="K86" i="14"/>
  <c r="Q86" i="14"/>
  <c r="K87" i="14"/>
  <c r="Q87" i="14"/>
  <c r="K88" i="14"/>
  <c r="Q88" i="14"/>
  <c r="K89" i="14"/>
  <c r="Q89" i="14"/>
  <c r="K90" i="14"/>
  <c r="Q90" i="14"/>
  <c r="K91" i="14"/>
  <c r="Q91" i="14"/>
  <c r="K92" i="14"/>
  <c r="Q92" i="14"/>
  <c r="K93" i="14"/>
  <c r="Q93" i="14"/>
  <c r="K94" i="14"/>
  <c r="Q94" i="14"/>
  <c r="K95" i="14"/>
  <c r="Q95" i="14"/>
  <c r="K96" i="14"/>
  <c r="Q96" i="14"/>
  <c r="K97" i="14"/>
  <c r="Q97" i="14"/>
  <c r="K98" i="14"/>
  <c r="Q98" i="14"/>
  <c r="K99" i="14"/>
  <c r="Q99" i="14"/>
  <c r="K100" i="14"/>
  <c r="Q100" i="14"/>
  <c r="K101" i="14"/>
  <c r="Q101" i="14"/>
  <c r="K102" i="14"/>
  <c r="Q102" i="14"/>
  <c r="K103" i="14"/>
  <c r="Q103" i="14"/>
  <c r="K104" i="14"/>
  <c r="Q104" i="14"/>
  <c r="K105" i="14"/>
  <c r="Q105" i="14"/>
  <c r="K106" i="14"/>
  <c r="Q106" i="14"/>
  <c r="K107" i="14"/>
  <c r="Q107" i="14"/>
  <c r="K108" i="14"/>
  <c r="Q108" i="14"/>
  <c r="K109" i="14"/>
  <c r="Q109" i="14"/>
  <c r="K110" i="14"/>
  <c r="Q110" i="14"/>
  <c r="K111" i="14"/>
  <c r="Q111" i="14"/>
  <c r="K112" i="14"/>
  <c r="Q112" i="14"/>
  <c r="K113" i="14"/>
  <c r="Q113" i="14"/>
  <c r="K114" i="14"/>
  <c r="Q114" i="14"/>
  <c r="K115" i="14"/>
  <c r="Q115" i="14"/>
  <c r="K116" i="14"/>
  <c r="Q116" i="14"/>
  <c r="K117" i="14"/>
  <c r="Q117" i="14"/>
  <c r="K118" i="14"/>
  <c r="Q118" i="14"/>
  <c r="K119" i="14"/>
  <c r="Q119" i="14"/>
  <c r="K120" i="14"/>
  <c r="Q120" i="14"/>
  <c r="K121" i="14"/>
  <c r="Q121" i="14"/>
  <c r="K122" i="14"/>
  <c r="Q122" i="14"/>
  <c r="K123" i="14"/>
  <c r="Q123" i="14"/>
  <c r="K124" i="14"/>
  <c r="Q124" i="14"/>
  <c r="K125" i="14"/>
  <c r="Q125" i="14"/>
  <c r="K126" i="14"/>
  <c r="Q126" i="14"/>
  <c r="K127" i="14"/>
  <c r="Q127" i="14"/>
  <c r="K128" i="14"/>
  <c r="Q128" i="14"/>
  <c r="K129" i="14"/>
  <c r="Q129" i="14"/>
  <c r="K130" i="14"/>
  <c r="Q130" i="14"/>
  <c r="K131" i="14"/>
  <c r="Q131" i="14"/>
  <c r="K132" i="14"/>
  <c r="Q132" i="14"/>
  <c r="K133" i="14"/>
  <c r="Q133" i="14"/>
  <c r="K134" i="14"/>
  <c r="Q134" i="14"/>
  <c r="K135" i="14"/>
  <c r="Q135" i="14"/>
  <c r="K136" i="14"/>
  <c r="Q136" i="14"/>
  <c r="K137" i="14"/>
  <c r="Q137" i="14"/>
  <c r="K138" i="14"/>
  <c r="Q138" i="14"/>
  <c r="K139" i="14"/>
  <c r="Q139" i="14"/>
  <c r="K140" i="14"/>
  <c r="Q140" i="14"/>
  <c r="K141" i="14"/>
  <c r="Q141" i="14"/>
  <c r="K142" i="14"/>
  <c r="Q142" i="14"/>
  <c r="K143" i="14"/>
  <c r="Q143" i="14"/>
  <c r="K144" i="14"/>
  <c r="Q144" i="14"/>
  <c r="K145" i="14"/>
  <c r="Q145" i="14"/>
  <c r="K146" i="14"/>
  <c r="Q146" i="14"/>
  <c r="K147" i="14"/>
  <c r="Q147" i="14"/>
  <c r="K148" i="14"/>
  <c r="Q148" i="14"/>
  <c r="K149" i="14"/>
  <c r="Q149" i="14"/>
  <c r="K150" i="14"/>
  <c r="Q150" i="14"/>
  <c r="K151" i="14"/>
  <c r="Q151" i="14"/>
  <c r="K152" i="14"/>
  <c r="Q152" i="14"/>
  <c r="K153" i="14"/>
  <c r="Q153" i="14"/>
  <c r="K154" i="14"/>
  <c r="Q154" i="14"/>
  <c r="K155" i="14"/>
  <c r="Q155" i="14"/>
  <c r="K156" i="14"/>
  <c r="Q156" i="14"/>
  <c r="K157" i="14"/>
  <c r="Q157" i="14"/>
  <c r="K158" i="14"/>
  <c r="Q158" i="14"/>
  <c r="K159" i="14"/>
  <c r="Q159" i="14"/>
  <c r="K160" i="14"/>
  <c r="Q160" i="14"/>
  <c r="K161" i="14"/>
  <c r="Q161" i="14"/>
  <c r="K162" i="14"/>
  <c r="Q162" i="14"/>
  <c r="K163" i="14"/>
  <c r="Q163" i="14"/>
  <c r="K164" i="14"/>
  <c r="Q164" i="14"/>
  <c r="K165" i="14"/>
  <c r="Q165" i="14"/>
  <c r="K166" i="14"/>
  <c r="Q166" i="14"/>
  <c r="K167" i="14"/>
  <c r="Q167" i="14"/>
  <c r="K168" i="14"/>
  <c r="Q168" i="14"/>
  <c r="K169" i="14"/>
  <c r="Q169" i="14"/>
  <c r="K170" i="14"/>
  <c r="Q170" i="14"/>
  <c r="K171" i="14"/>
  <c r="Q171" i="14"/>
  <c r="K172" i="14"/>
  <c r="Q172" i="14"/>
  <c r="K173" i="14"/>
  <c r="Q173" i="14"/>
  <c r="K174" i="14"/>
  <c r="Q174" i="14"/>
  <c r="K175" i="14"/>
  <c r="Q175" i="14"/>
  <c r="K176" i="14"/>
  <c r="Q176" i="14"/>
  <c r="K177" i="14"/>
  <c r="Q177" i="14"/>
  <c r="K178" i="14"/>
  <c r="Q178" i="14"/>
  <c r="K179" i="14"/>
  <c r="Q179" i="14"/>
  <c r="K180" i="14"/>
  <c r="Q180" i="14"/>
  <c r="K181" i="14"/>
  <c r="Q181" i="14"/>
  <c r="K182" i="14"/>
  <c r="Q182" i="14"/>
  <c r="K183" i="14"/>
  <c r="Q183" i="14"/>
  <c r="K184" i="14"/>
  <c r="Q184" i="14"/>
  <c r="K185" i="14"/>
  <c r="Q185" i="14"/>
  <c r="K186" i="14"/>
  <c r="Q186" i="14"/>
  <c r="K187" i="14"/>
  <c r="Q187" i="14"/>
  <c r="K188" i="14"/>
  <c r="Q188" i="14"/>
  <c r="K189" i="14"/>
  <c r="Q189" i="14"/>
  <c r="K190" i="14"/>
  <c r="Q190" i="14"/>
  <c r="K191" i="14"/>
  <c r="Q191" i="14"/>
  <c r="K192" i="14"/>
  <c r="Q192" i="14"/>
  <c r="K193" i="14"/>
  <c r="Q193" i="14"/>
  <c r="K194" i="14"/>
  <c r="Q194" i="14"/>
  <c r="K195" i="14"/>
  <c r="Q195" i="14"/>
  <c r="K196" i="14"/>
  <c r="Q196" i="14"/>
  <c r="K197" i="14"/>
  <c r="Q197" i="14"/>
  <c r="K198" i="14"/>
  <c r="Q198" i="14"/>
  <c r="K199" i="14"/>
  <c r="Q199" i="14"/>
  <c r="K200" i="14"/>
  <c r="Q200" i="14"/>
  <c r="K201" i="14"/>
  <c r="Q201" i="14"/>
  <c r="K202" i="14"/>
  <c r="Q202" i="14"/>
  <c r="K203" i="14"/>
  <c r="Q203" i="14"/>
  <c r="K204" i="14"/>
  <c r="Q204" i="14"/>
  <c r="K205" i="14"/>
  <c r="Q205" i="14"/>
  <c r="K206" i="14"/>
  <c r="Q206" i="14"/>
  <c r="K207" i="14"/>
  <c r="Q207" i="14"/>
  <c r="K208" i="14"/>
  <c r="Q208" i="14"/>
  <c r="K209" i="14"/>
  <c r="Q209" i="14"/>
  <c r="K210" i="14"/>
  <c r="Q210" i="14"/>
  <c r="K211" i="14"/>
  <c r="Q211" i="14"/>
  <c r="K212" i="14"/>
  <c r="Q212" i="14"/>
  <c r="K213" i="14"/>
  <c r="Q213" i="14"/>
  <c r="K214" i="14"/>
  <c r="Q214" i="14"/>
  <c r="K215" i="14"/>
  <c r="Q215" i="14"/>
  <c r="K216" i="14"/>
  <c r="Q216" i="14"/>
  <c r="K217" i="14"/>
  <c r="Q217" i="14"/>
  <c r="K218" i="14"/>
  <c r="Q218" i="14"/>
  <c r="K219" i="14"/>
  <c r="Q219" i="14"/>
  <c r="K220" i="14"/>
  <c r="Q220" i="14"/>
  <c r="K221" i="14"/>
  <c r="Q221" i="14"/>
  <c r="K222" i="14"/>
  <c r="Q222" i="14"/>
  <c r="K223" i="14"/>
  <c r="Q223" i="14"/>
  <c r="K224" i="14"/>
  <c r="Q224" i="14"/>
  <c r="K225" i="14"/>
  <c r="Q225" i="14"/>
  <c r="K226" i="14"/>
  <c r="Q226" i="14"/>
  <c r="K227" i="14"/>
  <c r="Q227" i="14"/>
  <c r="K228" i="14"/>
  <c r="Q228" i="14"/>
  <c r="K229" i="14"/>
  <c r="Q229" i="14"/>
  <c r="K230" i="14"/>
  <c r="Q230" i="14"/>
  <c r="K231" i="14"/>
  <c r="Q231" i="14"/>
  <c r="K232" i="14"/>
  <c r="Q232" i="14"/>
  <c r="K233" i="14"/>
  <c r="Q233" i="14"/>
  <c r="K234" i="14"/>
  <c r="Q234" i="14"/>
  <c r="K235" i="14"/>
  <c r="Q235" i="14"/>
  <c r="K236" i="14"/>
  <c r="Q236" i="14"/>
  <c r="K237" i="14"/>
  <c r="Q237" i="14"/>
  <c r="K238" i="14"/>
  <c r="Q238" i="14"/>
  <c r="K239" i="14"/>
  <c r="Q239" i="14"/>
  <c r="K240" i="14"/>
  <c r="Q240" i="14"/>
  <c r="K241" i="14"/>
  <c r="Q241" i="14"/>
  <c r="K242" i="14"/>
  <c r="Q242" i="14"/>
  <c r="K243" i="14"/>
  <c r="Q243" i="14"/>
  <c r="K244" i="14"/>
  <c r="Q244" i="14"/>
  <c r="K245" i="14"/>
  <c r="Q245" i="14"/>
  <c r="K246" i="14"/>
  <c r="Q246" i="14"/>
  <c r="K247" i="14"/>
  <c r="Q247" i="14"/>
  <c r="K248" i="14"/>
  <c r="Q248" i="14"/>
  <c r="K249" i="14"/>
  <c r="Q249" i="14"/>
  <c r="K250" i="14"/>
  <c r="Q250" i="14"/>
  <c r="K251" i="14"/>
  <c r="Q251" i="14"/>
  <c r="K252" i="14"/>
  <c r="Q252" i="14"/>
  <c r="K253" i="14"/>
  <c r="Q253" i="14"/>
  <c r="K254" i="14"/>
  <c r="Q254" i="14"/>
  <c r="K255" i="14"/>
  <c r="Q255" i="14"/>
  <c r="K256" i="14"/>
  <c r="Q256" i="14"/>
  <c r="K257" i="14"/>
  <c r="Q257" i="14"/>
  <c r="K258" i="14"/>
  <c r="Q258" i="14"/>
  <c r="K259" i="14"/>
  <c r="Q259" i="14"/>
  <c r="K260" i="14"/>
  <c r="Q260" i="14"/>
  <c r="K261" i="14"/>
  <c r="Q261" i="14"/>
  <c r="K262" i="14"/>
  <c r="Q262" i="14"/>
  <c r="K263" i="14"/>
  <c r="Q263" i="14"/>
  <c r="K264" i="14"/>
  <c r="Q264" i="14"/>
  <c r="K265" i="14"/>
  <c r="Q265" i="14"/>
  <c r="K266" i="14"/>
  <c r="Q266" i="14"/>
  <c r="K267" i="14"/>
  <c r="Q267" i="14"/>
  <c r="K268" i="14"/>
  <c r="Q268" i="14"/>
  <c r="K269" i="14"/>
  <c r="Q269" i="14"/>
  <c r="K270" i="14"/>
  <c r="Q270" i="14"/>
  <c r="K271" i="14"/>
  <c r="Q271" i="14"/>
  <c r="K272" i="14"/>
  <c r="Q272" i="14"/>
  <c r="K273" i="14"/>
  <c r="Q273" i="14"/>
  <c r="K274" i="14"/>
  <c r="Q274" i="14"/>
  <c r="K275" i="14"/>
  <c r="Q275" i="14"/>
  <c r="K276" i="14"/>
  <c r="Q276" i="14"/>
  <c r="K277" i="14"/>
  <c r="Q277" i="14"/>
  <c r="K278" i="14"/>
  <c r="Q278" i="14"/>
  <c r="K279" i="14"/>
  <c r="Q279" i="14"/>
  <c r="K280" i="14"/>
  <c r="Q280" i="14"/>
  <c r="K281" i="14"/>
  <c r="Q281" i="14"/>
  <c r="K282" i="14"/>
  <c r="Q282" i="14"/>
  <c r="K283" i="14"/>
  <c r="Q283" i="14"/>
  <c r="K284" i="14"/>
  <c r="Q284" i="14"/>
  <c r="K285" i="14"/>
  <c r="Q285" i="14"/>
  <c r="K286" i="14"/>
  <c r="Q286" i="14"/>
  <c r="K287" i="14"/>
  <c r="Q287" i="14"/>
  <c r="K288" i="14"/>
  <c r="Q288" i="14"/>
  <c r="K289" i="14"/>
  <c r="Q289" i="14"/>
  <c r="K290" i="14"/>
  <c r="Q290" i="14"/>
  <c r="K291" i="14"/>
  <c r="Q291" i="14"/>
  <c r="K292" i="14"/>
  <c r="Q292" i="14"/>
  <c r="K293" i="14"/>
  <c r="Q293" i="14"/>
  <c r="K294" i="14"/>
  <c r="Q294" i="14"/>
  <c r="K295" i="14"/>
  <c r="Q295" i="14"/>
  <c r="K296" i="14"/>
  <c r="Q296" i="14"/>
  <c r="K297" i="14"/>
  <c r="Q297" i="14"/>
  <c r="K298" i="14"/>
  <c r="Q298" i="14"/>
  <c r="K299" i="14"/>
  <c r="Q299" i="14"/>
  <c r="K300" i="14"/>
  <c r="Q300" i="14"/>
  <c r="K301" i="14"/>
  <c r="Q301" i="14"/>
  <c r="K302" i="14"/>
  <c r="Q302" i="14"/>
  <c r="K303" i="14"/>
  <c r="Q303" i="14"/>
  <c r="K304" i="14"/>
  <c r="Q304" i="14"/>
  <c r="K305" i="14"/>
  <c r="Q305" i="14"/>
  <c r="K306" i="14"/>
  <c r="Q306" i="14"/>
  <c r="K307" i="14"/>
  <c r="Q307" i="14"/>
  <c r="K308" i="14"/>
  <c r="Q308" i="14"/>
  <c r="K309" i="14"/>
  <c r="Q309" i="14"/>
  <c r="K310" i="14"/>
  <c r="Q310" i="14"/>
  <c r="K311" i="14"/>
  <c r="Q311" i="14"/>
  <c r="K312" i="14"/>
  <c r="Q312" i="14"/>
  <c r="K313" i="14"/>
  <c r="Q313" i="14"/>
  <c r="K314" i="14"/>
  <c r="Q314" i="14"/>
  <c r="K315" i="14"/>
  <c r="Q315" i="14"/>
  <c r="K316" i="14"/>
  <c r="Q316" i="14"/>
  <c r="K317" i="14"/>
  <c r="Q317" i="14"/>
  <c r="K318" i="14"/>
  <c r="Q318" i="14"/>
  <c r="K319" i="14"/>
  <c r="Q319" i="14"/>
  <c r="K320" i="14"/>
  <c r="Q320" i="14"/>
  <c r="K321" i="14"/>
  <c r="Q321" i="14"/>
  <c r="K322" i="14"/>
  <c r="Q322" i="14"/>
  <c r="K323" i="14"/>
  <c r="Q323" i="14"/>
  <c r="K324" i="14"/>
  <c r="Q324" i="14"/>
  <c r="K325" i="14"/>
  <c r="Q325" i="14"/>
  <c r="K326" i="14"/>
  <c r="Q326" i="14"/>
  <c r="K327" i="14"/>
  <c r="Q327" i="14"/>
  <c r="K328" i="14"/>
  <c r="Q328" i="14"/>
  <c r="K329" i="14"/>
  <c r="Q329" i="14"/>
  <c r="K330" i="14"/>
  <c r="Q330" i="14"/>
  <c r="K331" i="14"/>
  <c r="Q331" i="14"/>
  <c r="K332" i="14"/>
  <c r="Q332" i="14"/>
  <c r="K333" i="14"/>
  <c r="Q333" i="14"/>
  <c r="K334" i="14"/>
  <c r="Q334" i="14"/>
  <c r="K335" i="14"/>
  <c r="Q335" i="14"/>
  <c r="K336" i="14"/>
  <c r="Q336" i="14"/>
  <c r="K337" i="14"/>
  <c r="Q337" i="14"/>
  <c r="K338" i="14"/>
  <c r="Q338" i="14"/>
  <c r="K339" i="14"/>
  <c r="Q339" i="14"/>
  <c r="K340" i="14"/>
  <c r="Q340" i="14"/>
  <c r="K341" i="14"/>
  <c r="Q341" i="14"/>
  <c r="K342" i="14"/>
  <c r="Q342" i="14"/>
  <c r="K343" i="14"/>
  <c r="Q343" i="14"/>
  <c r="K344" i="14"/>
  <c r="Q344" i="14"/>
  <c r="K345" i="14"/>
  <c r="Q345" i="14"/>
  <c r="K346" i="14"/>
  <c r="Q346" i="14"/>
  <c r="K347" i="14"/>
  <c r="Q347" i="14"/>
  <c r="K348" i="14"/>
  <c r="Q348" i="14"/>
  <c r="K349" i="14"/>
  <c r="Q349" i="14"/>
  <c r="K350" i="14"/>
  <c r="Q350" i="14"/>
  <c r="K351" i="14"/>
  <c r="Q351" i="14"/>
  <c r="K352" i="14"/>
  <c r="Q352" i="14"/>
  <c r="K353" i="14"/>
  <c r="Q353" i="14"/>
  <c r="K354" i="14"/>
  <c r="Q354" i="14"/>
  <c r="K355" i="14"/>
  <c r="Q355" i="14"/>
  <c r="K356" i="14"/>
  <c r="Q356" i="14"/>
  <c r="K357" i="14"/>
  <c r="Q357" i="14"/>
  <c r="K358" i="14"/>
  <c r="Q358" i="14"/>
  <c r="K359" i="14"/>
  <c r="Q359" i="14"/>
  <c r="K360" i="14"/>
  <c r="Q360" i="14"/>
  <c r="K361" i="14"/>
  <c r="Q361" i="14"/>
  <c r="K362" i="14"/>
  <c r="Q362" i="14"/>
  <c r="K363" i="14"/>
  <c r="Q363" i="14"/>
  <c r="K364" i="14"/>
  <c r="Q364" i="14"/>
  <c r="K365" i="14"/>
  <c r="Q365" i="14"/>
  <c r="K366" i="14"/>
  <c r="Q366" i="14"/>
  <c r="K367" i="14"/>
  <c r="Q367" i="14"/>
  <c r="K368" i="14"/>
  <c r="Q368" i="14"/>
  <c r="K369" i="14"/>
  <c r="Q369" i="14"/>
  <c r="K370" i="14"/>
  <c r="Q370" i="14"/>
  <c r="K371" i="14"/>
  <c r="Q371" i="14"/>
  <c r="K372" i="14"/>
  <c r="Q372" i="14"/>
  <c r="K373" i="14"/>
  <c r="Q373" i="14"/>
  <c r="K374" i="14"/>
  <c r="Q374" i="14"/>
  <c r="K375" i="14"/>
  <c r="Q375" i="14"/>
  <c r="K376" i="14"/>
  <c r="Q376" i="14"/>
  <c r="K377" i="14"/>
  <c r="Q377" i="14"/>
  <c r="K378" i="14"/>
  <c r="Q378" i="14"/>
  <c r="K379" i="14"/>
  <c r="Q379" i="14"/>
  <c r="K380" i="14"/>
  <c r="Q380" i="14"/>
  <c r="K381" i="14"/>
  <c r="Q381" i="14"/>
  <c r="K382" i="14"/>
  <c r="Q382" i="14"/>
  <c r="K383" i="14"/>
  <c r="Q383" i="14"/>
  <c r="K384" i="14"/>
  <c r="Q384" i="14"/>
  <c r="K385" i="14"/>
  <c r="Q385" i="14"/>
  <c r="K386" i="14"/>
  <c r="Q386" i="14"/>
  <c r="K387" i="14"/>
  <c r="Q387" i="14"/>
  <c r="K388" i="14"/>
  <c r="Q388" i="14"/>
  <c r="K389" i="14"/>
  <c r="Q389" i="14"/>
  <c r="K390" i="14"/>
  <c r="Q390" i="14"/>
  <c r="K391" i="14"/>
  <c r="Q391" i="14"/>
  <c r="K392" i="14"/>
  <c r="Q392" i="14"/>
  <c r="K393" i="14"/>
  <c r="Q393" i="14"/>
  <c r="K394" i="14"/>
  <c r="Q394" i="14"/>
  <c r="K395" i="14"/>
  <c r="Q395" i="14"/>
  <c r="K396" i="14"/>
  <c r="Q396" i="14"/>
  <c r="K397" i="14"/>
  <c r="Q397" i="14"/>
  <c r="K398" i="14"/>
  <c r="Q398" i="14"/>
  <c r="K399" i="14"/>
  <c r="Q399" i="14"/>
  <c r="K400" i="14"/>
  <c r="Q400" i="14"/>
  <c r="K401" i="14"/>
  <c r="Q401" i="14"/>
  <c r="K402" i="14"/>
  <c r="Q402" i="14"/>
  <c r="K403" i="14"/>
  <c r="Q403" i="14"/>
  <c r="K404" i="14"/>
  <c r="Q404" i="14"/>
  <c r="K405" i="14"/>
  <c r="Q405" i="14"/>
  <c r="K406" i="14"/>
  <c r="Q406" i="14"/>
  <c r="K407" i="14"/>
  <c r="Q407" i="14"/>
  <c r="K408" i="14"/>
  <c r="Q408" i="14"/>
  <c r="K409" i="14"/>
  <c r="Q409" i="14"/>
  <c r="K410" i="14"/>
  <c r="Q410" i="14"/>
  <c r="K411" i="14"/>
  <c r="Q411" i="14"/>
  <c r="K412" i="14"/>
  <c r="Q412" i="14"/>
  <c r="K413" i="14"/>
  <c r="Q413" i="14"/>
  <c r="K414" i="14"/>
  <c r="Q414" i="14"/>
  <c r="K415" i="14"/>
  <c r="Q415" i="14"/>
  <c r="K416" i="14"/>
  <c r="Q416" i="14"/>
  <c r="K417" i="14"/>
  <c r="Q417" i="14"/>
  <c r="K418" i="14"/>
  <c r="Q418" i="14"/>
  <c r="K419" i="14"/>
  <c r="Q419" i="14"/>
  <c r="K420" i="14"/>
  <c r="Q420" i="14"/>
  <c r="K421" i="14"/>
  <c r="Q421" i="14"/>
  <c r="K422" i="14"/>
  <c r="Q422" i="14"/>
  <c r="K423" i="14"/>
  <c r="Q423" i="14"/>
  <c r="K424" i="14"/>
  <c r="Q424" i="14"/>
  <c r="K425" i="14"/>
  <c r="Q425" i="14"/>
  <c r="K426" i="14"/>
  <c r="Q426" i="14"/>
  <c r="K427" i="14"/>
  <c r="Q427" i="14"/>
  <c r="K428" i="14"/>
  <c r="Q428" i="14"/>
  <c r="K429" i="14"/>
  <c r="Q429" i="14"/>
  <c r="K430" i="14"/>
  <c r="Q430" i="14"/>
  <c r="K431" i="14"/>
  <c r="Q431" i="14"/>
  <c r="K432" i="14"/>
  <c r="Q432" i="14"/>
  <c r="K433" i="14"/>
  <c r="Q433" i="14"/>
  <c r="K434" i="14"/>
  <c r="Q434" i="14"/>
  <c r="K435" i="14"/>
  <c r="Q435" i="14"/>
  <c r="K436" i="14"/>
  <c r="Q436" i="14"/>
  <c r="K437" i="14"/>
  <c r="Q437" i="14"/>
  <c r="K438" i="14"/>
  <c r="Q438" i="14"/>
  <c r="K439" i="14"/>
  <c r="Q439" i="14"/>
  <c r="K440" i="14"/>
  <c r="Q440" i="14"/>
  <c r="K441" i="14"/>
  <c r="Q441" i="14"/>
  <c r="K442" i="14"/>
  <c r="Q442" i="14"/>
  <c r="K443" i="14"/>
  <c r="Q443" i="14"/>
  <c r="K444" i="14"/>
  <c r="Q444" i="14"/>
  <c r="K445" i="14"/>
  <c r="Q445" i="14"/>
  <c r="K446" i="14"/>
  <c r="Q446" i="14"/>
  <c r="K447" i="14"/>
  <c r="Q447" i="14"/>
  <c r="K448" i="14"/>
  <c r="Q448" i="14"/>
  <c r="K449" i="14"/>
  <c r="Q449" i="14"/>
  <c r="K450" i="14"/>
  <c r="Q450" i="14"/>
  <c r="K451" i="14"/>
  <c r="Q451" i="14"/>
  <c r="K452" i="14"/>
  <c r="Q452" i="14"/>
  <c r="K453" i="14"/>
  <c r="Q453" i="14"/>
  <c r="K454" i="14"/>
  <c r="Q454" i="14"/>
  <c r="K455" i="14"/>
  <c r="Q455" i="14"/>
  <c r="K456" i="14"/>
  <c r="Q456" i="14"/>
  <c r="K457" i="14"/>
  <c r="Q457" i="14"/>
  <c r="K458" i="14"/>
  <c r="Q458" i="14"/>
  <c r="K459" i="14"/>
  <c r="Q459" i="14"/>
  <c r="K460" i="14"/>
  <c r="Q460" i="14"/>
  <c r="K461" i="14"/>
  <c r="Q461" i="14"/>
  <c r="K462" i="14"/>
  <c r="Q462" i="14"/>
  <c r="K463" i="14"/>
  <c r="Q463" i="14"/>
  <c r="K464" i="14"/>
  <c r="Q464" i="14"/>
  <c r="K465" i="14"/>
  <c r="Q465" i="14"/>
  <c r="K466" i="14"/>
  <c r="Q466" i="14"/>
  <c r="K467" i="14"/>
  <c r="Q467" i="14"/>
  <c r="K468" i="14"/>
  <c r="Q468" i="14"/>
  <c r="K469" i="14"/>
  <c r="Q469" i="14"/>
  <c r="K470" i="14"/>
  <c r="Q470" i="14"/>
  <c r="K471" i="14"/>
  <c r="Q471" i="14"/>
  <c r="K472" i="14"/>
  <c r="Q472" i="14"/>
  <c r="K473" i="14"/>
  <c r="Q473" i="14"/>
  <c r="K474" i="14"/>
  <c r="Q474" i="14"/>
  <c r="K475" i="14"/>
  <c r="Q475" i="14"/>
  <c r="K476" i="14"/>
  <c r="Q476" i="14"/>
  <c r="K477" i="14"/>
  <c r="Q477" i="14"/>
  <c r="K478" i="14"/>
  <c r="Q478" i="14"/>
  <c r="K479" i="14"/>
  <c r="Q479" i="14"/>
  <c r="K480" i="14"/>
  <c r="Q480" i="14"/>
  <c r="K481" i="14"/>
  <c r="Q481" i="14"/>
  <c r="K482" i="14"/>
  <c r="Q482" i="14"/>
  <c r="K483" i="14"/>
  <c r="Q483" i="14"/>
  <c r="K484" i="14"/>
  <c r="Q484" i="14"/>
  <c r="K485" i="14"/>
  <c r="Q485" i="14"/>
  <c r="K486" i="14"/>
  <c r="Q486" i="14"/>
  <c r="K487" i="14"/>
  <c r="Q487" i="14"/>
  <c r="K488" i="14"/>
  <c r="Q488" i="14"/>
  <c r="K489" i="14"/>
  <c r="Q489" i="14"/>
  <c r="K490" i="14"/>
  <c r="Q490" i="14"/>
  <c r="K491" i="14"/>
  <c r="Q491" i="14"/>
  <c r="K492" i="14"/>
  <c r="Q492" i="14"/>
  <c r="K493" i="14"/>
  <c r="Q493" i="14"/>
  <c r="K494" i="14"/>
  <c r="Q494" i="14"/>
  <c r="K495" i="14"/>
  <c r="Q495" i="14"/>
  <c r="K496" i="14"/>
  <c r="Q496" i="14"/>
  <c r="K497" i="14"/>
  <c r="Q497" i="14"/>
  <c r="K498" i="14"/>
  <c r="Q498" i="14"/>
  <c r="K499" i="14"/>
  <c r="Q499" i="14"/>
  <c r="K500" i="14"/>
  <c r="Q500" i="14"/>
  <c r="K501" i="14"/>
  <c r="Q501" i="14"/>
  <c r="K502" i="14"/>
  <c r="Q502" i="14"/>
  <c r="K503" i="14"/>
  <c r="Q503" i="14"/>
  <c r="K504" i="14"/>
  <c r="Q504" i="14"/>
  <c r="K505" i="14"/>
  <c r="Q505" i="14"/>
  <c r="K506" i="14"/>
  <c r="Q506" i="14"/>
  <c r="I47" i="14"/>
  <c r="O47" i="14"/>
  <c r="I48" i="14"/>
  <c r="O48" i="14"/>
  <c r="I49" i="14"/>
  <c r="O49" i="14"/>
  <c r="I50" i="14"/>
  <c r="O50" i="14"/>
  <c r="I51" i="14"/>
  <c r="O51" i="14"/>
  <c r="I52" i="14"/>
  <c r="O52" i="14"/>
  <c r="I53" i="14"/>
  <c r="O53" i="14"/>
  <c r="I54" i="14"/>
  <c r="O54" i="14"/>
  <c r="I55" i="14"/>
  <c r="O55" i="14"/>
  <c r="I56" i="14"/>
  <c r="O56" i="14"/>
  <c r="I57" i="14"/>
  <c r="O57" i="14"/>
  <c r="I58" i="14"/>
  <c r="O58" i="14"/>
  <c r="I59" i="14"/>
  <c r="O59" i="14"/>
  <c r="I60" i="14"/>
  <c r="O60" i="14"/>
  <c r="I61" i="14"/>
  <c r="O61" i="14"/>
  <c r="I62" i="14"/>
  <c r="O62" i="14"/>
  <c r="I63" i="14"/>
  <c r="O63" i="14"/>
  <c r="I64" i="14"/>
  <c r="O64" i="14"/>
  <c r="I65" i="14"/>
  <c r="O65" i="14"/>
  <c r="I66" i="14"/>
  <c r="O66" i="14"/>
  <c r="I67" i="14"/>
  <c r="O67" i="14"/>
  <c r="I68" i="14"/>
  <c r="O68" i="14"/>
  <c r="I69" i="14"/>
  <c r="O69" i="14"/>
  <c r="I70" i="14"/>
  <c r="O70" i="14"/>
  <c r="I71" i="14"/>
  <c r="O71" i="14"/>
  <c r="I72" i="14"/>
  <c r="O72" i="14"/>
  <c r="I73" i="14"/>
  <c r="O73" i="14"/>
  <c r="I74" i="14"/>
  <c r="O74" i="14"/>
  <c r="I75" i="14"/>
  <c r="O75" i="14"/>
  <c r="I76" i="14"/>
  <c r="O76" i="14"/>
  <c r="I77" i="14"/>
  <c r="O77" i="14"/>
  <c r="I78" i="14"/>
  <c r="O78" i="14"/>
  <c r="I79" i="14"/>
  <c r="O79" i="14"/>
  <c r="I80" i="14"/>
  <c r="O80" i="14"/>
  <c r="I81" i="14"/>
  <c r="O81" i="14"/>
  <c r="I82" i="14"/>
  <c r="O82" i="14"/>
  <c r="I83" i="14"/>
  <c r="O83" i="14"/>
  <c r="I84" i="14"/>
  <c r="O84" i="14"/>
  <c r="I85" i="14"/>
  <c r="O85" i="14"/>
  <c r="I86" i="14"/>
  <c r="O86" i="14"/>
  <c r="I87" i="14"/>
  <c r="O87" i="14"/>
  <c r="I88" i="14"/>
  <c r="O88" i="14"/>
  <c r="I89" i="14"/>
  <c r="O89" i="14"/>
  <c r="I90" i="14"/>
  <c r="O90" i="14"/>
  <c r="I91" i="14"/>
  <c r="O91" i="14"/>
  <c r="I92" i="14"/>
  <c r="O92" i="14"/>
  <c r="I93" i="14"/>
  <c r="O93" i="14"/>
  <c r="I94" i="14"/>
  <c r="O94" i="14"/>
  <c r="I95" i="14"/>
  <c r="O95" i="14"/>
  <c r="I96" i="14"/>
  <c r="O96" i="14"/>
  <c r="I97" i="14"/>
  <c r="O97" i="14"/>
  <c r="I98" i="14"/>
  <c r="O98" i="14"/>
  <c r="I99" i="14"/>
  <c r="O99" i="14"/>
  <c r="I100" i="14"/>
  <c r="O100" i="14"/>
  <c r="I101" i="14"/>
  <c r="O101" i="14"/>
  <c r="I102" i="14"/>
  <c r="O102" i="14"/>
  <c r="I103" i="14"/>
  <c r="O103" i="14"/>
  <c r="I104" i="14"/>
  <c r="O104" i="14"/>
  <c r="I105" i="14"/>
  <c r="O105" i="14"/>
  <c r="I106" i="14"/>
  <c r="O106" i="14"/>
  <c r="I107" i="14"/>
  <c r="O107" i="14"/>
  <c r="I108" i="14"/>
  <c r="O108" i="14"/>
  <c r="I109" i="14"/>
  <c r="O109" i="14"/>
  <c r="I110" i="14"/>
  <c r="O110" i="14"/>
  <c r="I111" i="14"/>
  <c r="O111" i="14"/>
  <c r="I112" i="14"/>
  <c r="O112" i="14"/>
  <c r="I113" i="14"/>
  <c r="O113" i="14"/>
  <c r="I114" i="14"/>
  <c r="O114" i="14"/>
  <c r="I115" i="14"/>
  <c r="O115" i="14"/>
  <c r="I116" i="14"/>
  <c r="O116" i="14"/>
  <c r="I117" i="14"/>
  <c r="O117" i="14"/>
  <c r="I118" i="14"/>
  <c r="O118" i="14"/>
  <c r="I119" i="14"/>
  <c r="O119" i="14"/>
  <c r="I120" i="14"/>
  <c r="O120" i="14"/>
  <c r="I121" i="14"/>
  <c r="O121" i="14"/>
  <c r="I122" i="14"/>
  <c r="O122" i="14"/>
  <c r="I123" i="14"/>
  <c r="O123" i="14"/>
  <c r="I124" i="14"/>
  <c r="O124" i="14"/>
  <c r="I125" i="14"/>
  <c r="O125" i="14"/>
  <c r="I126" i="14"/>
  <c r="O126" i="14"/>
  <c r="I127" i="14"/>
  <c r="O127" i="14"/>
  <c r="I128" i="14"/>
  <c r="O128" i="14"/>
  <c r="I129" i="14"/>
  <c r="O129" i="14"/>
  <c r="I130" i="14"/>
  <c r="O130" i="14"/>
  <c r="I131" i="14"/>
  <c r="O131" i="14"/>
  <c r="I132" i="14"/>
  <c r="O132" i="14"/>
  <c r="I133" i="14"/>
  <c r="O133" i="14"/>
  <c r="I134" i="14"/>
  <c r="O134" i="14"/>
  <c r="I135" i="14"/>
  <c r="O135" i="14"/>
  <c r="I136" i="14"/>
  <c r="O136" i="14"/>
  <c r="I137" i="14"/>
  <c r="O137" i="14"/>
  <c r="I138" i="14"/>
  <c r="O138" i="14"/>
  <c r="I139" i="14"/>
  <c r="O139" i="14"/>
  <c r="I140" i="14"/>
  <c r="O140" i="14"/>
  <c r="I141" i="14"/>
  <c r="O141" i="14"/>
  <c r="I142" i="14"/>
  <c r="O142" i="14"/>
  <c r="I143" i="14"/>
  <c r="O143" i="14"/>
  <c r="I144" i="14"/>
  <c r="O144" i="14"/>
  <c r="I145" i="14"/>
  <c r="O145" i="14"/>
  <c r="I146" i="14"/>
  <c r="O146" i="14"/>
  <c r="I147" i="14"/>
  <c r="O147" i="14"/>
  <c r="I148" i="14"/>
  <c r="O148" i="14"/>
  <c r="I149" i="14"/>
  <c r="O149" i="14"/>
  <c r="I150" i="14"/>
  <c r="O150" i="14"/>
  <c r="I151" i="14"/>
  <c r="O151" i="14"/>
  <c r="I152" i="14"/>
  <c r="O152" i="14"/>
  <c r="I153" i="14"/>
  <c r="O153" i="14"/>
  <c r="I154" i="14"/>
  <c r="O154" i="14"/>
  <c r="I155" i="14"/>
  <c r="O155" i="14"/>
  <c r="I156" i="14"/>
  <c r="O156" i="14"/>
  <c r="I157" i="14"/>
  <c r="O157" i="14"/>
  <c r="I158" i="14"/>
  <c r="O158" i="14"/>
  <c r="I159" i="14"/>
  <c r="O159" i="14"/>
  <c r="I160" i="14"/>
  <c r="O160" i="14"/>
  <c r="I161" i="14"/>
  <c r="O161" i="14"/>
  <c r="I162" i="14"/>
  <c r="O162" i="14"/>
  <c r="I163" i="14"/>
  <c r="O163" i="14"/>
  <c r="I164" i="14"/>
  <c r="O164" i="14"/>
  <c r="I165" i="14"/>
  <c r="O165" i="14"/>
  <c r="I166" i="14"/>
  <c r="O166" i="14"/>
  <c r="I167" i="14"/>
  <c r="O167" i="14"/>
  <c r="I168" i="14"/>
  <c r="O168" i="14"/>
  <c r="I169" i="14"/>
  <c r="O169" i="14"/>
  <c r="I170" i="14"/>
  <c r="O170" i="14"/>
  <c r="I171" i="14"/>
  <c r="O171" i="14"/>
  <c r="I172" i="14"/>
  <c r="O172" i="14"/>
  <c r="I173" i="14"/>
  <c r="O173" i="14"/>
  <c r="I174" i="14"/>
  <c r="O174" i="14"/>
  <c r="I175" i="14"/>
  <c r="O175" i="14"/>
  <c r="I176" i="14"/>
  <c r="O176" i="14"/>
  <c r="I177" i="14"/>
  <c r="O177" i="14"/>
  <c r="I178" i="14"/>
  <c r="O178" i="14"/>
  <c r="I179" i="14"/>
  <c r="O179" i="14"/>
  <c r="I180" i="14"/>
  <c r="O180" i="14"/>
  <c r="I181" i="14"/>
  <c r="O181" i="14"/>
  <c r="I182" i="14"/>
  <c r="O182" i="14"/>
  <c r="I183" i="14"/>
  <c r="O183" i="14"/>
  <c r="I184" i="14"/>
  <c r="O184" i="14"/>
  <c r="I185" i="14"/>
  <c r="O185" i="14"/>
  <c r="I186" i="14"/>
  <c r="O186" i="14"/>
  <c r="I187" i="14"/>
  <c r="O187" i="14"/>
  <c r="I188" i="14"/>
  <c r="O188" i="14"/>
  <c r="I189" i="14"/>
  <c r="O189" i="14"/>
  <c r="I190" i="14"/>
  <c r="O190" i="14"/>
  <c r="I191" i="14"/>
  <c r="O191" i="14"/>
  <c r="I192" i="14"/>
  <c r="O192" i="14"/>
  <c r="I193" i="14"/>
  <c r="O193" i="14"/>
  <c r="I194" i="14"/>
  <c r="O194" i="14"/>
  <c r="I195" i="14"/>
  <c r="O195" i="14"/>
  <c r="I196" i="14"/>
  <c r="O196" i="14"/>
  <c r="I197" i="14"/>
  <c r="O197" i="14"/>
  <c r="I198" i="14"/>
  <c r="O198" i="14"/>
  <c r="I199" i="14"/>
  <c r="O199" i="14"/>
  <c r="I200" i="14"/>
  <c r="O200" i="14"/>
  <c r="I201" i="14"/>
  <c r="O201" i="14"/>
  <c r="I202" i="14"/>
  <c r="O202" i="14"/>
  <c r="I203" i="14"/>
  <c r="O203" i="14"/>
  <c r="I204" i="14"/>
  <c r="O204" i="14"/>
  <c r="I205" i="14"/>
  <c r="O205" i="14"/>
  <c r="I206" i="14"/>
  <c r="O206" i="14"/>
  <c r="I207" i="14"/>
  <c r="O207" i="14"/>
  <c r="I208" i="14"/>
  <c r="O208" i="14"/>
  <c r="I209" i="14"/>
  <c r="O209" i="14"/>
  <c r="I210" i="14"/>
  <c r="O210" i="14"/>
  <c r="I211" i="14"/>
  <c r="O211" i="14"/>
  <c r="I212" i="14"/>
  <c r="O212" i="14"/>
  <c r="I213" i="14"/>
  <c r="O213" i="14"/>
  <c r="I214" i="14"/>
  <c r="O214" i="14"/>
  <c r="I215" i="14"/>
  <c r="O215" i="14"/>
  <c r="I216" i="14"/>
  <c r="O216" i="14"/>
  <c r="I217" i="14"/>
  <c r="O217" i="14"/>
  <c r="I218" i="14"/>
  <c r="O218" i="14"/>
  <c r="I219" i="14"/>
  <c r="O219" i="14"/>
  <c r="I220" i="14"/>
  <c r="O220" i="14"/>
  <c r="I221" i="14"/>
  <c r="O221" i="14"/>
  <c r="I222" i="14"/>
  <c r="O222" i="14"/>
  <c r="I223" i="14"/>
  <c r="O223" i="14"/>
  <c r="I224" i="14"/>
  <c r="O224" i="14"/>
  <c r="I225" i="14"/>
  <c r="O225" i="14"/>
  <c r="I226" i="14"/>
  <c r="O226" i="14"/>
  <c r="I227" i="14"/>
  <c r="O227" i="14"/>
  <c r="I228" i="14"/>
  <c r="O228" i="14"/>
  <c r="I229" i="14"/>
  <c r="O229" i="14"/>
  <c r="I230" i="14"/>
  <c r="O230" i="14"/>
  <c r="I231" i="14"/>
  <c r="O231" i="14"/>
  <c r="I232" i="14"/>
  <c r="O232" i="14"/>
  <c r="I233" i="14"/>
  <c r="O233" i="14"/>
  <c r="I234" i="14"/>
  <c r="O234" i="14"/>
  <c r="I235" i="14"/>
  <c r="O235" i="14"/>
  <c r="I236" i="14"/>
  <c r="O236" i="14"/>
  <c r="I237" i="14"/>
  <c r="O237" i="14"/>
  <c r="I238" i="14"/>
  <c r="O238" i="14"/>
  <c r="I239" i="14"/>
  <c r="O239" i="14"/>
  <c r="I240" i="14"/>
  <c r="O240" i="14"/>
  <c r="I241" i="14"/>
  <c r="O241" i="14"/>
  <c r="I242" i="14"/>
  <c r="O242" i="14"/>
  <c r="I243" i="14"/>
  <c r="O243" i="14"/>
  <c r="I244" i="14"/>
  <c r="O244" i="14"/>
  <c r="I245" i="14"/>
  <c r="O245" i="14"/>
  <c r="I246" i="14"/>
  <c r="O246" i="14"/>
  <c r="I247" i="14"/>
  <c r="O247" i="14"/>
  <c r="I248" i="14"/>
  <c r="O248" i="14"/>
  <c r="I249" i="14"/>
  <c r="O249" i="14"/>
  <c r="I250" i="14"/>
  <c r="O250" i="14"/>
  <c r="I251" i="14"/>
  <c r="O251" i="14"/>
  <c r="I252" i="14"/>
  <c r="O252" i="14"/>
  <c r="I253" i="14"/>
  <c r="O253" i="14"/>
  <c r="I254" i="14"/>
  <c r="O254" i="14"/>
  <c r="I255" i="14"/>
  <c r="O255" i="14"/>
  <c r="I256" i="14"/>
  <c r="O256" i="14"/>
  <c r="I257" i="14"/>
  <c r="O257" i="14"/>
  <c r="I258" i="14"/>
  <c r="O258" i="14"/>
  <c r="I259" i="14"/>
  <c r="O259" i="14"/>
  <c r="I260" i="14"/>
  <c r="O260" i="14"/>
  <c r="I261" i="14"/>
  <c r="O261" i="14"/>
  <c r="I262" i="14"/>
  <c r="O262" i="14"/>
  <c r="I263" i="14"/>
  <c r="O263" i="14"/>
  <c r="I264" i="14"/>
  <c r="O264" i="14"/>
  <c r="I265" i="14"/>
  <c r="O265" i="14"/>
  <c r="I266" i="14"/>
  <c r="O266" i="14"/>
  <c r="I267" i="14"/>
  <c r="O267" i="14"/>
  <c r="I268" i="14"/>
  <c r="O268" i="14"/>
  <c r="I269" i="14"/>
  <c r="O269" i="14"/>
  <c r="I270" i="14"/>
  <c r="O270" i="14"/>
  <c r="I271" i="14"/>
  <c r="O271" i="14"/>
  <c r="I272" i="14"/>
  <c r="O272" i="14"/>
  <c r="I273" i="14"/>
  <c r="O273" i="14"/>
  <c r="I274" i="14"/>
  <c r="O274" i="14"/>
  <c r="I275" i="14"/>
  <c r="O275" i="14"/>
  <c r="I276" i="14"/>
  <c r="O276" i="14"/>
  <c r="I277" i="14"/>
  <c r="O277" i="14"/>
  <c r="I278" i="14"/>
  <c r="O278" i="14"/>
  <c r="I279" i="14"/>
  <c r="O279" i="14"/>
  <c r="I280" i="14"/>
  <c r="O280" i="14"/>
  <c r="I281" i="14"/>
  <c r="O281" i="14"/>
  <c r="I282" i="14"/>
  <c r="O282" i="14"/>
  <c r="I283" i="14"/>
  <c r="O283" i="14"/>
  <c r="I284" i="14"/>
  <c r="O284" i="14"/>
  <c r="I285" i="14"/>
  <c r="O285" i="14"/>
  <c r="I286" i="14"/>
  <c r="O286" i="14"/>
  <c r="I287" i="14"/>
  <c r="O287" i="14"/>
  <c r="I288" i="14"/>
  <c r="O288" i="14"/>
  <c r="I289" i="14"/>
  <c r="O289" i="14"/>
  <c r="I290" i="14"/>
  <c r="O290" i="14"/>
  <c r="I291" i="14"/>
  <c r="O291" i="14"/>
  <c r="I292" i="14"/>
  <c r="O292" i="14"/>
  <c r="I293" i="14"/>
  <c r="O293" i="14"/>
  <c r="I294" i="14"/>
  <c r="O294" i="14"/>
  <c r="I295" i="14"/>
  <c r="O295" i="14"/>
  <c r="I296" i="14"/>
  <c r="O296" i="14"/>
  <c r="I297" i="14"/>
  <c r="O297" i="14"/>
  <c r="I298" i="14"/>
  <c r="O298" i="14"/>
  <c r="I299" i="14"/>
  <c r="O299" i="14"/>
  <c r="I300" i="14"/>
  <c r="O300" i="14"/>
  <c r="I301" i="14"/>
  <c r="O301" i="14"/>
  <c r="I302" i="14"/>
  <c r="O302" i="14"/>
  <c r="I303" i="14"/>
  <c r="O303" i="14"/>
  <c r="I304" i="14"/>
  <c r="O304" i="14"/>
  <c r="I305" i="14"/>
  <c r="O305" i="14"/>
  <c r="I306" i="14"/>
  <c r="O306" i="14"/>
  <c r="I307" i="14"/>
  <c r="O307" i="14"/>
  <c r="I308" i="14"/>
  <c r="O308" i="14"/>
  <c r="I309" i="14"/>
  <c r="O309" i="14"/>
  <c r="I310" i="14"/>
  <c r="O310" i="14"/>
  <c r="I311" i="14"/>
  <c r="O311" i="14"/>
  <c r="I312" i="14"/>
  <c r="O312" i="14"/>
  <c r="I313" i="14"/>
  <c r="O313" i="14"/>
  <c r="I314" i="14"/>
  <c r="O314" i="14"/>
  <c r="I315" i="14"/>
  <c r="O315" i="14"/>
  <c r="I316" i="14"/>
  <c r="O316" i="14"/>
  <c r="I317" i="14"/>
  <c r="O317" i="14"/>
  <c r="I318" i="14"/>
  <c r="O318" i="14"/>
  <c r="I319" i="14"/>
  <c r="O319" i="14"/>
  <c r="I320" i="14"/>
  <c r="O320" i="14"/>
  <c r="I321" i="14"/>
  <c r="O321" i="14"/>
  <c r="I322" i="14"/>
  <c r="O322" i="14"/>
  <c r="I323" i="14"/>
  <c r="O323" i="14"/>
  <c r="I324" i="14"/>
  <c r="O324" i="14"/>
  <c r="I325" i="14"/>
  <c r="O325" i="14"/>
  <c r="I326" i="14"/>
  <c r="O326" i="14"/>
  <c r="I327" i="14"/>
  <c r="O327" i="14"/>
  <c r="I328" i="14"/>
  <c r="O328" i="14"/>
  <c r="I329" i="14"/>
  <c r="O329" i="14"/>
  <c r="I330" i="14"/>
  <c r="O330" i="14"/>
  <c r="I331" i="14"/>
  <c r="O331" i="14"/>
  <c r="I332" i="14"/>
  <c r="O332" i="14"/>
  <c r="I333" i="14"/>
  <c r="O333" i="14"/>
  <c r="I334" i="14"/>
  <c r="O334" i="14"/>
  <c r="I335" i="14"/>
  <c r="O335" i="14"/>
  <c r="I336" i="14"/>
  <c r="O336" i="14"/>
  <c r="I337" i="14"/>
  <c r="O337" i="14"/>
  <c r="I338" i="14"/>
  <c r="O338" i="14"/>
  <c r="I339" i="14"/>
  <c r="O339" i="14"/>
  <c r="I340" i="14"/>
  <c r="O340" i="14"/>
  <c r="I341" i="14"/>
  <c r="O341" i="14"/>
  <c r="I342" i="14"/>
  <c r="O342" i="14"/>
  <c r="I343" i="14"/>
  <c r="O343" i="14"/>
  <c r="I344" i="14"/>
  <c r="O344" i="14"/>
  <c r="I345" i="14"/>
  <c r="O345" i="14"/>
  <c r="I346" i="14"/>
  <c r="O346" i="14"/>
  <c r="I347" i="14"/>
  <c r="O347" i="14"/>
  <c r="I348" i="14"/>
  <c r="O348" i="14"/>
  <c r="I349" i="14"/>
  <c r="O349" i="14"/>
  <c r="I350" i="14"/>
  <c r="O350" i="14"/>
  <c r="I351" i="14"/>
  <c r="O351" i="14"/>
  <c r="I352" i="14"/>
  <c r="O352" i="14"/>
  <c r="I353" i="14"/>
  <c r="O353" i="14"/>
  <c r="I354" i="14"/>
  <c r="O354" i="14"/>
  <c r="I355" i="14"/>
  <c r="O355" i="14"/>
  <c r="I356" i="14"/>
  <c r="O356" i="14"/>
  <c r="I357" i="14"/>
  <c r="O357" i="14"/>
  <c r="I358" i="14"/>
  <c r="O358" i="14"/>
  <c r="I359" i="14"/>
  <c r="O359" i="14"/>
  <c r="I360" i="14"/>
  <c r="O360" i="14"/>
  <c r="I361" i="14"/>
  <c r="O361" i="14"/>
  <c r="I362" i="14"/>
  <c r="O362" i="14"/>
  <c r="I363" i="14"/>
  <c r="O363" i="14"/>
  <c r="I364" i="14"/>
  <c r="O364" i="14"/>
  <c r="I365" i="14"/>
  <c r="O365" i="14"/>
  <c r="I366" i="14"/>
  <c r="O366" i="14"/>
  <c r="I367" i="14"/>
  <c r="O367" i="14"/>
  <c r="I368" i="14"/>
  <c r="O368" i="14"/>
  <c r="I369" i="14"/>
  <c r="O369" i="14"/>
  <c r="I370" i="14"/>
  <c r="O370" i="14"/>
  <c r="I371" i="14"/>
  <c r="O371" i="14"/>
  <c r="I372" i="14"/>
  <c r="O372" i="14"/>
  <c r="I373" i="14"/>
  <c r="O373" i="14"/>
  <c r="I374" i="14"/>
  <c r="O374" i="14"/>
  <c r="I375" i="14"/>
  <c r="O375" i="14"/>
  <c r="I376" i="14"/>
  <c r="O376" i="14"/>
  <c r="I377" i="14"/>
  <c r="O377" i="14"/>
  <c r="I378" i="14"/>
  <c r="O378" i="14"/>
  <c r="I379" i="14"/>
  <c r="O379" i="14"/>
  <c r="I380" i="14"/>
  <c r="O380" i="14"/>
  <c r="I381" i="14"/>
  <c r="O381" i="14"/>
  <c r="I382" i="14"/>
  <c r="O382" i="14"/>
  <c r="I383" i="14"/>
  <c r="O383" i="14"/>
  <c r="I384" i="14"/>
  <c r="O384" i="14"/>
  <c r="I385" i="14"/>
  <c r="O385" i="14"/>
  <c r="I386" i="14"/>
  <c r="O386" i="14"/>
  <c r="I387" i="14"/>
  <c r="O387" i="14"/>
  <c r="I388" i="14"/>
  <c r="O388" i="14"/>
  <c r="I389" i="14"/>
  <c r="O389" i="14"/>
  <c r="I390" i="14"/>
  <c r="O390" i="14"/>
  <c r="I391" i="14"/>
  <c r="O391" i="14"/>
  <c r="I392" i="14"/>
  <c r="O392" i="14"/>
  <c r="I393" i="14"/>
  <c r="O393" i="14"/>
  <c r="I394" i="14"/>
  <c r="O394" i="14"/>
  <c r="I395" i="14"/>
  <c r="O395" i="14"/>
  <c r="I396" i="14"/>
  <c r="O396" i="14"/>
  <c r="I397" i="14"/>
  <c r="O397" i="14"/>
  <c r="I398" i="14"/>
  <c r="O398" i="14"/>
  <c r="I399" i="14"/>
  <c r="O399" i="14"/>
  <c r="I400" i="14"/>
  <c r="O400" i="14"/>
  <c r="I401" i="14"/>
  <c r="O401" i="14"/>
  <c r="I402" i="14"/>
  <c r="O402" i="14"/>
  <c r="I403" i="14"/>
  <c r="O403" i="14"/>
  <c r="I404" i="14"/>
  <c r="O404" i="14"/>
  <c r="I405" i="14"/>
  <c r="O405" i="14"/>
  <c r="I406" i="14"/>
  <c r="O406" i="14"/>
  <c r="I407" i="14"/>
  <c r="O407" i="14"/>
  <c r="I408" i="14"/>
  <c r="O408" i="14"/>
  <c r="I409" i="14"/>
  <c r="O409" i="14"/>
  <c r="I410" i="14"/>
  <c r="O410" i="14"/>
  <c r="I411" i="14"/>
  <c r="O411" i="14"/>
  <c r="I412" i="14"/>
  <c r="O412" i="14"/>
  <c r="I413" i="14"/>
  <c r="O413" i="14"/>
  <c r="I414" i="14"/>
  <c r="O414" i="14"/>
  <c r="I415" i="14"/>
  <c r="O415" i="14"/>
  <c r="I416" i="14"/>
  <c r="O416" i="14"/>
  <c r="I417" i="14"/>
  <c r="O417" i="14"/>
  <c r="I418" i="14"/>
  <c r="O418" i="14"/>
  <c r="I419" i="14"/>
  <c r="O419" i="14"/>
  <c r="I420" i="14"/>
  <c r="O420" i="14"/>
  <c r="I421" i="14"/>
  <c r="O421" i="14"/>
  <c r="I422" i="14"/>
  <c r="O422" i="14"/>
  <c r="I423" i="14"/>
  <c r="O423" i="14"/>
  <c r="I424" i="14"/>
  <c r="O424" i="14"/>
  <c r="I425" i="14"/>
  <c r="O425" i="14"/>
  <c r="I426" i="14"/>
  <c r="O426" i="14"/>
  <c r="I427" i="14"/>
  <c r="O427" i="14"/>
  <c r="I428" i="14"/>
  <c r="O428" i="14"/>
  <c r="I429" i="14"/>
  <c r="O429" i="14"/>
  <c r="I430" i="14"/>
  <c r="O430" i="14"/>
  <c r="I431" i="14"/>
  <c r="O431" i="14"/>
  <c r="I432" i="14"/>
  <c r="O432" i="14"/>
  <c r="I433" i="14"/>
  <c r="O433" i="14"/>
  <c r="I434" i="14"/>
  <c r="O434" i="14"/>
  <c r="I435" i="14"/>
  <c r="O435" i="14"/>
  <c r="I436" i="14"/>
  <c r="O436" i="14"/>
  <c r="I437" i="14"/>
  <c r="O437" i="14"/>
  <c r="I438" i="14"/>
  <c r="O438" i="14"/>
  <c r="I439" i="14"/>
  <c r="O439" i="14"/>
  <c r="I440" i="14"/>
  <c r="O440" i="14"/>
  <c r="I441" i="14"/>
  <c r="O441" i="14"/>
  <c r="I442" i="14"/>
  <c r="O442" i="14"/>
  <c r="I443" i="14"/>
  <c r="O443" i="14"/>
  <c r="I444" i="14"/>
  <c r="O444" i="14"/>
  <c r="I445" i="14"/>
  <c r="O445" i="14"/>
  <c r="I446" i="14"/>
  <c r="O446" i="14"/>
  <c r="I447" i="14"/>
  <c r="O447" i="14"/>
  <c r="I448" i="14"/>
  <c r="O448" i="14"/>
  <c r="I449" i="14"/>
  <c r="O449" i="14"/>
  <c r="I450" i="14"/>
  <c r="O450" i="14"/>
  <c r="I451" i="14"/>
  <c r="O451" i="14"/>
  <c r="I452" i="14"/>
  <c r="O452" i="14"/>
  <c r="I453" i="14"/>
  <c r="O453" i="14"/>
  <c r="I454" i="14"/>
  <c r="O454" i="14"/>
  <c r="I455" i="14"/>
  <c r="O455" i="14"/>
  <c r="I456" i="14"/>
  <c r="O456" i="14"/>
  <c r="I457" i="14"/>
  <c r="O457" i="14"/>
  <c r="I458" i="14"/>
  <c r="O458" i="14"/>
  <c r="I459" i="14"/>
  <c r="O459" i="14"/>
  <c r="I460" i="14"/>
  <c r="O460" i="14"/>
  <c r="I461" i="14"/>
  <c r="O461" i="14"/>
  <c r="I462" i="14"/>
  <c r="O462" i="14"/>
  <c r="I463" i="14"/>
  <c r="O463" i="14"/>
  <c r="I464" i="14"/>
  <c r="O464" i="14"/>
  <c r="I465" i="14"/>
  <c r="O465" i="14"/>
  <c r="I466" i="14"/>
  <c r="O466" i="14"/>
  <c r="I467" i="14"/>
  <c r="O467" i="14"/>
  <c r="I468" i="14"/>
  <c r="O468" i="14"/>
  <c r="I469" i="14"/>
  <c r="O469" i="14"/>
  <c r="I470" i="14"/>
  <c r="O470" i="14"/>
  <c r="I471" i="14"/>
  <c r="O471" i="14"/>
  <c r="I472" i="14"/>
  <c r="O472" i="14"/>
  <c r="I473" i="14"/>
  <c r="O473" i="14"/>
  <c r="I474" i="14"/>
  <c r="O474" i="14"/>
  <c r="I475" i="14"/>
  <c r="O475" i="14"/>
  <c r="I476" i="14"/>
  <c r="O476" i="14"/>
  <c r="I477" i="14"/>
  <c r="O477" i="14"/>
  <c r="I478" i="14"/>
  <c r="O478" i="14"/>
  <c r="I479" i="14"/>
  <c r="O479" i="14"/>
  <c r="I480" i="14"/>
  <c r="O480" i="14"/>
  <c r="I481" i="14"/>
  <c r="O481" i="14"/>
  <c r="I482" i="14"/>
  <c r="O482" i="14"/>
  <c r="I483" i="14"/>
  <c r="O483" i="14"/>
  <c r="I484" i="14"/>
  <c r="O484" i="14"/>
  <c r="I485" i="14"/>
  <c r="O485" i="14"/>
  <c r="I486" i="14"/>
  <c r="O486" i="14"/>
  <c r="I487" i="14"/>
  <c r="O487" i="14"/>
  <c r="I488" i="14"/>
  <c r="O488" i="14"/>
  <c r="I489" i="14"/>
  <c r="O489" i="14"/>
  <c r="I490" i="14"/>
  <c r="O490" i="14"/>
  <c r="I491" i="14"/>
  <c r="O491" i="14"/>
  <c r="I492" i="14"/>
  <c r="O492" i="14"/>
  <c r="I493" i="14"/>
  <c r="O493" i="14"/>
  <c r="I494" i="14"/>
  <c r="O494" i="14"/>
  <c r="I495" i="14"/>
  <c r="O495" i="14"/>
  <c r="I496" i="14"/>
  <c r="O496" i="14"/>
  <c r="I497" i="14"/>
  <c r="O497" i="14"/>
  <c r="I498" i="14"/>
  <c r="O498" i="14"/>
  <c r="I499" i="14"/>
  <c r="O499" i="14"/>
  <c r="I500" i="14"/>
  <c r="O500" i="14"/>
  <c r="I501" i="14"/>
  <c r="O501" i="14"/>
  <c r="I502" i="14"/>
  <c r="O502" i="14"/>
  <c r="I503" i="14"/>
  <c r="O503" i="14"/>
  <c r="I504" i="14"/>
  <c r="O504" i="14"/>
  <c r="I505" i="14"/>
  <c r="O505" i="14"/>
  <c r="I506" i="14"/>
  <c r="O506" i="14"/>
  <c r="W7" i="18"/>
  <c r="W8" i="18"/>
  <c r="I9" i="14"/>
  <c r="O9" i="14"/>
  <c r="W9" i="18"/>
  <c r="W10" i="18"/>
  <c r="W11" i="18"/>
  <c r="W12" i="18"/>
  <c r="I13" i="14"/>
  <c r="W13" i="18"/>
  <c r="I14" i="14"/>
  <c r="W14" i="18"/>
  <c r="I15" i="14"/>
  <c r="W15" i="18"/>
  <c r="W16" i="18"/>
  <c r="I17" i="14"/>
  <c r="W17" i="18"/>
  <c r="I18" i="14"/>
  <c r="W18" i="18"/>
  <c r="W19" i="18"/>
  <c r="W20" i="18"/>
  <c r="I21" i="14"/>
  <c r="W21" i="18"/>
  <c r="I22" i="14"/>
  <c r="W22" i="18"/>
  <c r="I23" i="14"/>
  <c r="W23" i="18"/>
  <c r="W24" i="18"/>
  <c r="I25" i="14"/>
  <c r="O25" i="14"/>
  <c r="W25" i="18"/>
  <c r="W26" i="18"/>
  <c r="W27" i="18"/>
  <c r="W28" i="18"/>
  <c r="I29" i="14"/>
  <c r="W29" i="18"/>
  <c r="I30" i="14" s="1"/>
  <c r="W30" i="18"/>
  <c r="W31" i="18"/>
  <c r="W32" i="18"/>
  <c r="W33" i="18"/>
  <c r="I34" i="14"/>
  <c r="W34" i="18"/>
  <c r="W35" i="18"/>
  <c r="W36" i="18"/>
  <c r="I37" i="14"/>
  <c r="W37" i="18"/>
  <c r="I38" i="14" s="1"/>
  <c r="O38" i="14" s="1"/>
  <c r="W38" i="18"/>
  <c r="I39" i="14"/>
  <c r="W39" i="18"/>
  <c r="W40" i="18"/>
  <c r="I41" i="14"/>
  <c r="O41" i="14"/>
  <c r="W41" i="18"/>
  <c r="I42" i="14"/>
  <c r="W42" i="18"/>
  <c r="I43" i="14"/>
  <c r="W43" i="18"/>
  <c r="W44" i="18"/>
  <c r="I45" i="14"/>
  <c r="I46" i="14"/>
  <c r="W6" i="18"/>
  <c r="V7" i="18"/>
  <c r="V8" i="18"/>
  <c r="K9" i="14"/>
  <c r="V9" i="18"/>
  <c r="K10" i="14"/>
  <c r="V10" i="18"/>
  <c r="V11" i="18"/>
  <c r="V12" i="18"/>
  <c r="V13" i="18"/>
  <c r="V14" i="18"/>
  <c r="V15" i="18"/>
  <c r="V16" i="18"/>
  <c r="K17" i="14"/>
  <c r="V17" i="18"/>
  <c r="V18" i="18"/>
  <c r="V19" i="18"/>
  <c r="V20" i="18"/>
  <c r="K21" i="14"/>
  <c r="V21" i="18"/>
  <c r="V22" i="18"/>
  <c r="K23" i="14"/>
  <c r="V23" i="18"/>
  <c r="V24" i="18"/>
  <c r="K25" i="14"/>
  <c r="V25" i="18"/>
  <c r="K26" i="14"/>
  <c r="V26" i="18"/>
  <c r="V27" i="18"/>
  <c r="V28" i="18"/>
  <c r="V29" i="18"/>
  <c r="K30" i="14" s="1"/>
  <c r="V30" i="18"/>
  <c r="V31" i="18"/>
  <c r="V32" i="18"/>
  <c r="K33" i="14"/>
  <c r="V33" i="18"/>
  <c r="V34" i="18"/>
  <c r="V35" i="18"/>
  <c r="V36" i="18"/>
  <c r="AC36" i="18" s="1"/>
  <c r="K37" i="14"/>
  <c r="V37" i="18"/>
  <c r="K38" i="14" s="1"/>
  <c r="V38" i="18"/>
  <c r="V39" i="18"/>
  <c r="V40" i="18"/>
  <c r="K41" i="14"/>
  <c r="V41" i="18"/>
  <c r="K42" i="14"/>
  <c r="V42" i="18"/>
  <c r="V43" i="18"/>
  <c r="V44" i="18"/>
  <c r="K45" i="14"/>
  <c r="V46" i="18"/>
  <c r="V47" i="18"/>
  <c r="V48" i="18"/>
  <c r="V49" i="18"/>
  <c r="V50" i="18"/>
  <c r="K51" i="14"/>
  <c r="V51" i="18"/>
  <c r="K52" i="14"/>
  <c r="V52" i="18"/>
  <c r="K53" i="14"/>
  <c r="V53" i="18"/>
  <c r="V54" i="18"/>
  <c r="V55" i="18"/>
  <c r="V56" i="18"/>
  <c r="V57" i="18"/>
  <c r="V58" i="18"/>
  <c r="K59" i="14"/>
  <c r="V59" i="18"/>
  <c r="K60" i="14"/>
  <c r="V60" i="18"/>
  <c r="K61" i="14"/>
  <c r="V61" i="18"/>
  <c r="V62" i="18"/>
  <c r="V63" i="18"/>
  <c r="V64" i="18"/>
  <c r="V65" i="18"/>
  <c r="V66" i="18"/>
  <c r="K67" i="14"/>
  <c r="V67" i="18"/>
  <c r="K68" i="14"/>
  <c r="V68" i="18"/>
  <c r="K69" i="14"/>
  <c r="V69" i="18"/>
  <c r="V70" i="18"/>
  <c r="V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6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O7" i="18"/>
  <c r="O8" i="18"/>
  <c r="O10" i="18"/>
  <c r="O11" i="18"/>
  <c r="O13" i="18"/>
  <c r="O15" i="18"/>
  <c r="O16" i="18"/>
  <c r="O17" i="18"/>
  <c r="O18" i="18"/>
  <c r="O20" i="18"/>
  <c r="O21" i="18"/>
  <c r="O23" i="18"/>
  <c r="O25" i="18"/>
  <c r="O26" i="18"/>
  <c r="O27" i="18"/>
  <c r="O28" i="18"/>
  <c r="O29" i="18"/>
  <c r="O31" i="18"/>
  <c r="O32" i="18"/>
  <c r="O33" i="18"/>
  <c r="O35" i="18"/>
  <c r="O36" i="18"/>
  <c r="O38" i="18"/>
  <c r="O39" i="18"/>
  <c r="O40" i="18"/>
  <c r="O41" i="18"/>
  <c r="O43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N7" i="18"/>
  <c r="N8" i="18"/>
  <c r="N10" i="18"/>
  <c r="N11" i="18"/>
  <c r="N13" i="18"/>
  <c r="N15" i="18"/>
  <c r="N16" i="18"/>
  <c r="N17" i="18"/>
  <c r="N18" i="18"/>
  <c r="N20" i="18"/>
  <c r="N21" i="18"/>
  <c r="N23" i="18"/>
  <c r="N25" i="18"/>
  <c r="N26" i="18"/>
  <c r="N27" i="18"/>
  <c r="N28" i="18"/>
  <c r="N29" i="18"/>
  <c r="N31" i="18"/>
  <c r="N32" i="18"/>
  <c r="N33" i="18"/>
  <c r="N35" i="18"/>
  <c r="N36" i="18"/>
  <c r="N38" i="18"/>
  <c r="N39" i="18"/>
  <c r="N40" i="18"/>
  <c r="N41" i="18"/>
  <c r="N43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6" i="18"/>
  <c r="O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46" i="18"/>
  <c r="K7" i="14"/>
  <c r="Q7" i="14"/>
  <c r="K39" i="14"/>
  <c r="Q39" i="14"/>
  <c r="K22" i="14"/>
  <c r="Q22" i="14"/>
  <c r="I33" i="14"/>
  <c r="O33" i="14"/>
  <c r="K36" i="14"/>
  <c r="Q36" i="14"/>
  <c r="K32" i="14"/>
  <c r="Q32" i="14"/>
  <c r="K24" i="14"/>
  <c r="Q24" i="14"/>
  <c r="K16" i="14"/>
  <c r="Q16" i="14"/>
  <c r="K8" i="14"/>
  <c r="Q8" i="14"/>
  <c r="I40" i="14"/>
  <c r="O40" i="14"/>
  <c r="I32" i="14"/>
  <c r="O32" i="14"/>
  <c r="I20" i="14"/>
  <c r="O20" i="14"/>
  <c r="O17" i="14"/>
  <c r="K44" i="14"/>
  <c r="Q44" i="14"/>
  <c r="K40" i="14"/>
  <c r="Q40" i="14"/>
  <c r="K20" i="14"/>
  <c r="Q20" i="14"/>
  <c r="I44" i="14"/>
  <c r="O44" i="14"/>
  <c r="I36" i="14"/>
  <c r="O36" i="14"/>
  <c r="I28" i="14"/>
  <c r="O28" i="14"/>
  <c r="I24" i="14"/>
  <c r="O24" i="14"/>
  <c r="I16" i="14"/>
  <c r="O16" i="14"/>
  <c r="I12" i="14"/>
  <c r="O12" i="14"/>
  <c r="K28" i="14"/>
  <c r="Q28" i="14"/>
  <c r="I8" i="14"/>
  <c r="O8" i="14"/>
  <c r="K12" i="14"/>
  <c r="Q12" i="14"/>
  <c r="K31" i="14"/>
  <c r="Q31" i="14"/>
  <c r="K27" i="14"/>
  <c r="Q27" i="14"/>
  <c r="K19" i="14"/>
  <c r="Q19" i="14"/>
  <c r="K11" i="14"/>
  <c r="Q11" i="14"/>
  <c r="O43" i="14"/>
  <c r="I35" i="14"/>
  <c r="O35" i="14"/>
  <c r="I27" i="14"/>
  <c r="O27" i="14"/>
  <c r="Q42" i="14"/>
  <c r="Q26" i="14"/>
  <c r="Q10" i="14"/>
  <c r="O42" i="14"/>
  <c r="O34" i="14"/>
  <c r="O22" i="14"/>
  <c r="O18" i="14"/>
  <c r="O14" i="14"/>
  <c r="I10" i="14"/>
  <c r="O10" i="14"/>
  <c r="I19" i="14"/>
  <c r="O19" i="14"/>
  <c r="I11" i="14"/>
  <c r="O11" i="14"/>
  <c r="I26" i="14"/>
  <c r="O26" i="14"/>
  <c r="K14" i="14"/>
  <c r="Q14" i="14"/>
  <c r="Q23" i="14"/>
  <c r="K43" i="14"/>
  <c r="Q43" i="14"/>
  <c r="K35" i="14"/>
  <c r="Q35" i="14"/>
  <c r="K15" i="14"/>
  <c r="Q15" i="14"/>
  <c r="O39" i="14"/>
  <c r="I31" i="14"/>
  <c r="O31" i="14"/>
  <c r="O23" i="14"/>
  <c r="O15" i="14"/>
  <c r="I7" i="14"/>
  <c r="O7" i="14"/>
  <c r="Q41" i="14"/>
  <c r="Q37" i="14"/>
  <c r="Q33" i="14"/>
  <c r="Q25" i="14"/>
  <c r="Q21" i="14"/>
  <c r="Q17" i="14"/>
  <c r="Q9" i="14"/>
  <c r="O29" i="14"/>
  <c r="O21" i="14"/>
  <c r="O13" i="14"/>
  <c r="K34" i="14"/>
  <c r="Q34" i="14"/>
  <c r="K29" i="14"/>
  <c r="Q29" i="14"/>
  <c r="K18" i="14"/>
  <c r="Q18" i="14"/>
  <c r="K13" i="14"/>
  <c r="Q13" i="14"/>
  <c r="K71" i="14"/>
  <c r="Q71" i="14"/>
  <c r="K66" i="14"/>
  <c r="Q66" i="14"/>
  <c r="K58" i="14"/>
  <c r="Q58" i="14"/>
  <c r="K50" i="14"/>
  <c r="Q50" i="14"/>
  <c r="Q69" i="14"/>
  <c r="Q61" i="14"/>
  <c r="Q53" i="14"/>
  <c r="K65" i="14"/>
  <c r="Q65" i="14"/>
  <c r="K57" i="14"/>
  <c r="Q57" i="14"/>
  <c r="K49" i="14"/>
  <c r="Q49" i="14"/>
  <c r="Q68" i="14"/>
  <c r="Q60" i="14"/>
  <c r="Q52" i="14"/>
  <c r="K64" i="14"/>
  <c r="Q64" i="14"/>
  <c r="K56" i="14"/>
  <c r="Q56" i="14"/>
  <c r="K48" i="14"/>
  <c r="Q48" i="14"/>
  <c r="Q67" i="14"/>
  <c r="Q59" i="14"/>
  <c r="Q51" i="14"/>
  <c r="K63" i="14"/>
  <c r="Q63" i="14"/>
  <c r="K55" i="14"/>
  <c r="Q55" i="14"/>
  <c r="K47" i="14"/>
  <c r="Q47" i="14"/>
  <c r="K70" i="14"/>
  <c r="Q70" i="14"/>
  <c r="K62" i="14"/>
  <c r="Q62" i="14"/>
  <c r="K54" i="14"/>
  <c r="Q54" i="14"/>
  <c r="K46" i="14"/>
  <c r="Q46" i="14"/>
  <c r="O46" i="14"/>
  <c r="O45" i="14"/>
  <c r="Q45" i="14"/>
  <c r="A1" i="26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AN13" i="4"/>
  <c r="BD13" i="4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D7" i="25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X33" i="2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BX9" i="21"/>
  <c r="BW9" i="21"/>
  <c r="BV9" i="21"/>
  <c r="BU9" i="21"/>
  <c r="BT9" i="21"/>
  <c r="BS9" i="21"/>
  <c r="BR9" i="21"/>
  <c r="BQ9" i="21"/>
  <c r="BP9" i="21"/>
  <c r="BO9" i="2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R8" i="21"/>
  <c r="Q8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AZ6" i="21"/>
  <c r="AY6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S8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/>
  <c r="X506" i="18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4" i="23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4" i="22"/>
  <c r="H1003" i="22" s="1"/>
  <c r="K3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E7" i="18"/>
  <c r="K7" i="18"/>
  <c r="A1" i="25"/>
  <c r="Y506" i="18"/>
  <c r="AC505" i="18"/>
  <c r="E505" i="18"/>
  <c r="AC504" i="18"/>
  <c r="E504" i="18"/>
  <c r="AC503" i="18"/>
  <c r="E503" i="18"/>
  <c r="AC502" i="18"/>
  <c r="E502" i="18"/>
  <c r="AC501" i="18"/>
  <c r="E501" i="18"/>
  <c r="AC500" i="18"/>
  <c r="E500" i="18"/>
  <c r="AC499" i="18"/>
  <c r="E499" i="18"/>
  <c r="AC498" i="18"/>
  <c r="E498" i="18"/>
  <c r="AC497" i="18"/>
  <c r="E497" i="18"/>
  <c r="AC496" i="18"/>
  <c r="E496" i="18"/>
  <c r="AC495" i="18"/>
  <c r="E495" i="18"/>
  <c r="AC494" i="18"/>
  <c r="E494" i="18"/>
  <c r="AC493" i="18"/>
  <c r="E493" i="18"/>
  <c r="AC492" i="18"/>
  <c r="E492" i="18"/>
  <c r="AC491" i="18"/>
  <c r="E491" i="18"/>
  <c r="AC490" i="18"/>
  <c r="E490" i="18"/>
  <c r="AC489" i="18"/>
  <c r="E489" i="18"/>
  <c r="AC488" i="18"/>
  <c r="E488" i="18"/>
  <c r="AC487" i="18"/>
  <c r="E487" i="18"/>
  <c r="AC486" i="18"/>
  <c r="E486" i="18"/>
  <c r="AC485" i="18"/>
  <c r="E485" i="18"/>
  <c r="AC484" i="18"/>
  <c r="E484" i="18"/>
  <c r="AC483" i="18"/>
  <c r="E483" i="18"/>
  <c r="AC482" i="18"/>
  <c r="E482" i="18"/>
  <c r="AC481" i="18"/>
  <c r="E481" i="18"/>
  <c r="AC480" i="18"/>
  <c r="E480" i="18"/>
  <c r="AC479" i="18"/>
  <c r="E479" i="18"/>
  <c r="AC478" i="18"/>
  <c r="E478" i="18"/>
  <c r="AC477" i="18"/>
  <c r="E477" i="18"/>
  <c r="AC476" i="18"/>
  <c r="E476" i="18"/>
  <c r="AC475" i="18"/>
  <c r="E475" i="18"/>
  <c r="AC474" i="18"/>
  <c r="E474" i="18"/>
  <c r="AC473" i="18"/>
  <c r="E473" i="18"/>
  <c r="AC472" i="18"/>
  <c r="E472" i="18"/>
  <c r="AC471" i="18"/>
  <c r="E471" i="18"/>
  <c r="AC470" i="18"/>
  <c r="E470" i="18"/>
  <c r="AC469" i="18"/>
  <c r="E469" i="18"/>
  <c r="AC468" i="18"/>
  <c r="E468" i="18"/>
  <c r="AC467" i="18"/>
  <c r="E467" i="18"/>
  <c r="AC466" i="18"/>
  <c r="E466" i="18"/>
  <c r="AC465" i="18"/>
  <c r="E465" i="18"/>
  <c r="AC464" i="18"/>
  <c r="E464" i="18"/>
  <c r="AC463" i="18"/>
  <c r="E463" i="18"/>
  <c r="AC462" i="18"/>
  <c r="E462" i="18"/>
  <c r="AC461" i="18"/>
  <c r="E461" i="18"/>
  <c r="AC460" i="18"/>
  <c r="E460" i="18"/>
  <c r="AC459" i="18"/>
  <c r="E459" i="18"/>
  <c r="AC458" i="18"/>
  <c r="E458" i="18"/>
  <c r="AC457" i="18"/>
  <c r="E457" i="18"/>
  <c r="AC456" i="18"/>
  <c r="E456" i="18"/>
  <c r="AC455" i="18"/>
  <c r="E455" i="18"/>
  <c r="AC454" i="18"/>
  <c r="E454" i="18"/>
  <c r="AC453" i="18"/>
  <c r="E453" i="18"/>
  <c r="AC452" i="18"/>
  <c r="E452" i="18"/>
  <c r="AC451" i="18"/>
  <c r="E451" i="18"/>
  <c r="AC450" i="18"/>
  <c r="E450" i="18"/>
  <c r="AC449" i="18"/>
  <c r="E449" i="18"/>
  <c r="AC448" i="18"/>
  <c r="E448" i="18"/>
  <c r="AC447" i="18"/>
  <c r="E447" i="18"/>
  <c r="AC446" i="18"/>
  <c r="E446" i="18"/>
  <c r="AC445" i="18"/>
  <c r="E445" i="18"/>
  <c r="AC444" i="18"/>
  <c r="E444" i="18"/>
  <c r="AC443" i="18"/>
  <c r="E443" i="18"/>
  <c r="AC442" i="18"/>
  <c r="E442" i="18"/>
  <c r="AC441" i="18"/>
  <c r="E441" i="18"/>
  <c r="AC440" i="18"/>
  <c r="E440" i="18"/>
  <c r="AC439" i="18"/>
  <c r="E439" i="18"/>
  <c r="AC438" i="18"/>
  <c r="E438" i="18"/>
  <c r="AC437" i="18"/>
  <c r="E437" i="18"/>
  <c r="AC436" i="18"/>
  <c r="E436" i="18"/>
  <c r="AC435" i="18"/>
  <c r="E435" i="18"/>
  <c r="AC434" i="18"/>
  <c r="E434" i="18"/>
  <c r="AC433" i="18"/>
  <c r="E433" i="18"/>
  <c r="AC432" i="18"/>
  <c r="E432" i="18"/>
  <c r="AC431" i="18"/>
  <c r="E431" i="18"/>
  <c r="AC430" i="18"/>
  <c r="E430" i="18"/>
  <c r="AC429" i="18"/>
  <c r="E429" i="18"/>
  <c r="AC428" i="18"/>
  <c r="E428" i="18"/>
  <c r="AC427" i="18"/>
  <c r="E427" i="18"/>
  <c r="AC426" i="18"/>
  <c r="E426" i="18"/>
  <c r="AC425" i="18"/>
  <c r="E425" i="18"/>
  <c r="AC424" i="18"/>
  <c r="E424" i="18"/>
  <c r="AC423" i="18"/>
  <c r="E423" i="18"/>
  <c r="AC422" i="18"/>
  <c r="E422" i="18"/>
  <c r="AC421" i="18"/>
  <c r="E421" i="18"/>
  <c r="AC420" i="18"/>
  <c r="E420" i="18"/>
  <c r="AC419" i="18"/>
  <c r="E419" i="18"/>
  <c r="AC418" i="18"/>
  <c r="E418" i="18"/>
  <c r="AC417" i="18"/>
  <c r="E417" i="18"/>
  <c r="AC416" i="18"/>
  <c r="E416" i="18"/>
  <c r="AC415" i="18"/>
  <c r="E415" i="18"/>
  <c r="AC414" i="18"/>
  <c r="E414" i="18"/>
  <c r="AC413" i="18"/>
  <c r="E413" i="18"/>
  <c r="AC412" i="18"/>
  <c r="E412" i="18"/>
  <c r="AC411" i="18"/>
  <c r="E411" i="18"/>
  <c r="AC410" i="18"/>
  <c r="E410" i="18"/>
  <c r="AC409" i="18"/>
  <c r="E409" i="18"/>
  <c r="AC408" i="18"/>
  <c r="E408" i="18"/>
  <c r="AC407" i="18"/>
  <c r="E407" i="18"/>
  <c r="AC406" i="18"/>
  <c r="E406" i="18"/>
  <c r="AC405" i="18"/>
  <c r="E405" i="18"/>
  <c r="AC404" i="18"/>
  <c r="E404" i="18"/>
  <c r="AC403" i="18"/>
  <c r="E403" i="18"/>
  <c r="AC402" i="18"/>
  <c r="E402" i="18"/>
  <c r="AC401" i="18"/>
  <c r="E401" i="18"/>
  <c r="AC400" i="18"/>
  <c r="E400" i="18"/>
  <c r="AC399" i="18"/>
  <c r="E399" i="18"/>
  <c r="AC398" i="18"/>
  <c r="E398" i="18"/>
  <c r="AC397" i="18"/>
  <c r="E397" i="18"/>
  <c r="AC396" i="18"/>
  <c r="E396" i="18"/>
  <c r="AC395" i="18"/>
  <c r="E395" i="18"/>
  <c r="AC394" i="18"/>
  <c r="E394" i="18"/>
  <c r="AC393" i="18"/>
  <c r="E393" i="18"/>
  <c r="AC392" i="18"/>
  <c r="E392" i="18"/>
  <c r="AC391" i="18"/>
  <c r="E391" i="18"/>
  <c r="AC390" i="18"/>
  <c r="E390" i="18"/>
  <c r="AC389" i="18"/>
  <c r="E389" i="18"/>
  <c r="AC388" i="18"/>
  <c r="E388" i="18"/>
  <c r="AC387" i="18"/>
  <c r="E387" i="18"/>
  <c r="AC386" i="18"/>
  <c r="E386" i="18"/>
  <c r="AC385" i="18"/>
  <c r="E385" i="18"/>
  <c r="AC384" i="18"/>
  <c r="E384" i="18"/>
  <c r="AC383" i="18"/>
  <c r="E383" i="18"/>
  <c r="AC382" i="18"/>
  <c r="E382" i="18"/>
  <c r="AC381" i="18"/>
  <c r="E381" i="18"/>
  <c r="AC380" i="18"/>
  <c r="E380" i="18"/>
  <c r="AC379" i="18"/>
  <c r="E379" i="18"/>
  <c r="AC378" i="18"/>
  <c r="E378" i="18"/>
  <c r="AC377" i="18"/>
  <c r="E377" i="18"/>
  <c r="AC376" i="18"/>
  <c r="E376" i="18"/>
  <c r="AC375" i="18"/>
  <c r="E375" i="18"/>
  <c r="AC374" i="18"/>
  <c r="E374" i="18"/>
  <c r="AC373" i="18"/>
  <c r="E373" i="18"/>
  <c r="AC372" i="18"/>
  <c r="E372" i="18"/>
  <c r="AC371" i="18"/>
  <c r="E371" i="18"/>
  <c r="AC370" i="18"/>
  <c r="E370" i="18"/>
  <c r="AC369" i="18"/>
  <c r="E369" i="18"/>
  <c r="AC368" i="18"/>
  <c r="E368" i="18"/>
  <c r="AC367" i="18"/>
  <c r="E367" i="18"/>
  <c r="AC366" i="18"/>
  <c r="E366" i="18"/>
  <c r="AC365" i="18"/>
  <c r="E365" i="18"/>
  <c r="AC364" i="18"/>
  <c r="E364" i="18"/>
  <c r="AC363" i="18"/>
  <c r="E363" i="18"/>
  <c r="AC362" i="18"/>
  <c r="E362" i="18"/>
  <c r="AC361" i="18"/>
  <c r="E361" i="18"/>
  <c r="AC360" i="18"/>
  <c r="E360" i="18"/>
  <c r="AC359" i="18"/>
  <c r="E359" i="18"/>
  <c r="AC358" i="18"/>
  <c r="E358" i="18"/>
  <c r="AC357" i="18"/>
  <c r="E357" i="18"/>
  <c r="AC356" i="18"/>
  <c r="E356" i="18"/>
  <c r="AC355" i="18"/>
  <c r="E355" i="18"/>
  <c r="AC354" i="18"/>
  <c r="E354" i="18"/>
  <c r="AC353" i="18"/>
  <c r="E353" i="18"/>
  <c r="AC352" i="18"/>
  <c r="E352" i="18"/>
  <c r="AC351" i="18"/>
  <c r="E351" i="18"/>
  <c r="AC350" i="18"/>
  <c r="E350" i="18"/>
  <c r="AC349" i="18"/>
  <c r="E349" i="18"/>
  <c r="AC348" i="18"/>
  <c r="E348" i="18"/>
  <c r="AC347" i="18"/>
  <c r="E347" i="18"/>
  <c r="AC346" i="18"/>
  <c r="E346" i="18"/>
  <c r="AC345" i="18"/>
  <c r="E345" i="18"/>
  <c r="AC344" i="18"/>
  <c r="E344" i="18"/>
  <c r="AC343" i="18"/>
  <c r="E343" i="18"/>
  <c r="AC342" i="18"/>
  <c r="E342" i="18"/>
  <c r="AC341" i="18"/>
  <c r="E341" i="18"/>
  <c r="AC340" i="18"/>
  <c r="E340" i="18"/>
  <c r="AC339" i="18"/>
  <c r="E339" i="18"/>
  <c r="AC338" i="18"/>
  <c r="E338" i="18"/>
  <c r="AC337" i="18"/>
  <c r="E337" i="18"/>
  <c r="AC336" i="18"/>
  <c r="E336" i="18"/>
  <c r="AC335" i="18"/>
  <c r="E335" i="18"/>
  <c r="AC334" i="18"/>
  <c r="E334" i="18"/>
  <c r="AC333" i="18"/>
  <c r="E333" i="18"/>
  <c r="AC332" i="18"/>
  <c r="E332" i="18"/>
  <c r="AC331" i="18"/>
  <c r="E331" i="18"/>
  <c r="AC330" i="18"/>
  <c r="E330" i="18"/>
  <c r="AC329" i="18"/>
  <c r="E329" i="18"/>
  <c r="AC328" i="18"/>
  <c r="E328" i="18"/>
  <c r="AC327" i="18"/>
  <c r="E327" i="18"/>
  <c r="AC326" i="18"/>
  <c r="E326" i="18"/>
  <c r="AC325" i="18"/>
  <c r="E325" i="18"/>
  <c r="AC324" i="18"/>
  <c r="E324" i="18"/>
  <c r="AC323" i="18"/>
  <c r="E323" i="18"/>
  <c r="AC322" i="18"/>
  <c r="E322" i="18"/>
  <c r="AC321" i="18"/>
  <c r="E321" i="18"/>
  <c r="AC320" i="18"/>
  <c r="E320" i="18"/>
  <c r="AC319" i="18"/>
  <c r="E319" i="18"/>
  <c r="AC318" i="18"/>
  <c r="E318" i="18"/>
  <c r="AC317" i="18"/>
  <c r="E317" i="18"/>
  <c r="AC316" i="18"/>
  <c r="E316" i="18"/>
  <c r="AC315" i="18"/>
  <c r="E315" i="18"/>
  <c r="AC314" i="18"/>
  <c r="E314" i="18"/>
  <c r="AC313" i="18"/>
  <c r="E313" i="18"/>
  <c r="AC312" i="18"/>
  <c r="E312" i="18"/>
  <c r="AC311" i="18"/>
  <c r="E311" i="18"/>
  <c r="AC310" i="18"/>
  <c r="E310" i="18"/>
  <c r="AC309" i="18"/>
  <c r="E309" i="18"/>
  <c r="AC308" i="18"/>
  <c r="E308" i="18"/>
  <c r="AC307" i="18"/>
  <c r="E307" i="18"/>
  <c r="AC306" i="18"/>
  <c r="E306" i="18"/>
  <c r="AC305" i="18"/>
  <c r="E305" i="18"/>
  <c r="AC304" i="18"/>
  <c r="E304" i="18"/>
  <c r="AC303" i="18"/>
  <c r="E303" i="18"/>
  <c r="AC302" i="18"/>
  <c r="E302" i="18"/>
  <c r="AC301" i="18"/>
  <c r="E301" i="18"/>
  <c r="AC300" i="18"/>
  <c r="E300" i="18"/>
  <c r="AC299" i="18"/>
  <c r="E299" i="18"/>
  <c r="AC298" i="18"/>
  <c r="E298" i="18"/>
  <c r="AC297" i="18"/>
  <c r="E297" i="18"/>
  <c r="AC296" i="18"/>
  <c r="E296" i="18"/>
  <c r="AC295" i="18"/>
  <c r="E295" i="18"/>
  <c r="AC294" i="18"/>
  <c r="E294" i="18"/>
  <c r="AC293" i="18"/>
  <c r="E293" i="18"/>
  <c r="AC292" i="18"/>
  <c r="E292" i="18"/>
  <c r="AC291" i="18"/>
  <c r="E291" i="18"/>
  <c r="AC290" i="18"/>
  <c r="E290" i="18"/>
  <c r="AC289" i="18"/>
  <c r="E289" i="18"/>
  <c r="AC288" i="18"/>
  <c r="E288" i="18"/>
  <c r="AC287" i="18"/>
  <c r="E287" i="18"/>
  <c r="AC286" i="18"/>
  <c r="E286" i="18"/>
  <c r="AC285" i="18"/>
  <c r="E285" i="18"/>
  <c r="AC284" i="18"/>
  <c r="E284" i="18"/>
  <c r="AC283" i="18"/>
  <c r="E283" i="18"/>
  <c r="AC282" i="18"/>
  <c r="E282" i="18"/>
  <c r="AC281" i="18"/>
  <c r="E281" i="18"/>
  <c r="AC280" i="18"/>
  <c r="E280" i="18"/>
  <c r="AC279" i="18"/>
  <c r="E279" i="18"/>
  <c r="AC278" i="18"/>
  <c r="E278" i="18"/>
  <c r="AC277" i="18"/>
  <c r="E277" i="18"/>
  <c r="AC276" i="18"/>
  <c r="E276" i="18"/>
  <c r="AC275" i="18"/>
  <c r="E275" i="18"/>
  <c r="AC274" i="18"/>
  <c r="E274" i="18"/>
  <c r="AC273" i="18"/>
  <c r="E273" i="18"/>
  <c r="AC272" i="18"/>
  <c r="E272" i="18"/>
  <c r="AC271" i="18"/>
  <c r="E271" i="18"/>
  <c r="AC270" i="18"/>
  <c r="E270" i="18"/>
  <c r="AC269" i="18"/>
  <c r="E269" i="18"/>
  <c r="AC268" i="18"/>
  <c r="E268" i="18"/>
  <c r="AC267" i="18"/>
  <c r="E267" i="18"/>
  <c r="AC266" i="18"/>
  <c r="E266" i="18"/>
  <c r="AC265" i="18"/>
  <c r="E265" i="18"/>
  <c r="AC264" i="18"/>
  <c r="E264" i="18"/>
  <c r="AC263" i="18"/>
  <c r="E263" i="18"/>
  <c r="AC262" i="18"/>
  <c r="E262" i="18"/>
  <c r="AC261" i="18"/>
  <c r="E261" i="18"/>
  <c r="AC260" i="18"/>
  <c r="E260" i="18"/>
  <c r="AC259" i="18"/>
  <c r="E259" i="18"/>
  <c r="AC258" i="18"/>
  <c r="E258" i="18"/>
  <c r="AC257" i="18"/>
  <c r="E257" i="18"/>
  <c r="AC256" i="18"/>
  <c r="E256" i="18"/>
  <c r="AC255" i="18"/>
  <c r="E255" i="18"/>
  <c r="AC254" i="18"/>
  <c r="E254" i="18"/>
  <c r="AC253" i="18"/>
  <c r="E253" i="18"/>
  <c r="AC252" i="18"/>
  <c r="E252" i="18"/>
  <c r="AC251" i="18"/>
  <c r="E251" i="18"/>
  <c r="AC250" i="18"/>
  <c r="E250" i="18"/>
  <c r="AC249" i="18"/>
  <c r="E249" i="18"/>
  <c r="AC248" i="18"/>
  <c r="E248" i="18"/>
  <c r="AC247" i="18"/>
  <c r="E247" i="18"/>
  <c r="AC246" i="18"/>
  <c r="E246" i="18"/>
  <c r="AC245" i="18"/>
  <c r="E245" i="18"/>
  <c r="AC244" i="18"/>
  <c r="E244" i="18"/>
  <c r="AC243" i="18"/>
  <c r="E243" i="18"/>
  <c r="AC242" i="18"/>
  <c r="E242" i="18"/>
  <c r="AC241" i="18"/>
  <c r="E241" i="18"/>
  <c r="AC240" i="18"/>
  <c r="E240" i="18"/>
  <c r="AC239" i="18"/>
  <c r="E239" i="18"/>
  <c r="AC238" i="18"/>
  <c r="E238" i="18"/>
  <c r="AC237" i="18"/>
  <c r="E237" i="18"/>
  <c r="AC236" i="18"/>
  <c r="E236" i="18"/>
  <c r="AC235" i="18"/>
  <c r="E235" i="18"/>
  <c r="AC234" i="18"/>
  <c r="E234" i="18"/>
  <c r="AC233" i="18"/>
  <c r="E233" i="18"/>
  <c r="AC232" i="18"/>
  <c r="E232" i="18"/>
  <c r="AC231" i="18"/>
  <c r="E231" i="18"/>
  <c r="AC230" i="18"/>
  <c r="E230" i="18"/>
  <c r="AC229" i="18"/>
  <c r="E229" i="18"/>
  <c r="AC228" i="18"/>
  <c r="E228" i="18"/>
  <c r="AC227" i="18"/>
  <c r="E227" i="18"/>
  <c r="AC226" i="18"/>
  <c r="E226" i="18"/>
  <c r="AC225" i="18"/>
  <c r="E225" i="18"/>
  <c r="AC224" i="18"/>
  <c r="E224" i="18"/>
  <c r="AC223" i="18"/>
  <c r="E223" i="18"/>
  <c r="AC222" i="18"/>
  <c r="E222" i="18"/>
  <c r="AC221" i="18"/>
  <c r="E221" i="18"/>
  <c r="AC220" i="18"/>
  <c r="E220" i="18"/>
  <c r="AC219" i="18"/>
  <c r="E219" i="18"/>
  <c r="AC218" i="18"/>
  <c r="E218" i="18"/>
  <c r="AC217" i="18"/>
  <c r="E217" i="18"/>
  <c r="AC216" i="18"/>
  <c r="E216" i="18"/>
  <c r="AC215" i="18"/>
  <c r="E215" i="18"/>
  <c r="AC214" i="18"/>
  <c r="E214" i="18"/>
  <c r="AC213" i="18"/>
  <c r="E213" i="18"/>
  <c r="AC212" i="18"/>
  <c r="E212" i="18"/>
  <c r="AC211" i="18"/>
  <c r="E211" i="18"/>
  <c r="AC210" i="18"/>
  <c r="E210" i="18"/>
  <c r="AC209" i="18"/>
  <c r="E209" i="18"/>
  <c r="AC208" i="18"/>
  <c r="E208" i="18"/>
  <c r="AC207" i="18"/>
  <c r="E207" i="18"/>
  <c r="AC206" i="18"/>
  <c r="E206" i="18"/>
  <c r="AC205" i="18"/>
  <c r="E205" i="18"/>
  <c r="AC204" i="18"/>
  <c r="E204" i="18"/>
  <c r="AC203" i="18"/>
  <c r="E203" i="18"/>
  <c r="AC202" i="18"/>
  <c r="E202" i="18"/>
  <c r="AC201" i="18"/>
  <c r="E201" i="18"/>
  <c r="AC200" i="18"/>
  <c r="E200" i="18"/>
  <c r="AC199" i="18"/>
  <c r="E199" i="18"/>
  <c r="AC198" i="18"/>
  <c r="E198" i="18"/>
  <c r="AC197" i="18"/>
  <c r="E197" i="18"/>
  <c r="AC196" i="18"/>
  <c r="E196" i="18"/>
  <c r="AC195" i="18"/>
  <c r="E195" i="18"/>
  <c r="AC194" i="18"/>
  <c r="E194" i="18"/>
  <c r="AC193" i="18"/>
  <c r="E193" i="18"/>
  <c r="AC192" i="18"/>
  <c r="E192" i="18"/>
  <c r="AC191" i="18"/>
  <c r="E191" i="18"/>
  <c r="AC190" i="18"/>
  <c r="E190" i="18"/>
  <c r="AC189" i="18"/>
  <c r="E189" i="18"/>
  <c r="AC188" i="18"/>
  <c r="E188" i="18"/>
  <c r="AC187" i="18"/>
  <c r="E187" i="18"/>
  <c r="AC186" i="18"/>
  <c r="E186" i="18"/>
  <c r="AC185" i="18"/>
  <c r="E185" i="18"/>
  <c r="AC184" i="18"/>
  <c r="E184" i="18"/>
  <c r="AC183" i="18"/>
  <c r="E183" i="18"/>
  <c r="AC182" i="18"/>
  <c r="E182" i="18"/>
  <c r="AC181" i="18"/>
  <c r="E181" i="18"/>
  <c r="AC180" i="18"/>
  <c r="E180" i="18"/>
  <c r="AC179" i="18"/>
  <c r="E179" i="18"/>
  <c r="AC178" i="18"/>
  <c r="E178" i="18"/>
  <c r="AC177" i="18"/>
  <c r="E177" i="18"/>
  <c r="AC176" i="18"/>
  <c r="E176" i="18"/>
  <c r="AC175" i="18"/>
  <c r="E175" i="18"/>
  <c r="AC174" i="18"/>
  <c r="E174" i="18"/>
  <c r="AC173" i="18"/>
  <c r="E173" i="18"/>
  <c r="AC172" i="18"/>
  <c r="E172" i="18"/>
  <c r="AC171" i="18"/>
  <c r="E171" i="18"/>
  <c r="AC170" i="18"/>
  <c r="E170" i="18"/>
  <c r="AC169" i="18"/>
  <c r="E169" i="18"/>
  <c r="AC168" i="18"/>
  <c r="E168" i="18"/>
  <c r="AC167" i="18"/>
  <c r="E167" i="18"/>
  <c r="AC166" i="18"/>
  <c r="E166" i="18"/>
  <c r="AC165" i="18"/>
  <c r="E165" i="18"/>
  <c r="AC164" i="18"/>
  <c r="E164" i="18"/>
  <c r="AC163" i="18"/>
  <c r="E163" i="18"/>
  <c r="AC162" i="18"/>
  <c r="E162" i="18"/>
  <c r="AC161" i="18"/>
  <c r="E161" i="18"/>
  <c r="AC160" i="18"/>
  <c r="E160" i="18"/>
  <c r="AC159" i="18"/>
  <c r="E159" i="18"/>
  <c r="AC158" i="18"/>
  <c r="E158" i="18"/>
  <c r="AC157" i="18"/>
  <c r="E157" i="18"/>
  <c r="AC156" i="18"/>
  <c r="E156" i="18"/>
  <c r="AC155" i="18"/>
  <c r="E155" i="18"/>
  <c r="AC154" i="18"/>
  <c r="E154" i="18"/>
  <c r="AC153" i="18"/>
  <c r="E153" i="18"/>
  <c r="AC152" i="18"/>
  <c r="E152" i="18"/>
  <c r="AC151" i="18"/>
  <c r="E151" i="18"/>
  <c r="AC150" i="18"/>
  <c r="E150" i="18"/>
  <c r="AC149" i="18"/>
  <c r="E149" i="18"/>
  <c r="AC148" i="18"/>
  <c r="E148" i="18"/>
  <c r="AC147" i="18"/>
  <c r="E147" i="18"/>
  <c r="AC146" i="18"/>
  <c r="E146" i="18"/>
  <c r="AC145" i="18"/>
  <c r="E145" i="18"/>
  <c r="AC144" i="18"/>
  <c r="E144" i="18"/>
  <c r="AC143" i="18"/>
  <c r="E143" i="18"/>
  <c r="AC142" i="18"/>
  <c r="E142" i="18"/>
  <c r="AC141" i="18"/>
  <c r="E141" i="18"/>
  <c r="AC140" i="18"/>
  <c r="E140" i="18"/>
  <c r="AC139" i="18"/>
  <c r="E139" i="18"/>
  <c r="AC138" i="18"/>
  <c r="E138" i="18"/>
  <c r="AC137" i="18"/>
  <c r="E137" i="18"/>
  <c r="AC136" i="18"/>
  <c r="E136" i="18"/>
  <c r="AC135" i="18"/>
  <c r="E135" i="18"/>
  <c r="AC134" i="18"/>
  <c r="E134" i="18"/>
  <c r="AC133" i="18"/>
  <c r="E133" i="18"/>
  <c r="AC132" i="18"/>
  <c r="E132" i="18"/>
  <c r="AC131" i="18"/>
  <c r="E131" i="18"/>
  <c r="AC130" i="18"/>
  <c r="E130" i="18"/>
  <c r="AC129" i="18"/>
  <c r="E129" i="18"/>
  <c r="AC128" i="18"/>
  <c r="E128" i="18"/>
  <c r="AC127" i="18"/>
  <c r="E127" i="18"/>
  <c r="AC126" i="18"/>
  <c r="E126" i="18"/>
  <c r="AC125" i="18"/>
  <c r="E125" i="18"/>
  <c r="AC124" i="18"/>
  <c r="E124" i="18"/>
  <c r="AC123" i="18"/>
  <c r="E123" i="18"/>
  <c r="AC122" i="18"/>
  <c r="E122" i="18"/>
  <c r="AC121" i="18"/>
  <c r="E121" i="18"/>
  <c r="AC120" i="18"/>
  <c r="E120" i="18"/>
  <c r="AC119" i="18"/>
  <c r="E119" i="18"/>
  <c r="AC118" i="18"/>
  <c r="E118" i="18"/>
  <c r="AC117" i="18"/>
  <c r="E117" i="18"/>
  <c r="AC116" i="18"/>
  <c r="E116" i="18"/>
  <c r="AC115" i="18"/>
  <c r="E115" i="18"/>
  <c r="AC114" i="18"/>
  <c r="E114" i="18"/>
  <c r="AC113" i="18"/>
  <c r="E113" i="18"/>
  <c r="AC112" i="18"/>
  <c r="E112" i="18"/>
  <c r="AC111" i="18"/>
  <c r="E111" i="18"/>
  <c r="AC110" i="18"/>
  <c r="E110" i="18"/>
  <c r="AC109" i="18"/>
  <c r="E109" i="18"/>
  <c r="AC108" i="18"/>
  <c r="E108" i="18"/>
  <c r="AC107" i="18"/>
  <c r="E107" i="18"/>
  <c r="AC106" i="18"/>
  <c r="E106" i="18"/>
  <c r="AC105" i="18"/>
  <c r="E105" i="18"/>
  <c r="AC104" i="18"/>
  <c r="E104" i="18"/>
  <c r="AC103" i="18"/>
  <c r="E103" i="18"/>
  <c r="AC102" i="18"/>
  <c r="E102" i="18"/>
  <c r="AC101" i="18"/>
  <c r="E101" i="18"/>
  <c r="AC100" i="18"/>
  <c r="E100" i="18"/>
  <c r="AC99" i="18"/>
  <c r="E99" i="18"/>
  <c r="AC98" i="18"/>
  <c r="E98" i="18"/>
  <c r="AC97" i="18"/>
  <c r="E97" i="18"/>
  <c r="AC96" i="18"/>
  <c r="E96" i="18"/>
  <c r="AC95" i="18"/>
  <c r="E95" i="18"/>
  <c r="AC94" i="18"/>
  <c r="E94" i="18"/>
  <c r="AC93" i="18"/>
  <c r="E93" i="18"/>
  <c r="AC92" i="18"/>
  <c r="E92" i="18"/>
  <c r="AC91" i="18"/>
  <c r="E91" i="18"/>
  <c r="AC90" i="18"/>
  <c r="E90" i="18"/>
  <c r="AC89" i="18"/>
  <c r="E89" i="18"/>
  <c r="AC88" i="18"/>
  <c r="E88" i="18"/>
  <c r="AC87" i="18"/>
  <c r="E87" i="18"/>
  <c r="AC86" i="18"/>
  <c r="E86" i="18"/>
  <c r="AC85" i="18"/>
  <c r="E85" i="18"/>
  <c r="AC84" i="18"/>
  <c r="E84" i="18"/>
  <c r="AC83" i="18"/>
  <c r="E83" i="18"/>
  <c r="AC82" i="18"/>
  <c r="E82" i="18"/>
  <c r="AC81" i="18"/>
  <c r="E81" i="18"/>
  <c r="AC80" i="18"/>
  <c r="E80" i="18"/>
  <c r="AC79" i="18"/>
  <c r="E79" i="18"/>
  <c r="AC78" i="18"/>
  <c r="E78" i="18"/>
  <c r="AC77" i="18"/>
  <c r="E77" i="18"/>
  <c r="AC76" i="18"/>
  <c r="E76" i="18"/>
  <c r="AC75" i="18"/>
  <c r="E75" i="18"/>
  <c r="AC74" i="18"/>
  <c r="E74" i="18"/>
  <c r="AC73" i="18"/>
  <c r="E73" i="18"/>
  <c r="AC72" i="18"/>
  <c r="E72" i="18"/>
  <c r="AC71" i="18"/>
  <c r="E71" i="18"/>
  <c r="AC70" i="18"/>
  <c r="AM71" i="14"/>
  <c r="E70" i="18"/>
  <c r="K70" i="18"/>
  <c r="AC69" i="18"/>
  <c r="AM70" i="14"/>
  <c r="E69" i="18"/>
  <c r="K69" i="18"/>
  <c r="AC68" i="18"/>
  <c r="AM69" i="14"/>
  <c r="E68" i="18"/>
  <c r="K68" i="18"/>
  <c r="AC67" i="18"/>
  <c r="AM68" i="14"/>
  <c r="E67" i="18"/>
  <c r="K67" i="18"/>
  <c r="AC66" i="18"/>
  <c r="AM67" i="14"/>
  <c r="E66" i="18"/>
  <c r="K66" i="18"/>
  <c r="AC65" i="18"/>
  <c r="AM66" i="14"/>
  <c r="E65" i="18"/>
  <c r="K65" i="18"/>
  <c r="AC64" i="18"/>
  <c r="AM65" i="14"/>
  <c r="E64" i="18"/>
  <c r="K64" i="18"/>
  <c r="AC63" i="18"/>
  <c r="AM64" i="14"/>
  <c r="E63" i="18"/>
  <c r="K63" i="18"/>
  <c r="AC62" i="18"/>
  <c r="AM63" i="14"/>
  <c r="E62" i="18"/>
  <c r="K62" i="18"/>
  <c r="AC61" i="18"/>
  <c r="AM62" i="14"/>
  <c r="E61" i="18"/>
  <c r="K61" i="18"/>
  <c r="AC60" i="18"/>
  <c r="AM61" i="14"/>
  <c r="E60" i="18"/>
  <c r="K60" i="18"/>
  <c r="AC59" i="18"/>
  <c r="AM60" i="14"/>
  <c r="E59" i="18"/>
  <c r="K59" i="18"/>
  <c r="AC58" i="18"/>
  <c r="AM59" i="14"/>
  <c r="E58" i="18"/>
  <c r="K58" i="18"/>
  <c r="AC57" i="18"/>
  <c r="AM58" i="14"/>
  <c r="E57" i="18"/>
  <c r="K57" i="18"/>
  <c r="AC56" i="18"/>
  <c r="AM57" i="14"/>
  <c r="E56" i="18"/>
  <c r="K56" i="18"/>
  <c r="AC55" i="18"/>
  <c r="AM56" i="14"/>
  <c r="E55" i="18"/>
  <c r="K55" i="18"/>
  <c r="AC54" i="18"/>
  <c r="AM55" i="14"/>
  <c r="E54" i="18"/>
  <c r="K54" i="18"/>
  <c r="AC53" i="18"/>
  <c r="AM54" i="14"/>
  <c r="E53" i="18"/>
  <c r="K53" i="18"/>
  <c r="AC52" i="18"/>
  <c r="AM53" i="14"/>
  <c r="E52" i="18"/>
  <c r="K52" i="18"/>
  <c r="AC51" i="18"/>
  <c r="AM52" i="14"/>
  <c r="E51" i="18"/>
  <c r="K51" i="18"/>
  <c r="AC50" i="18"/>
  <c r="AM51" i="14"/>
  <c r="E50" i="18"/>
  <c r="K50" i="18"/>
  <c r="AC49" i="18"/>
  <c r="AM50" i="14"/>
  <c r="E49" i="18"/>
  <c r="K49" i="18"/>
  <c r="AC48" i="18"/>
  <c r="AM49" i="14"/>
  <c r="E48" i="18"/>
  <c r="K48" i="18"/>
  <c r="AC47" i="18"/>
  <c r="AM48" i="14"/>
  <c r="E47" i="18"/>
  <c r="K47" i="18"/>
  <c r="AC46" i="18"/>
  <c r="AM47" i="14"/>
  <c r="E46" i="18"/>
  <c r="K46" i="18"/>
  <c r="AC45" i="18"/>
  <c r="AM46" i="14"/>
  <c r="E45" i="18"/>
  <c r="K45" i="18"/>
  <c r="AC44" i="18"/>
  <c r="AM45" i="14"/>
  <c r="E44" i="18"/>
  <c r="AC43" i="18"/>
  <c r="AM44" i="14"/>
  <c r="E43" i="18"/>
  <c r="K43" i="18"/>
  <c r="AC42" i="18"/>
  <c r="AM43" i="14"/>
  <c r="E42" i="18"/>
  <c r="AC41" i="18"/>
  <c r="AM42" i="14"/>
  <c r="E41" i="18"/>
  <c r="K41" i="18"/>
  <c r="AC40" i="18"/>
  <c r="AM41" i="14"/>
  <c r="E40" i="18"/>
  <c r="K40" i="18"/>
  <c r="AC39" i="18"/>
  <c r="AM40" i="14"/>
  <c r="E39" i="18"/>
  <c r="K39" i="18"/>
  <c r="AC38" i="18"/>
  <c r="AM39" i="14"/>
  <c r="E38" i="18"/>
  <c r="K38" i="18"/>
  <c r="AC37" i="18"/>
  <c r="AM38" i="14"/>
  <c r="E37" i="18"/>
  <c r="E36" i="18"/>
  <c r="J36" i="18" s="1"/>
  <c r="K36" i="18"/>
  <c r="L36" i="18" s="1"/>
  <c r="AC35" i="18"/>
  <c r="AM36" i="14"/>
  <c r="E35" i="18"/>
  <c r="K35" i="18"/>
  <c r="AC34" i="18"/>
  <c r="AM35" i="14"/>
  <c r="E34" i="18"/>
  <c r="AC33" i="18"/>
  <c r="AM34" i="14"/>
  <c r="E33" i="18"/>
  <c r="K33" i="18"/>
  <c r="AC32" i="18"/>
  <c r="AM33" i="14"/>
  <c r="E32" i="18"/>
  <c r="K32" i="18"/>
  <c r="AC31" i="18"/>
  <c r="AM32" i="14"/>
  <c r="E31" i="18"/>
  <c r="K31" i="18"/>
  <c r="AC30" i="18"/>
  <c r="AM31" i="14"/>
  <c r="E30" i="18"/>
  <c r="E29" i="18"/>
  <c r="K29" i="18"/>
  <c r="L29" i="18" s="1"/>
  <c r="AC28" i="18"/>
  <c r="AM29" i="14"/>
  <c r="E28" i="18"/>
  <c r="K28" i="18"/>
  <c r="AC27" i="18"/>
  <c r="AM28" i="14"/>
  <c r="E27" i="18"/>
  <c r="K27" i="18"/>
  <c r="AC26" i="18"/>
  <c r="AM27" i="14"/>
  <c r="E26" i="18"/>
  <c r="K26" i="18"/>
  <c r="AC25" i="18"/>
  <c r="AM26" i="14"/>
  <c r="E25" i="18"/>
  <c r="K25" i="18"/>
  <c r="AC24" i="18"/>
  <c r="AM25" i="14"/>
  <c r="E24" i="18"/>
  <c r="AC23" i="18"/>
  <c r="AM24" i="14"/>
  <c r="E23" i="18"/>
  <c r="K23" i="18"/>
  <c r="AC22" i="18"/>
  <c r="AM23" i="14"/>
  <c r="E22" i="18"/>
  <c r="AC21" i="18"/>
  <c r="AM22" i="14"/>
  <c r="E21" i="18"/>
  <c r="K21" i="18"/>
  <c r="AC20" i="18"/>
  <c r="AM21" i="14"/>
  <c r="E20" i="18"/>
  <c r="K20" i="18"/>
  <c r="AC19" i="18"/>
  <c r="AM20" i="14"/>
  <c r="E19" i="18"/>
  <c r="AC18" i="18"/>
  <c r="AM19" i="14"/>
  <c r="E18" i="18"/>
  <c r="K18" i="18"/>
  <c r="AC17" i="18"/>
  <c r="AM18" i="14"/>
  <c r="E17" i="18"/>
  <c r="K17" i="18"/>
  <c r="AC16" i="18"/>
  <c r="AM17" i="14"/>
  <c r="E16" i="18"/>
  <c r="K16" i="18"/>
  <c r="AC15" i="18"/>
  <c r="AM16" i="14"/>
  <c r="E15" i="18"/>
  <c r="K15" i="18"/>
  <c r="AC14" i="18"/>
  <c r="AM15" i="14"/>
  <c r="E14" i="18"/>
  <c r="AC13" i="18"/>
  <c r="AM14" i="14"/>
  <c r="E13" i="18"/>
  <c r="K13" i="18"/>
  <c r="AC12" i="18"/>
  <c r="AM13" i="14"/>
  <c r="E12" i="18"/>
  <c r="AC11" i="18"/>
  <c r="AM12" i="14"/>
  <c r="E11" i="18"/>
  <c r="K11" i="18"/>
  <c r="K19" i="18"/>
  <c r="N19" i="18"/>
  <c r="O19" i="18"/>
  <c r="K37" i="18"/>
  <c r="N37" i="18"/>
  <c r="O37" i="18"/>
  <c r="K12" i="18"/>
  <c r="N12" i="18"/>
  <c r="O12" i="18"/>
  <c r="K14" i="18"/>
  <c r="L14" i="18"/>
  <c r="N14" i="18"/>
  <c r="O14" i="18"/>
  <c r="K22" i="18"/>
  <c r="N22" i="18"/>
  <c r="O22" i="18"/>
  <c r="K24" i="18"/>
  <c r="N24" i="18"/>
  <c r="O24" i="18"/>
  <c r="K30" i="18"/>
  <c r="N30" i="18"/>
  <c r="O30" i="18"/>
  <c r="K34" i="18"/>
  <c r="L34" i="18"/>
  <c r="N34" i="18"/>
  <c r="O34" i="18"/>
  <c r="K42" i="18"/>
  <c r="N42" i="18"/>
  <c r="O42" i="18"/>
  <c r="K44" i="18"/>
  <c r="L44" i="18"/>
  <c r="N44" i="18"/>
  <c r="O44" i="18"/>
  <c r="J17" i="18"/>
  <c r="L17" i="18"/>
  <c r="M17" i="18"/>
  <c r="M49" i="18"/>
  <c r="L49" i="18"/>
  <c r="J73" i="18"/>
  <c r="K73" i="18"/>
  <c r="L73" i="18"/>
  <c r="M73" i="18"/>
  <c r="M89" i="18"/>
  <c r="J89" i="18"/>
  <c r="K89" i="18"/>
  <c r="L89" i="18"/>
  <c r="J193" i="18"/>
  <c r="K193" i="18"/>
  <c r="L193" i="18"/>
  <c r="M193" i="18"/>
  <c r="K217" i="18"/>
  <c r="L217" i="18"/>
  <c r="J217" i="18"/>
  <c r="M217" i="18"/>
  <c r="K233" i="18"/>
  <c r="L233" i="18"/>
  <c r="J233" i="18"/>
  <c r="M233" i="18"/>
  <c r="J249" i="18"/>
  <c r="K249" i="18"/>
  <c r="L249" i="18"/>
  <c r="M249" i="18"/>
  <c r="J265" i="18"/>
  <c r="M265" i="18"/>
  <c r="K265" i="18"/>
  <c r="L265" i="18"/>
  <c r="J281" i="18"/>
  <c r="M281" i="18"/>
  <c r="K281" i="18"/>
  <c r="L281" i="18"/>
  <c r="J297" i="18"/>
  <c r="M297" i="18"/>
  <c r="K297" i="18"/>
  <c r="L297" i="18"/>
  <c r="J313" i="18"/>
  <c r="M313" i="18"/>
  <c r="K313" i="18"/>
  <c r="L313" i="18"/>
  <c r="K321" i="18"/>
  <c r="L321" i="18"/>
  <c r="M321" i="18"/>
  <c r="J321" i="18"/>
  <c r="K329" i="18"/>
  <c r="L329" i="18"/>
  <c r="M329" i="18"/>
  <c r="J329" i="18"/>
  <c r="J344" i="18"/>
  <c r="K344" i="18"/>
  <c r="L344" i="18"/>
  <c r="M344" i="18"/>
  <c r="M360" i="18"/>
  <c r="K360" i="18"/>
  <c r="L360" i="18"/>
  <c r="J360" i="18"/>
  <c r="J381" i="18"/>
  <c r="K381" i="18"/>
  <c r="L381" i="18"/>
  <c r="M381" i="18"/>
  <c r="M397" i="18"/>
  <c r="J397" i="18"/>
  <c r="K397" i="18"/>
  <c r="L397" i="18"/>
  <c r="J413" i="18"/>
  <c r="M413" i="18"/>
  <c r="K413" i="18"/>
  <c r="L413" i="18"/>
  <c r="M429" i="18"/>
  <c r="K429" i="18"/>
  <c r="L429" i="18"/>
  <c r="J429" i="18"/>
  <c r="J445" i="18"/>
  <c r="M445" i="18"/>
  <c r="K445" i="18"/>
  <c r="L445" i="18"/>
  <c r="M461" i="18"/>
  <c r="K461" i="18"/>
  <c r="L461" i="18"/>
  <c r="J461" i="18"/>
  <c r="J469" i="18"/>
  <c r="K469" i="18"/>
  <c r="L469" i="18"/>
  <c r="M469" i="18"/>
  <c r="J477" i="18"/>
  <c r="K477" i="18"/>
  <c r="L477" i="18"/>
  <c r="M477" i="18"/>
  <c r="J485" i="18"/>
  <c r="K485" i="18"/>
  <c r="L485" i="18"/>
  <c r="M485" i="18"/>
  <c r="M493" i="18"/>
  <c r="K493" i="18"/>
  <c r="L493" i="18"/>
  <c r="J493" i="18"/>
  <c r="J501" i="18"/>
  <c r="K501" i="18"/>
  <c r="L501" i="18"/>
  <c r="M501" i="18"/>
  <c r="M20" i="18"/>
  <c r="J20" i="18"/>
  <c r="L20" i="18"/>
  <c r="L28" i="18"/>
  <c r="M28" i="18"/>
  <c r="J28" i="18"/>
  <c r="M36" i="18"/>
  <c r="L52" i="18"/>
  <c r="M52" i="18"/>
  <c r="L60" i="18"/>
  <c r="M60" i="18"/>
  <c r="L68" i="18"/>
  <c r="M68" i="18"/>
  <c r="M76" i="18"/>
  <c r="J76" i="18"/>
  <c r="K76" i="18"/>
  <c r="L76" i="18"/>
  <c r="J84" i="18"/>
  <c r="K84" i="18"/>
  <c r="L84" i="18"/>
  <c r="M84" i="18"/>
  <c r="J92" i="18"/>
  <c r="K92" i="18"/>
  <c r="L92" i="18"/>
  <c r="M92" i="18"/>
  <c r="J100" i="18"/>
  <c r="K100" i="18"/>
  <c r="L100" i="18"/>
  <c r="M100" i="18"/>
  <c r="J108" i="18"/>
  <c r="K108" i="18"/>
  <c r="L108" i="18"/>
  <c r="M108" i="18"/>
  <c r="J116" i="18"/>
  <c r="K116" i="18"/>
  <c r="L116" i="18"/>
  <c r="M116" i="18"/>
  <c r="J124" i="18"/>
  <c r="K124" i="18"/>
  <c r="L124" i="18"/>
  <c r="M124" i="18"/>
  <c r="J132" i="18"/>
  <c r="K132" i="18"/>
  <c r="L132" i="18"/>
  <c r="M132" i="18"/>
  <c r="J140" i="18"/>
  <c r="K140" i="18"/>
  <c r="L140" i="18"/>
  <c r="M140" i="18"/>
  <c r="J148" i="18"/>
  <c r="K148" i="18"/>
  <c r="L148" i="18"/>
  <c r="M148" i="18"/>
  <c r="M156" i="18"/>
  <c r="J156" i="18"/>
  <c r="K156" i="18"/>
  <c r="L156" i="18"/>
  <c r="M164" i="18"/>
  <c r="J164" i="18"/>
  <c r="K164" i="18"/>
  <c r="L164" i="18"/>
  <c r="M172" i="18"/>
  <c r="J172" i="18"/>
  <c r="K172" i="18"/>
  <c r="L172" i="18"/>
  <c r="M180" i="18"/>
  <c r="J180" i="18"/>
  <c r="K180" i="18"/>
  <c r="L180" i="18"/>
  <c r="M188" i="18"/>
  <c r="J188" i="18"/>
  <c r="K188" i="18"/>
  <c r="L188" i="18"/>
  <c r="M196" i="18"/>
  <c r="J196" i="18"/>
  <c r="K196" i="18"/>
  <c r="L196" i="18"/>
  <c r="J204" i="18"/>
  <c r="K204" i="18"/>
  <c r="L204" i="18"/>
  <c r="M204" i="18"/>
  <c r="M212" i="18"/>
  <c r="J212" i="18"/>
  <c r="K212" i="18"/>
  <c r="L212" i="18"/>
  <c r="J220" i="18"/>
  <c r="K220" i="18"/>
  <c r="L220" i="18"/>
  <c r="M220" i="18"/>
  <c r="M228" i="18"/>
  <c r="J228" i="18"/>
  <c r="K228" i="18"/>
  <c r="L228" i="18"/>
  <c r="J236" i="18"/>
  <c r="K236" i="18"/>
  <c r="L236" i="18"/>
  <c r="M236" i="18"/>
  <c r="K244" i="18"/>
  <c r="L244" i="18"/>
  <c r="J244" i="18"/>
  <c r="M244" i="18"/>
  <c r="K252" i="18"/>
  <c r="L252" i="18"/>
  <c r="M252" i="18"/>
  <c r="J252" i="18"/>
  <c r="K260" i="18"/>
  <c r="L260" i="18"/>
  <c r="M260" i="18"/>
  <c r="J260" i="18"/>
  <c r="K268" i="18"/>
  <c r="L268" i="18"/>
  <c r="M268" i="18"/>
  <c r="J268" i="18"/>
  <c r="K276" i="18"/>
  <c r="L276" i="18"/>
  <c r="M276" i="18"/>
  <c r="J276" i="18"/>
  <c r="K284" i="18"/>
  <c r="L284" i="18"/>
  <c r="M284" i="18"/>
  <c r="J284" i="18"/>
  <c r="K292" i="18"/>
  <c r="L292" i="18"/>
  <c r="M292" i="18"/>
  <c r="J292" i="18"/>
  <c r="M300" i="18"/>
  <c r="J300" i="18"/>
  <c r="K300" i="18"/>
  <c r="L300" i="18"/>
  <c r="J308" i="18"/>
  <c r="K308" i="18"/>
  <c r="L308" i="18"/>
  <c r="M308" i="18"/>
  <c r="M316" i="18"/>
  <c r="J316" i="18"/>
  <c r="K316" i="18"/>
  <c r="L316" i="18"/>
  <c r="J324" i="18"/>
  <c r="K324" i="18"/>
  <c r="L324" i="18"/>
  <c r="M324" i="18"/>
  <c r="M332" i="18"/>
  <c r="J332" i="18"/>
  <c r="K332" i="18"/>
  <c r="L332" i="18"/>
  <c r="J347" i="18"/>
  <c r="M347" i="18"/>
  <c r="K347" i="18"/>
  <c r="L347" i="18"/>
  <c r="M355" i="18"/>
  <c r="J355" i="18"/>
  <c r="K355" i="18"/>
  <c r="L355" i="18"/>
  <c r="J363" i="18"/>
  <c r="K363" i="18"/>
  <c r="L363" i="18"/>
  <c r="M363" i="18"/>
  <c r="J368" i="18"/>
  <c r="K368" i="18"/>
  <c r="L368" i="18"/>
  <c r="M368" i="18"/>
  <c r="J376" i="18"/>
  <c r="K376" i="18"/>
  <c r="L376" i="18"/>
  <c r="M376" i="18"/>
  <c r="J384" i="18"/>
  <c r="K384" i="18"/>
  <c r="L384" i="18"/>
  <c r="M384" i="18"/>
  <c r="M392" i="18"/>
  <c r="K392" i="18"/>
  <c r="L392" i="18"/>
  <c r="J392" i="18"/>
  <c r="J400" i="18"/>
  <c r="K400" i="18"/>
  <c r="L400" i="18"/>
  <c r="M400" i="18"/>
  <c r="J408" i="18"/>
  <c r="M408" i="18"/>
  <c r="K408" i="18"/>
  <c r="L408" i="18"/>
  <c r="J416" i="18"/>
  <c r="K416" i="18"/>
  <c r="L416" i="18"/>
  <c r="M416" i="18"/>
  <c r="M424" i="18"/>
  <c r="K424" i="18"/>
  <c r="L424" i="18"/>
  <c r="J424" i="18"/>
  <c r="J432" i="18"/>
  <c r="K432" i="18"/>
  <c r="L432" i="18"/>
  <c r="M432" i="18"/>
  <c r="J440" i="18"/>
  <c r="M440" i="18"/>
  <c r="K440" i="18"/>
  <c r="L440" i="18"/>
  <c r="J448" i="18"/>
  <c r="K448" i="18"/>
  <c r="L448" i="18"/>
  <c r="M448" i="18"/>
  <c r="M456" i="18"/>
  <c r="K456" i="18"/>
  <c r="L456" i="18"/>
  <c r="J456" i="18"/>
  <c r="J464" i="18"/>
  <c r="K464" i="18"/>
  <c r="L464" i="18"/>
  <c r="M464" i="18"/>
  <c r="K472" i="18"/>
  <c r="L472" i="18"/>
  <c r="M472" i="18"/>
  <c r="J472" i="18"/>
  <c r="J480" i="18"/>
  <c r="K480" i="18"/>
  <c r="L480" i="18"/>
  <c r="M480" i="18"/>
  <c r="K488" i="18"/>
  <c r="L488" i="18"/>
  <c r="J488" i="18"/>
  <c r="M488" i="18"/>
  <c r="J496" i="18"/>
  <c r="K496" i="18"/>
  <c r="L496" i="18"/>
  <c r="M496" i="18"/>
  <c r="K504" i="18"/>
  <c r="L504" i="18"/>
  <c r="M504" i="18"/>
  <c r="J504" i="18"/>
  <c r="J25" i="18"/>
  <c r="L25" i="18"/>
  <c r="M25" i="18"/>
  <c r="M41" i="18"/>
  <c r="J41" i="18"/>
  <c r="L41" i="18"/>
  <c r="J97" i="18"/>
  <c r="K97" i="18"/>
  <c r="L97" i="18"/>
  <c r="M97" i="18"/>
  <c r="J121" i="18"/>
  <c r="K121" i="18"/>
  <c r="L121" i="18"/>
  <c r="M121" i="18"/>
  <c r="J129" i="18"/>
  <c r="K129" i="18"/>
  <c r="L129" i="18"/>
  <c r="M129" i="18"/>
  <c r="J145" i="18"/>
  <c r="K145" i="18"/>
  <c r="L145" i="18"/>
  <c r="M145" i="18"/>
  <c r="J153" i="18"/>
  <c r="K153" i="18"/>
  <c r="L153" i="18"/>
  <c r="M153" i="18"/>
  <c r="J161" i="18"/>
  <c r="K161" i="18"/>
  <c r="L161" i="18"/>
  <c r="M161" i="18"/>
  <c r="J169" i="18"/>
  <c r="K169" i="18"/>
  <c r="L169" i="18"/>
  <c r="M169" i="18"/>
  <c r="K201" i="18"/>
  <c r="L201" i="18"/>
  <c r="J201" i="18"/>
  <c r="M201" i="18"/>
  <c r="J209" i="18"/>
  <c r="K209" i="18"/>
  <c r="L209" i="18"/>
  <c r="M209" i="18"/>
  <c r="J225" i="18"/>
  <c r="K225" i="18"/>
  <c r="L225" i="18"/>
  <c r="M225" i="18"/>
  <c r="K241" i="18"/>
  <c r="L241" i="18"/>
  <c r="M241" i="18"/>
  <c r="J241" i="18"/>
  <c r="J257" i="18"/>
  <c r="M257" i="18"/>
  <c r="K257" i="18"/>
  <c r="L257" i="18"/>
  <c r="J273" i="18"/>
  <c r="M273" i="18"/>
  <c r="K273" i="18"/>
  <c r="L273" i="18"/>
  <c r="J289" i="18"/>
  <c r="M289" i="18"/>
  <c r="K289" i="18"/>
  <c r="L289" i="18"/>
  <c r="K305" i="18"/>
  <c r="L305" i="18"/>
  <c r="M305" i="18"/>
  <c r="J305" i="18"/>
  <c r="J337" i="18"/>
  <c r="K337" i="18"/>
  <c r="L337" i="18"/>
  <c r="M337" i="18"/>
  <c r="J352" i="18"/>
  <c r="M352" i="18"/>
  <c r="K352" i="18"/>
  <c r="L352" i="18"/>
  <c r="J373" i="18"/>
  <c r="K373" i="18"/>
  <c r="L373" i="18"/>
  <c r="M373" i="18"/>
  <c r="J389" i="18"/>
  <c r="K389" i="18"/>
  <c r="L389" i="18"/>
  <c r="M389" i="18"/>
  <c r="J405" i="18"/>
  <c r="K405" i="18"/>
  <c r="L405" i="18"/>
  <c r="M405" i="18"/>
  <c r="J421" i="18"/>
  <c r="K421" i="18"/>
  <c r="L421" i="18"/>
  <c r="M421" i="18"/>
  <c r="J437" i="18"/>
  <c r="K437" i="18"/>
  <c r="L437" i="18"/>
  <c r="M437" i="18"/>
  <c r="J453" i="18"/>
  <c r="K453" i="18"/>
  <c r="L453" i="18"/>
  <c r="M453" i="18"/>
  <c r="M12" i="18"/>
  <c r="J12" i="18"/>
  <c r="L12" i="18"/>
  <c r="J44" i="18"/>
  <c r="M44" i="18"/>
  <c r="J15" i="18"/>
  <c r="L15" i="18"/>
  <c r="M15" i="18"/>
  <c r="J23" i="18"/>
  <c r="L23" i="18"/>
  <c r="M23" i="18"/>
  <c r="J31" i="18"/>
  <c r="L31" i="18"/>
  <c r="M31" i="18"/>
  <c r="M39" i="18"/>
  <c r="J39" i="18"/>
  <c r="L39" i="18"/>
  <c r="M47" i="18"/>
  <c r="L47" i="18"/>
  <c r="L55" i="18"/>
  <c r="M55" i="18"/>
  <c r="L63" i="18"/>
  <c r="M63" i="18"/>
  <c r="J71" i="18"/>
  <c r="K71" i="18"/>
  <c r="L71" i="18"/>
  <c r="M71" i="18"/>
  <c r="J79" i="18"/>
  <c r="K79" i="18"/>
  <c r="L79" i="18"/>
  <c r="M79" i="18"/>
  <c r="M87" i="18"/>
  <c r="J87" i="18"/>
  <c r="K87" i="18"/>
  <c r="L87" i="18"/>
  <c r="M95" i="18"/>
  <c r="J95" i="18"/>
  <c r="K95" i="18"/>
  <c r="L95" i="18"/>
  <c r="J103" i="18"/>
  <c r="K103" i="18"/>
  <c r="L103" i="18"/>
  <c r="M103" i="18"/>
  <c r="J111" i="18"/>
  <c r="K111" i="18"/>
  <c r="L111" i="18"/>
  <c r="M111" i="18"/>
  <c r="J119" i="18"/>
  <c r="K119" i="18"/>
  <c r="L119" i="18"/>
  <c r="M119" i="18"/>
  <c r="J127" i="18"/>
  <c r="K127" i="18"/>
  <c r="L127" i="18"/>
  <c r="M127" i="18"/>
  <c r="J135" i="18"/>
  <c r="K135" i="18"/>
  <c r="L135" i="18"/>
  <c r="M135" i="18"/>
  <c r="J143" i="18"/>
  <c r="K143" i="18"/>
  <c r="L143" i="18"/>
  <c r="M143" i="18"/>
  <c r="J151" i="18"/>
  <c r="K151" i="18"/>
  <c r="L151" i="18"/>
  <c r="M151" i="18"/>
  <c r="K159" i="18"/>
  <c r="L159" i="18"/>
  <c r="M159" i="18"/>
  <c r="J159" i="18"/>
  <c r="G159" i="18"/>
  <c r="K167" i="18"/>
  <c r="L167" i="18"/>
  <c r="M167" i="18"/>
  <c r="J167" i="18"/>
  <c r="K175" i="18"/>
  <c r="L175" i="18"/>
  <c r="M175" i="18"/>
  <c r="J175" i="18"/>
  <c r="K183" i="18"/>
  <c r="L183" i="18"/>
  <c r="M183" i="18"/>
  <c r="J183" i="18"/>
  <c r="J191" i="18"/>
  <c r="K191" i="18"/>
  <c r="L191" i="18"/>
  <c r="M191" i="18"/>
  <c r="J199" i="18"/>
  <c r="M199" i="18"/>
  <c r="K199" i="18"/>
  <c r="L199" i="18"/>
  <c r="K207" i="18"/>
  <c r="L207" i="18"/>
  <c r="M207" i="18"/>
  <c r="J207" i="18"/>
  <c r="J215" i="18"/>
  <c r="M215" i="18"/>
  <c r="K215" i="18"/>
  <c r="L215" i="18"/>
  <c r="K223" i="18"/>
  <c r="L223" i="18"/>
  <c r="M223" i="18"/>
  <c r="J223" i="18"/>
  <c r="J231" i="18"/>
  <c r="M231" i="18"/>
  <c r="K231" i="18"/>
  <c r="L231" i="18"/>
  <c r="K239" i="18"/>
  <c r="L239" i="18"/>
  <c r="M239" i="18"/>
  <c r="J239" i="18"/>
  <c r="J247" i="18"/>
  <c r="K247" i="18"/>
  <c r="L247" i="18"/>
  <c r="M247" i="18"/>
  <c r="J255" i="18"/>
  <c r="K255" i="18"/>
  <c r="L255" i="18"/>
  <c r="M255" i="18"/>
  <c r="J263" i="18"/>
  <c r="K263" i="18"/>
  <c r="L263" i="18"/>
  <c r="M263" i="18"/>
  <c r="J271" i="18"/>
  <c r="K271" i="18"/>
  <c r="L271" i="18"/>
  <c r="M271" i="18"/>
  <c r="J279" i="18"/>
  <c r="K279" i="18"/>
  <c r="L279" i="18"/>
  <c r="M279" i="18"/>
  <c r="J287" i="18"/>
  <c r="K287" i="18"/>
  <c r="L287" i="18"/>
  <c r="M287" i="18"/>
  <c r="J295" i="18"/>
  <c r="K295" i="18"/>
  <c r="L295" i="18"/>
  <c r="M295" i="18"/>
  <c r="J303" i="18"/>
  <c r="K303" i="18"/>
  <c r="L303" i="18"/>
  <c r="M303" i="18"/>
  <c r="K311" i="18"/>
  <c r="L311" i="18"/>
  <c r="M311" i="18"/>
  <c r="J311" i="18"/>
  <c r="J319" i="18"/>
  <c r="K319" i="18"/>
  <c r="L319" i="18"/>
  <c r="M319" i="18"/>
  <c r="J327" i="18"/>
  <c r="K327" i="18"/>
  <c r="L327" i="18"/>
  <c r="M327" i="18"/>
  <c r="J335" i="18"/>
  <c r="K335" i="18"/>
  <c r="L335" i="18"/>
  <c r="M335" i="18"/>
  <c r="J342" i="18"/>
  <c r="K342" i="18"/>
  <c r="L342" i="18"/>
  <c r="M342" i="18"/>
  <c r="K350" i="18"/>
  <c r="L350" i="18"/>
  <c r="J350" i="18"/>
  <c r="M350" i="18"/>
  <c r="J358" i="18"/>
  <c r="K358" i="18"/>
  <c r="L358" i="18"/>
  <c r="M358" i="18"/>
  <c r="J366" i="18"/>
  <c r="K366" i="18"/>
  <c r="L366" i="18"/>
  <c r="M366" i="18"/>
  <c r="J371" i="18"/>
  <c r="K371" i="18"/>
  <c r="L371" i="18"/>
  <c r="M371" i="18"/>
  <c r="J379" i="18"/>
  <c r="K379" i="18"/>
  <c r="L379" i="18"/>
  <c r="M379" i="18"/>
  <c r="M387" i="18"/>
  <c r="J387" i="18"/>
  <c r="K387" i="18"/>
  <c r="L387" i="18"/>
  <c r="J395" i="18"/>
  <c r="K395" i="18"/>
  <c r="L395" i="18"/>
  <c r="M395" i="18"/>
  <c r="J403" i="18"/>
  <c r="M403" i="18"/>
  <c r="K403" i="18"/>
  <c r="L403" i="18"/>
  <c r="J411" i="18"/>
  <c r="K411" i="18"/>
  <c r="L411" i="18"/>
  <c r="M411" i="18"/>
  <c r="M419" i="18"/>
  <c r="K419" i="18"/>
  <c r="L419" i="18"/>
  <c r="J419" i="18"/>
  <c r="J427" i="18"/>
  <c r="K427" i="18"/>
  <c r="L427" i="18"/>
  <c r="M427" i="18"/>
  <c r="J435" i="18"/>
  <c r="K435" i="18"/>
  <c r="L435" i="18"/>
  <c r="M435" i="18"/>
  <c r="J443" i="18"/>
  <c r="K443" i="18"/>
  <c r="L443" i="18"/>
  <c r="M443" i="18"/>
  <c r="M451" i="18"/>
  <c r="K451" i="18"/>
  <c r="L451" i="18"/>
  <c r="J451" i="18"/>
  <c r="J459" i="18"/>
  <c r="K459" i="18"/>
  <c r="L459" i="18"/>
  <c r="M459" i="18"/>
  <c r="M467" i="18"/>
  <c r="J467" i="18"/>
  <c r="K467" i="18"/>
  <c r="L467" i="18"/>
  <c r="K475" i="18"/>
  <c r="L475" i="18"/>
  <c r="J475" i="18"/>
  <c r="M475" i="18"/>
  <c r="J483" i="18"/>
  <c r="K483" i="18"/>
  <c r="L483" i="18"/>
  <c r="M483" i="18"/>
  <c r="K491" i="18"/>
  <c r="L491" i="18"/>
  <c r="M491" i="18"/>
  <c r="J491" i="18"/>
  <c r="J499" i="18"/>
  <c r="K499" i="18"/>
  <c r="L499" i="18"/>
  <c r="M499" i="18"/>
  <c r="J185" i="18"/>
  <c r="K185" i="18"/>
  <c r="L185" i="18"/>
  <c r="M185" i="18"/>
  <c r="J34" i="18"/>
  <c r="M34" i="18"/>
  <c r="J42" i="18"/>
  <c r="L42" i="18"/>
  <c r="M42" i="18"/>
  <c r="J90" i="18"/>
  <c r="K90" i="18"/>
  <c r="L90" i="18"/>
  <c r="M90" i="18"/>
  <c r="J98" i="18"/>
  <c r="K98" i="18"/>
  <c r="L98" i="18"/>
  <c r="M98" i="18"/>
  <c r="J130" i="18"/>
  <c r="K130" i="18"/>
  <c r="L130" i="18"/>
  <c r="M130" i="18"/>
  <c r="J138" i="18"/>
  <c r="K138" i="18"/>
  <c r="L138" i="18"/>
  <c r="M138" i="18"/>
  <c r="J306" i="18"/>
  <c r="K306" i="18"/>
  <c r="L306" i="18"/>
  <c r="M306" i="18"/>
  <c r="M314" i="18"/>
  <c r="J314" i="18"/>
  <c r="K314" i="18"/>
  <c r="L314" i="18"/>
  <c r="M353" i="18"/>
  <c r="J353" i="18"/>
  <c r="K353" i="18"/>
  <c r="L353" i="18"/>
  <c r="M382" i="18"/>
  <c r="J382" i="18"/>
  <c r="K382" i="18"/>
  <c r="L382" i="18"/>
  <c r="M414" i="18"/>
  <c r="J414" i="18"/>
  <c r="K414" i="18"/>
  <c r="L414" i="18"/>
  <c r="K422" i="18"/>
  <c r="L422" i="18"/>
  <c r="M422" i="18"/>
  <c r="J422" i="18"/>
  <c r="K438" i="18"/>
  <c r="L438" i="18"/>
  <c r="J438" i="18"/>
  <c r="M438" i="18"/>
  <c r="M446" i="18"/>
  <c r="J446" i="18"/>
  <c r="K446" i="18"/>
  <c r="L446" i="18"/>
  <c r="J470" i="18"/>
  <c r="K470" i="18"/>
  <c r="L470" i="18"/>
  <c r="M470" i="18"/>
  <c r="M478" i="18"/>
  <c r="K478" i="18"/>
  <c r="L478" i="18"/>
  <c r="J478" i="18"/>
  <c r="M486" i="18"/>
  <c r="J486" i="18"/>
  <c r="K486" i="18"/>
  <c r="L486" i="18"/>
  <c r="J494" i="18"/>
  <c r="K494" i="18"/>
  <c r="L494" i="18"/>
  <c r="M494" i="18"/>
  <c r="J81" i="18"/>
  <c r="K81" i="18"/>
  <c r="L81" i="18"/>
  <c r="M81" i="18"/>
  <c r="L58" i="18"/>
  <c r="M58" i="18"/>
  <c r="J114" i="18"/>
  <c r="K114" i="18"/>
  <c r="L114" i="18"/>
  <c r="M114" i="18"/>
  <c r="M290" i="18"/>
  <c r="J290" i="18"/>
  <c r="K290" i="18"/>
  <c r="L290" i="18"/>
  <c r="J37" i="18"/>
  <c r="L37" i="18"/>
  <c r="M37" i="18"/>
  <c r="M45" i="18"/>
  <c r="L45" i="18"/>
  <c r="M53" i="18"/>
  <c r="L53" i="18"/>
  <c r="L61" i="18"/>
  <c r="M61" i="18"/>
  <c r="L69" i="18"/>
  <c r="M69" i="18"/>
  <c r="J77" i="18"/>
  <c r="K77" i="18"/>
  <c r="L77" i="18"/>
  <c r="M77" i="18"/>
  <c r="M85" i="18"/>
  <c r="J85" i="18"/>
  <c r="K85" i="18"/>
  <c r="L85" i="18"/>
  <c r="K93" i="18"/>
  <c r="L93" i="18"/>
  <c r="M93" i="18"/>
  <c r="J93" i="18"/>
  <c r="J101" i="18"/>
  <c r="K101" i="18"/>
  <c r="L101" i="18"/>
  <c r="M101" i="18"/>
  <c r="J109" i="18"/>
  <c r="K109" i="18"/>
  <c r="L109" i="18"/>
  <c r="M109" i="18"/>
  <c r="J117" i="18"/>
  <c r="K117" i="18"/>
  <c r="L117" i="18"/>
  <c r="M117" i="18"/>
  <c r="J125" i="18"/>
  <c r="K125" i="18"/>
  <c r="L125" i="18"/>
  <c r="M125" i="18"/>
  <c r="J133" i="18"/>
  <c r="K133" i="18"/>
  <c r="L133" i="18"/>
  <c r="M133" i="18"/>
  <c r="J141" i="18"/>
  <c r="K141" i="18"/>
  <c r="L141" i="18"/>
  <c r="M141" i="18"/>
  <c r="J149" i="18"/>
  <c r="K149" i="18"/>
  <c r="L149" i="18"/>
  <c r="M149" i="18"/>
  <c r="J157" i="18"/>
  <c r="K157" i="18"/>
  <c r="L157" i="18"/>
  <c r="M157" i="18"/>
  <c r="J165" i="18"/>
  <c r="K165" i="18"/>
  <c r="L165" i="18"/>
  <c r="M165" i="18"/>
  <c r="J173" i="18"/>
  <c r="K173" i="18"/>
  <c r="L173" i="18"/>
  <c r="M173" i="18"/>
  <c r="J181" i="18"/>
  <c r="K181" i="18"/>
  <c r="L181" i="18"/>
  <c r="M181" i="18"/>
  <c r="J189" i="18"/>
  <c r="K189" i="18"/>
  <c r="L189" i="18"/>
  <c r="M189" i="18"/>
  <c r="J197" i="18"/>
  <c r="K197" i="18"/>
  <c r="L197" i="18"/>
  <c r="M197" i="18"/>
  <c r="M205" i="18"/>
  <c r="J205" i="18"/>
  <c r="K205" i="18"/>
  <c r="L205" i="18"/>
  <c r="J213" i="18"/>
  <c r="K213" i="18"/>
  <c r="L213" i="18"/>
  <c r="M213" i="18"/>
  <c r="M221" i="18"/>
  <c r="J221" i="18"/>
  <c r="K221" i="18"/>
  <c r="L221" i="18"/>
  <c r="J229" i="18"/>
  <c r="K229" i="18"/>
  <c r="L229" i="18"/>
  <c r="M229" i="18"/>
  <c r="M237" i="18"/>
  <c r="J237" i="18"/>
  <c r="K237" i="18"/>
  <c r="L237" i="18"/>
  <c r="J245" i="18"/>
  <c r="K245" i="18"/>
  <c r="L245" i="18"/>
  <c r="M245" i="18"/>
  <c r="K253" i="18"/>
  <c r="L253" i="18"/>
  <c r="M253" i="18"/>
  <c r="J253" i="18"/>
  <c r="K261" i="18"/>
  <c r="L261" i="18"/>
  <c r="M261" i="18"/>
  <c r="J261" i="18"/>
  <c r="K269" i="18"/>
  <c r="L269" i="18"/>
  <c r="M269" i="18"/>
  <c r="J269" i="18"/>
  <c r="K277" i="18"/>
  <c r="L277" i="18"/>
  <c r="M277" i="18"/>
  <c r="J277" i="18"/>
  <c r="K285" i="18"/>
  <c r="L285" i="18"/>
  <c r="M285" i="18"/>
  <c r="J285" i="18"/>
  <c r="K293" i="18"/>
  <c r="L293" i="18"/>
  <c r="M293" i="18"/>
  <c r="J293" i="18"/>
  <c r="J301" i="18"/>
  <c r="K301" i="18"/>
  <c r="L301" i="18"/>
  <c r="M301" i="18"/>
  <c r="J309" i="18"/>
  <c r="K309" i="18"/>
  <c r="L309" i="18"/>
  <c r="M309" i="18"/>
  <c r="J317" i="18"/>
  <c r="K317" i="18"/>
  <c r="L317" i="18"/>
  <c r="M317" i="18"/>
  <c r="M325" i="18"/>
  <c r="J325" i="18"/>
  <c r="K325" i="18"/>
  <c r="L325" i="18"/>
  <c r="J333" i="18"/>
  <c r="K333" i="18"/>
  <c r="L333" i="18"/>
  <c r="M333" i="18"/>
  <c r="M348" i="18"/>
  <c r="J348" i="18"/>
  <c r="K348" i="18"/>
  <c r="L348" i="18"/>
  <c r="J356" i="18"/>
  <c r="K356" i="18"/>
  <c r="L356" i="18"/>
  <c r="M356" i="18"/>
  <c r="K364" i="18"/>
  <c r="L364" i="18"/>
  <c r="J364" i="18"/>
  <c r="M364" i="18"/>
  <c r="K369" i="18"/>
  <c r="L369" i="18"/>
  <c r="J369" i="18"/>
  <c r="M369" i="18"/>
  <c r="M377" i="18"/>
  <c r="J377" i="18"/>
  <c r="K377" i="18"/>
  <c r="L377" i="18"/>
  <c r="K385" i="18"/>
  <c r="L385" i="18"/>
  <c r="J385" i="18"/>
  <c r="M385" i="18"/>
  <c r="J393" i="18"/>
  <c r="K393" i="18"/>
  <c r="L393" i="18"/>
  <c r="M393" i="18"/>
  <c r="J401" i="18"/>
  <c r="K401" i="18"/>
  <c r="L401" i="18"/>
  <c r="M401" i="18"/>
  <c r="M409" i="18"/>
  <c r="J409" i="18"/>
  <c r="K409" i="18"/>
  <c r="L409" i="18"/>
  <c r="K417" i="18"/>
  <c r="L417" i="18"/>
  <c r="M417" i="18"/>
  <c r="J417" i="18"/>
  <c r="J425" i="18"/>
  <c r="K425" i="18"/>
  <c r="L425" i="18"/>
  <c r="M425" i="18"/>
  <c r="K433" i="18"/>
  <c r="L433" i="18"/>
  <c r="J433" i="18"/>
  <c r="M433" i="18"/>
  <c r="M441" i="18"/>
  <c r="J441" i="18"/>
  <c r="K441" i="18"/>
  <c r="L441" i="18"/>
  <c r="K449" i="18"/>
  <c r="L449" i="18"/>
  <c r="M449" i="18"/>
  <c r="J449" i="18"/>
  <c r="J457" i="18"/>
  <c r="K457" i="18"/>
  <c r="L457" i="18"/>
  <c r="M457" i="18"/>
  <c r="M465" i="18"/>
  <c r="J465" i="18"/>
  <c r="K465" i="18"/>
  <c r="L465" i="18"/>
  <c r="K473" i="18"/>
  <c r="L473" i="18"/>
  <c r="J473" i="18"/>
  <c r="M473" i="18"/>
  <c r="J481" i="18"/>
  <c r="K481" i="18"/>
  <c r="L481" i="18"/>
  <c r="M481" i="18"/>
  <c r="K489" i="18"/>
  <c r="L489" i="18"/>
  <c r="M489" i="18"/>
  <c r="J489" i="18"/>
  <c r="M497" i="18"/>
  <c r="J497" i="18"/>
  <c r="K497" i="18"/>
  <c r="L497" i="18"/>
  <c r="K505" i="18"/>
  <c r="L505" i="18"/>
  <c r="J505" i="18"/>
  <c r="M505" i="18"/>
  <c r="M18" i="18"/>
  <c r="J18" i="18"/>
  <c r="L18" i="18"/>
  <c r="L26" i="18"/>
  <c r="M26" i="18"/>
  <c r="J26" i="18"/>
  <c r="M74" i="18"/>
  <c r="J74" i="18"/>
  <c r="K74" i="18"/>
  <c r="L74" i="18"/>
  <c r="K82" i="18"/>
  <c r="L82" i="18"/>
  <c r="M82" i="18"/>
  <c r="J82" i="18"/>
  <c r="J146" i="18"/>
  <c r="K146" i="18"/>
  <c r="L146" i="18"/>
  <c r="M146" i="18"/>
  <c r="M154" i="18"/>
  <c r="J154" i="18"/>
  <c r="K154" i="18"/>
  <c r="L154" i="18"/>
  <c r="J162" i="18"/>
  <c r="K162" i="18"/>
  <c r="L162" i="18"/>
  <c r="M162" i="18"/>
  <c r="J170" i="18"/>
  <c r="K170" i="18"/>
  <c r="L170" i="18"/>
  <c r="M170" i="18"/>
  <c r="J178" i="18"/>
  <c r="K178" i="18"/>
  <c r="L178" i="18"/>
  <c r="M178" i="18"/>
  <c r="J186" i="18"/>
  <c r="K186" i="18"/>
  <c r="L186" i="18"/>
  <c r="M186" i="18"/>
  <c r="J194" i="18"/>
  <c r="K194" i="18"/>
  <c r="L194" i="18"/>
  <c r="M194" i="18"/>
  <c r="J202" i="18"/>
  <c r="K202" i="18"/>
  <c r="L202" i="18"/>
  <c r="M202" i="18"/>
  <c r="M210" i="18"/>
  <c r="J210" i="18"/>
  <c r="K210" i="18"/>
  <c r="L210" i="18"/>
  <c r="J218" i="18"/>
  <c r="K218" i="18"/>
  <c r="L218" i="18"/>
  <c r="M218" i="18"/>
  <c r="M226" i="18"/>
  <c r="J226" i="18"/>
  <c r="K226" i="18"/>
  <c r="L226" i="18"/>
  <c r="J234" i="18"/>
  <c r="K234" i="18"/>
  <c r="L234" i="18"/>
  <c r="M234" i="18"/>
  <c r="J242" i="18"/>
  <c r="M242" i="18"/>
  <c r="K242" i="18"/>
  <c r="L242" i="18"/>
  <c r="M258" i="18"/>
  <c r="J258" i="18"/>
  <c r="K258" i="18"/>
  <c r="L258" i="18"/>
  <c r="M274" i="18"/>
  <c r="J274" i="18"/>
  <c r="K274" i="18"/>
  <c r="L274" i="18"/>
  <c r="J322" i="18"/>
  <c r="K322" i="18"/>
  <c r="L322" i="18"/>
  <c r="M322" i="18"/>
  <c r="K330" i="18"/>
  <c r="L330" i="18"/>
  <c r="M330" i="18"/>
  <c r="J330" i="18"/>
  <c r="J338" i="18"/>
  <c r="M338" i="18"/>
  <c r="K338" i="18"/>
  <c r="L338" i="18"/>
  <c r="K345" i="18"/>
  <c r="L345" i="18"/>
  <c r="M345" i="18"/>
  <c r="J345" i="18"/>
  <c r="J361" i="18"/>
  <c r="K361" i="18"/>
  <c r="L361" i="18"/>
  <c r="M361" i="18"/>
  <c r="J502" i="18"/>
  <c r="K502" i="18"/>
  <c r="L502" i="18"/>
  <c r="M502" i="18"/>
  <c r="J13" i="18"/>
  <c r="L13" i="18"/>
  <c r="M13" i="18"/>
  <c r="M16" i="18"/>
  <c r="J16" i="18"/>
  <c r="L16" i="18"/>
  <c r="L24" i="18"/>
  <c r="M24" i="18"/>
  <c r="J24" i="18"/>
  <c r="L64" i="18"/>
  <c r="M64" i="18"/>
  <c r="M72" i="18"/>
  <c r="J72" i="18"/>
  <c r="K72" i="18"/>
  <c r="L72" i="18"/>
  <c r="M80" i="18"/>
  <c r="J80" i="18"/>
  <c r="K80" i="18"/>
  <c r="L80" i="18"/>
  <c r="J88" i="18"/>
  <c r="K88" i="18"/>
  <c r="L88" i="18"/>
  <c r="M88" i="18"/>
  <c r="J96" i="18"/>
  <c r="K96" i="18"/>
  <c r="L96" i="18"/>
  <c r="M96" i="18"/>
  <c r="M104" i="18"/>
  <c r="J104" i="18"/>
  <c r="K104" i="18"/>
  <c r="L104" i="18"/>
  <c r="M112" i="18"/>
  <c r="J112" i="18"/>
  <c r="K112" i="18"/>
  <c r="L112" i="18"/>
  <c r="M120" i="18"/>
  <c r="J120" i="18"/>
  <c r="K120" i="18"/>
  <c r="L120" i="18"/>
  <c r="M128" i="18"/>
  <c r="J128" i="18"/>
  <c r="K128" i="18"/>
  <c r="L128" i="18"/>
  <c r="M136" i="18"/>
  <c r="J136" i="18"/>
  <c r="K136" i="18"/>
  <c r="L136" i="18"/>
  <c r="M144" i="18"/>
  <c r="J144" i="18"/>
  <c r="K144" i="18"/>
  <c r="L144" i="18"/>
  <c r="M152" i="18"/>
  <c r="J152" i="18"/>
  <c r="K152" i="18"/>
  <c r="L152" i="18"/>
  <c r="J160" i="18"/>
  <c r="K160" i="18"/>
  <c r="L160" i="18"/>
  <c r="M160" i="18"/>
  <c r="J168" i="18"/>
  <c r="K168" i="18"/>
  <c r="L168" i="18"/>
  <c r="M168" i="18"/>
  <c r="J176" i="18"/>
  <c r="K176" i="18"/>
  <c r="L176" i="18"/>
  <c r="M176" i="18"/>
  <c r="J184" i="18"/>
  <c r="K184" i="18"/>
  <c r="L184" i="18"/>
  <c r="M184" i="18"/>
  <c r="K192" i="18"/>
  <c r="L192" i="18"/>
  <c r="M192" i="18"/>
  <c r="J192" i="18"/>
  <c r="J200" i="18"/>
  <c r="K200" i="18"/>
  <c r="L200" i="18"/>
  <c r="M200" i="18"/>
  <c r="K208" i="18"/>
  <c r="L208" i="18"/>
  <c r="J208" i="18"/>
  <c r="M208" i="18"/>
  <c r="J216" i="18"/>
  <c r="K216" i="18"/>
  <c r="L216" i="18"/>
  <c r="M216" i="18"/>
  <c r="K224" i="18"/>
  <c r="L224" i="18"/>
  <c r="J224" i="18"/>
  <c r="M224" i="18"/>
  <c r="J232" i="18"/>
  <c r="K232" i="18"/>
  <c r="L232" i="18"/>
  <c r="M232" i="18"/>
  <c r="J240" i="18"/>
  <c r="M240" i="18"/>
  <c r="K240" i="18"/>
  <c r="L240" i="18"/>
  <c r="M248" i="18"/>
  <c r="J248" i="18"/>
  <c r="K248" i="18"/>
  <c r="L248" i="18"/>
  <c r="J256" i="18"/>
  <c r="K256" i="18"/>
  <c r="L256" i="18"/>
  <c r="M256" i="18"/>
  <c r="J264" i="18"/>
  <c r="K264" i="18"/>
  <c r="L264" i="18"/>
  <c r="M264" i="18"/>
  <c r="J272" i="18"/>
  <c r="K272" i="18"/>
  <c r="L272" i="18"/>
  <c r="M272" i="18"/>
  <c r="J280" i="18"/>
  <c r="K280" i="18"/>
  <c r="L280" i="18"/>
  <c r="M280" i="18"/>
  <c r="J288" i="18"/>
  <c r="K288" i="18"/>
  <c r="L288" i="18"/>
  <c r="M288" i="18"/>
  <c r="J296" i="18"/>
  <c r="K296" i="18"/>
  <c r="L296" i="18"/>
  <c r="M296" i="18"/>
  <c r="J304" i="18"/>
  <c r="M304" i="18"/>
  <c r="K304" i="18"/>
  <c r="L304" i="18"/>
  <c r="K312" i="18"/>
  <c r="L312" i="18"/>
  <c r="M312" i="18"/>
  <c r="J312" i="18"/>
  <c r="J320" i="18"/>
  <c r="M320" i="18"/>
  <c r="K320" i="18"/>
  <c r="L320" i="18"/>
  <c r="J328" i="18"/>
  <c r="K328" i="18"/>
  <c r="L328" i="18"/>
  <c r="M328" i="18"/>
  <c r="K336" i="18"/>
  <c r="L336" i="18"/>
  <c r="J336" i="18"/>
  <c r="M336" i="18"/>
  <c r="J343" i="18"/>
  <c r="K343" i="18"/>
  <c r="L343" i="18"/>
  <c r="M343" i="18"/>
  <c r="J351" i="18"/>
  <c r="K351" i="18"/>
  <c r="L351" i="18"/>
  <c r="M351" i="18"/>
  <c r="K359" i="18"/>
  <c r="L359" i="18"/>
  <c r="J359" i="18"/>
  <c r="M359" i="18"/>
  <c r="M372" i="18"/>
  <c r="J372" i="18"/>
  <c r="K372" i="18"/>
  <c r="L372" i="18"/>
  <c r="K380" i="18"/>
  <c r="L380" i="18"/>
  <c r="M380" i="18"/>
  <c r="J380" i="18"/>
  <c r="J388" i="18"/>
  <c r="K388" i="18"/>
  <c r="L388" i="18"/>
  <c r="M388" i="18"/>
  <c r="J396" i="18"/>
  <c r="K396" i="18"/>
  <c r="L396" i="18"/>
  <c r="M396" i="18"/>
  <c r="M404" i="18"/>
  <c r="J404" i="18"/>
  <c r="K404" i="18"/>
  <c r="L404" i="18"/>
  <c r="K412" i="18"/>
  <c r="L412" i="18"/>
  <c r="M412" i="18"/>
  <c r="J412" i="18"/>
  <c r="J420" i="18"/>
  <c r="K420" i="18"/>
  <c r="L420" i="18"/>
  <c r="M420" i="18"/>
  <c r="K428" i="18"/>
  <c r="L428" i="18"/>
  <c r="J428" i="18"/>
  <c r="M428" i="18"/>
  <c r="J436" i="18"/>
  <c r="M436" i="18"/>
  <c r="K436" i="18"/>
  <c r="L436" i="18"/>
  <c r="K444" i="18"/>
  <c r="L444" i="18"/>
  <c r="J444" i="18"/>
  <c r="M444" i="18"/>
  <c r="J452" i="18"/>
  <c r="K452" i="18"/>
  <c r="L452" i="18"/>
  <c r="M452" i="18"/>
  <c r="K460" i="18"/>
  <c r="L460" i="18"/>
  <c r="J460" i="18"/>
  <c r="M460" i="18"/>
  <c r="J468" i="18"/>
  <c r="K468" i="18"/>
  <c r="L468" i="18"/>
  <c r="M468" i="18"/>
  <c r="M476" i="18"/>
  <c r="K476" i="18"/>
  <c r="L476" i="18"/>
  <c r="J476" i="18"/>
  <c r="J484" i="18"/>
  <c r="K484" i="18"/>
  <c r="L484" i="18"/>
  <c r="M484" i="18"/>
  <c r="J492" i="18"/>
  <c r="M492" i="18"/>
  <c r="K492" i="18"/>
  <c r="L492" i="18"/>
  <c r="J500" i="18"/>
  <c r="K500" i="18"/>
  <c r="L500" i="18"/>
  <c r="M500" i="18"/>
  <c r="J33" i="18"/>
  <c r="L33" i="18"/>
  <c r="M33" i="18"/>
  <c r="L57" i="18"/>
  <c r="M57" i="18"/>
  <c r="J105" i="18"/>
  <c r="K105" i="18"/>
  <c r="L105" i="18"/>
  <c r="M105" i="18"/>
  <c r="L50" i="18"/>
  <c r="M50" i="18"/>
  <c r="J106" i="18"/>
  <c r="K106" i="18"/>
  <c r="L106" i="18"/>
  <c r="M106" i="18"/>
  <c r="M250" i="18"/>
  <c r="J250" i="18"/>
  <c r="K250" i="18"/>
  <c r="L250" i="18"/>
  <c r="M266" i="18"/>
  <c r="J266" i="18"/>
  <c r="K266" i="18"/>
  <c r="L266" i="18"/>
  <c r="M282" i="18"/>
  <c r="J282" i="18"/>
  <c r="K282" i="18"/>
  <c r="L282" i="18"/>
  <c r="K374" i="18"/>
  <c r="L374" i="18"/>
  <c r="J374" i="18"/>
  <c r="M374" i="18"/>
  <c r="J398" i="18"/>
  <c r="K398" i="18"/>
  <c r="L398" i="18"/>
  <c r="M398" i="18"/>
  <c r="J32" i="18"/>
  <c r="L32" i="18"/>
  <c r="M32" i="18"/>
  <c r="L48" i="18"/>
  <c r="M48" i="18"/>
  <c r="L56" i="18"/>
  <c r="M56" i="18"/>
  <c r="J11" i="18"/>
  <c r="L11" i="18"/>
  <c r="M11" i="18"/>
  <c r="J19" i="18"/>
  <c r="L19" i="18"/>
  <c r="M19" i="18"/>
  <c r="J27" i="18"/>
  <c r="L27" i="18"/>
  <c r="M27" i="18"/>
  <c r="J35" i="18"/>
  <c r="L35" i="18"/>
  <c r="M35" i="18"/>
  <c r="M43" i="18"/>
  <c r="J43" i="18"/>
  <c r="L43" i="18"/>
  <c r="M51" i="18"/>
  <c r="L51" i="18"/>
  <c r="L59" i="18"/>
  <c r="M59" i="18"/>
  <c r="L67" i="18"/>
  <c r="M67" i="18"/>
  <c r="J75" i="18"/>
  <c r="K75" i="18"/>
  <c r="L75" i="18"/>
  <c r="M75" i="18"/>
  <c r="J83" i="18"/>
  <c r="K83" i="18"/>
  <c r="L83" i="18"/>
  <c r="M83" i="18"/>
  <c r="M91" i="18"/>
  <c r="J91" i="18"/>
  <c r="K91" i="18"/>
  <c r="L91" i="18"/>
  <c r="J99" i="18"/>
  <c r="K99" i="18"/>
  <c r="L99" i="18"/>
  <c r="M99" i="18"/>
  <c r="K107" i="18"/>
  <c r="L107" i="18"/>
  <c r="M107" i="18"/>
  <c r="J107" i="18"/>
  <c r="K115" i="18"/>
  <c r="L115" i="18"/>
  <c r="M115" i="18"/>
  <c r="J115" i="18"/>
  <c r="K123" i="18"/>
  <c r="L123" i="18"/>
  <c r="M123" i="18"/>
  <c r="J123" i="18"/>
  <c r="K131" i="18"/>
  <c r="L131" i="18"/>
  <c r="M131" i="18"/>
  <c r="J131" i="18"/>
  <c r="K139" i="18"/>
  <c r="L139" i="18"/>
  <c r="M139" i="18"/>
  <c r="J139" i="18"/>
  <c r="K147" i="18"/>
  <c r="L147" i="18"/>
  <c r="M147" i="18"/>
  <c r="J147" i="18"/>
  <c r="J155" i="18"/>
  <c r="K155" i="18"/>
  <c r="L155" i="18"/>
  <c r="M155" i="18"/>
  <c r="J163" i="18"/>
  <c r="K163" i="18"/>
  <c r="L163" i="18"/>
  <c r="M163" i="18"/>
  <c r="J171" i="18"/>
  <c r="K171" i="18"/>
  <c r="L171" i="18"/>
  <c r="M171" i="18"/>
  <c r="J179" i="18"/>
  <c r="K179" i="18"/>
  <c r="L179" i="18"/>
  <c r="M179" i="18"/>
  <c r="J187" i="18"/>
  <c r="K187" i="18"/>
  <c r="L187" i="18"/>
  <c r="M187" i="18"/>
  <c r="J195" i="18"/>
  <c r="K195" i="18"/>
  <c r="L195" i="18"/>
  <c r="M195" i="18"/>
  <c r="M203" i="18"/>
  <c r="J203" i="18"/>
  <c r="K203" i="18"/>
  <c r="L203" i="18"/>
  <c r="J211" i="18"/>
  <c r="K211" i="18"/>
  <c r="L211" i="18"/>
  <c r="M211" i="18"/>
  <c r="M219" i="18"/>
  <c r="J219" i="18"/>
  <c r="K219" i="18"/>
  <c r="L219" i="18"/>
  <c r="J227" i="18"/>
  <c r="K227" i="18"/>
  <c r="L227" i="18"/>
  <c r="M227" i="18"/>
  <c r="M235" i="18"/>
  <c r="J235" i="18"/>
  <c r="K235" i="18"/>
  <c r="L235" i="18"/>
  <c r="J243" i="18"/>
  <c r="K243" i="18"/>
  <c r="L243" i="18"/>
  <c r="M243" i="18"/>
  <c r="J251" i="18"/>
  <c r="K251" i="18"/>
  <c r="L251" i="18"/>
  <c r="M251" i="18"/>
  <c r="J259" i="18"/>
  <c r="K259" i="18"/>
  <c r="L259" i="18"/>
  <c r="M259" i="18"/>
  <c r="J267" i="18"/>
  <c r="K267" i="18"/>
  <c r="L267" i="18"/>
  <c r="M267" i="18"/>
  <c r="J275" i="18"/>
  <c r="K275" i="18"/>
  <c r="L275" i="18"/>
  <c r="M275" i="18"/>
  <c r="J283" i="18"/>
  <c r="K283" i="18"/>
  <c r="L283" i="18"/>
  <c r="M283" i="18"/>
  <c r="J291" i="18"/>
  <c r="K291" i="18"/>
  <c r="L291" i="18"/>
  <c r="M291" i="18"/>
  <c r="J299" i="18"/>
  <c r="K299" i="18"/>
  <c r="L299" i="18"/>
  <c r="M299" i="18"/>
  <c r="M307" i="18"/>
  <c r="J307" i="18"/>
  <c r="K307" i="18"/>
  <c r="L307" i="18"/>
  <c r="J315" i="18"/>
  <c r="K315" i="18"/>
  <c r="L315" i="18"/>
  <c r="M315" i="18"/>
  <c r="M323" i="18"/>
  <c r="J323" i="18"/>
  <c r="K323" i="18"/>
  <c r="L323" i="18"/>
  <c r="J331" i="18"/>
  <c r="M331" i="18"/>
  <c r="K331" i="18"/>
  <c r="L331" i="18"/>
  <c r="K346" i="18"/>
  <c r="L346" i="18"/>
  <c r="M346" i="18"/>
  <c r="J346" i="18"/>
  <c r="J354" i="18"/>
  <c r="K354" i="18"/>
  <c r="L354" i="18"/>
  <c r="M354" i="18"/>
  <c r="J362" i="18"/>
  <c r="K362" i="18"/>
  <c r="L362" i="18"/>
  <c r="M362" i="18"/>
  <c r="M367" i="18"/>
  <c r="J367" i="18"/>
  <c r="K367" i="18"/>
  <c r="L367" i="18"/>
  <c r="K375" i="18"/>
  <c r="L375" i="18"/>
  <c r="M375" i="18"/>
  <c r="J375" i="18"/>
  <c r="J383" i="18"/>
  <c r="K383" i="18"/>
  <c r="L383" i="18"/>
  <c r="M383" i="18"/>
  <c r="J391" i="18"/>
  <c r="K391" i="18"/>
  <c r="L391" i="18"/>
  <c r="M391" i="18"/>
  <c r="M399" i="18"/>
  <c r="J399" i="18"/>
  <c r="K399" i="18"/>
  <c r="L399" i="18"/>
  <c r="K407" i="18"/>
  <c r="L407" i="18"/>
  <c r="M407" i="18"/>
  <c r="J407" i="18"/>
  <c r="J415" i="18"/>
  <c r="K415" i="18"/>
  <c r="L415" i="18"/>
  <c r="M415" i="18"/>
  <c r="K423" i="18"/>
  <c r="L423" i="18"/>
  <c r="J423" i="18"/>
  <c r="M423" i="18"/>
  <c r="M431" i="18"/>
  <c r="J431" i="18"/>
  <c r="K431" i="18"/>
  <c r="L431" i="18"/>
  <c r="K439" i="18"/>
  <c r="L439" i="18"/>
  <c r="M439" i="18"/>
  <c r="J439" i="18"/>
  <c r="J447" i="18"/>
  <c r="K447" i="18"/>
  <c r="L447" i="18"/>
  <c r="M447" i="18"/>
  <c r="K455" i="18"/>
  <c r="L455" i="18"/>
  <c r="J455" i="18"/>
  <c r="M455" i="18"/>
  <c r="M463" i="18"/>
  <c r="K463" i="18"/>
  <c r="L463" i="18"/>
  <c r="J463" i="18"/>
  <c r="J471" i="18"/>
  <c r="K471" i="18"/>
  <c r="L471" i="18"/>
  <c r="M471" i="18"/>
  <c r="J479" i="18"/>
  <c r="M479" i="18"/>
  <c r="K479" i="18"/>
  <c r="L479" i="18"/>
  <c r="J487" i="18"/>
  <c r="K487" i="18"/>
  <c r="L487" i="18"/>
  <c r="M487" i="18"/>
  <c r="M495" i="18"/>
  <c r="K495" i="18"/>
  <c r="L495" i="18"/>
  <c r="J495" i="18"/>
  <c r="J503" i="18"/>
  <c r="K503" i="18"/>
  <c r="L503" i="18"/>
  <c r="M503" i="18"/>
  <c r="L65" i="18"/>
  <c r="M65" i="18"/>
  <c r="J113" i="18"/>
  <c r="K113" i="18"/>
  <c r="L113" i="18"/>
  <c r="M113" i="18"/>
  <c r="J137" i="18"/>
  <c r="K137" i="18"/>
  <c r="L137" i="18"/>
  <c r="M137" i="18"/>
  <c r="J177" i="18"/>
  <c r="K177" i="18"/>
  <c r="L177" i="18"/>
  <c r="M177" i="18"/>
  <c r="L66" i="18"/>
  <c r="M66" i="18"/>
  <c r="J122" i="18"/>
  <c r="K122" i="18"/>
  <c r="L122" i="18"/>
  <c r="M122" i="18"/>
  <c r="M298" i="18"/>
  <c r="J298" i="18"/>
  <c r="K298" i="18"/>
  <c r="L298" i="18"/>
  <c r="J340" i="18"/>
  <c r="K340" i="18"/>
  <c r="L340" i="18"/>
  <c r="M340" i="18"/>
  <c r="K390" i="18"/>
  <c r="L390" i="18"/>
  <c r="M390" i="18"/>
  <c r="J390" i="18"/>
  <c r="J406" i="18"/>
  <c r="K406" i="18"/>
  <c r="L406" i="18"/>
  <c r="M406" i="18"/>
  <c r="J430" i="18"/>
  <c r="K430" i="18"/>
  <c r="L430" i="18"/>
  <c r="M430" i="18"/>
  <c r="K454" i="18"/>
  <c r="L454" i="18"/>
  <c r="M454" i="18"/>
  <c r="J454" i="18"/>
  <c r="J462" i="18"/>
  <c r="K462" i="18"/>
  <c r="L462" i="18"/>
  <c r="M462" i="18"/>
  <c r="J21" i="18"/>
  <c r="L21" i="18"/>
  <c r="M21" i="18"/>
  <c r="J40" i="18"/>
  <c r="L40" i="18"/>
  <c r="M40" i="18"/>
  <c r="M14" i="18"/>
  <c r="J14" i="18"/>
  <c r="M22" i="18"/>
  <c r="J22" i="18"/>
  <c r="L22" i="18"/>
  <c r="L30" i="18"/>
  <c r="M30" i="18"/>
  <c r="J30" i="18"/>
  <c r="J38" i="18"/>
  <c r="L38" i="18"/>
  <c r="M38" i="18"/>
  <c r="L46" i="18"/>
  <c r="M46" i="18"/>
  <c r="L54" i="18"/>
  <c r="M54" i="18"/>
  <c r="L62" i="18"/>
  <c r="M62" i="18"/>
  <c r="L70" i="18"/>
  <c r="M70" i="18"/>
  <c r="M78" i="18"/>
  <c r="J78" i="18"/>
  <c r="K78" i="18"/>
  <c r="L78" i="18"/>
  <c r="J86" i="18"/>
  <c r="K86" i="18"/>
  <c r="L86" i="18"/>
  <c r="M86" i="18"/>
  <c r="J94" i="18"/>
  <c r="K94" i="18"/>
  <c r="L94" i="18"/>
  <c r="M94" i="18"/>
  <c r="K102" i="18"/>
  <c r="L102" i="18"/>
  <c r="M102" i="18"/>
  <c r="J102" i="18"/>
  <c r="J110" i="18"/>
  <c r="K110" i="18"/>
  <c r="L110" i="18"/>
  <c r="M110" i="18"/>
  <c r="J118" i="18"/>
  <c r="K118" i="18"/>
  <c r="L118" i="18"/>
  <c r="M118" i="18"/>
  <c r="J126" i="18"/>
  <c r="K126" i="18"/>
  <c r="L126" i="18"/>
  <c r="M126" i="18"/>
  <c r="J134" i="18"/>
  <c r="K134" i="18"/>
  <c r="L134" i="18"/>
  <c r="M134" i="18"/>
  <c r="J142" i="18"/>
  <c r="K142" i="18"/>
  <c r="L142" i="18"/>
  <c r="M142" i="18"/>
  <c r="J150" i="18"/>
  <c r="K150" i="18"/>
  <c r="L150" i="18"/>
  <c r="M150" i="18"/>
  <c r="J158" i="18"/>
  <c r="K158" i="18"/>
  <c r="L158" i="18"/>
  <c r="M158" i="18"/>
  <c r="J166" i="18"/>
  <c r="K166" i="18"/>
  <c r="L166" i="18"/>
  <c r="M166" i="18"/>
  <c r="J174" i="18"/>
  <c r="K174" i="18"/>
  <c r="L174" i="18"/>
  <c r="M174" i="18"/>
  <c r="J182" i="18"/>
  <c r="K182" i="18"/>
  <c r="L182" i="18"/>
  <c r="M182" i="18"/>
  <c r="M190" i="18"/>
  <c r="J190" i="18"/>
  <c r="K190" i="18"/>
  <c r="L190" i="18"/>
  <c r="K198" i="18"/>
  <c r="L198" i="18"/>
  <c r="M198" i="18"/>
  <c r="J198" i="18"/>
  <c r="J206" i="18"/>
  <c r="M206" i="18"/>
  <c r="K206" i="18"/>
  <c r="L206" i="18"/>
  <c r="K214" i="18"/>
  <c r="L214" i="18"/>
  <c r="M214" i="18"/>
  <c r="J214" i="18"/>
  <c r="J222" i="18"/>
  <c r="M222" i="18"/>
  <c r="K222" i="18"/>
  <c r="L222" i="18"/>
  <c r="K230" i="18"/>
  <c r="L230" i="18"/>
  <c r="M230" i="18"/>
  <c r="J230" i="18"/>
  <c r="J238" i="18"/>
  <c r="K238" i="18"/>
  <c r="L238" i="18"/>
  <c r="M238" i="18"/>
  <c r="K246" i="18"/>
  <c r="L246" i="18"/>
  <c r="J246" i="18"/>
  <c r="M246" i="18"/>
  <c r="J254" i="18"/>
  <c r="K254" i="18"/>
  <c r="L254" i="18"/>
  <c r="M254" i="18"/>
  <c r="J262" i="18"/>
  <c r="K262" i="18"/>
  <c r="L262" i="18"/>
  <c r="M262" i="18"/>
  <c r="J270" i="18"/>
  <c r="K270" i="18"/>
  <c r="L270" i="18"/>
  <c r="M270" i="18"/>
  <c r="J278" i="18"/>
  <c r="K278" i="18"/>
  <c r="L278" i="18"/>
  <c r="M278" i="18"/>
  <c r="J286" i="18"/>
  <c r="K286" i="18"/>
  <c r="L286" i="18"/>
  <c r="M286" i="18"/>
  <c r="J294" i="18"/>
  <c r="K294" i="18"/>
  <c r="L294" i="18"/>
  <c r="M294" i="18"/>
  <c r="K302" i="18"/>
  <c r="L302" i="18"/>
  <c r="M302" i="18"/>
  <c r="J302" i="18"/>
  <c r="J310" i="18"/>
  <c r="K310" i="18"/>
  <c r="L310" i="18"/>
  <c r="M310" i="18"/>
  <c r="K318" i="18"/>
  <c r="L318" i="18"/>
  <c r="J318" i="18"/>
  <c r="M318" i="18"/>
  <c r="J326" i="18"/>
  <c r="K326" i="18"/>
  <c r="L326" i="18"/>
  <c r="M326" i="18"/>
  <c r="M334" i="18"/>
  <c r="J334" i="18"/>
  <c r="K334" i="18"/>
  <c r="L334" i="18"/>
  <c r="K339" i="18"/>
  <c r="L339" i="18"/>
  <c r="M339" i="18"/>
  <c r="J339" i="18"/>
  <c r="M341" i="18"/>
  <c r="J341" i="18"/>
  <c r="K341" i="18"/>
  <c r="L341" i="18"/>
  <c r="J349" i="18"/>
  <c r="K349" i="18"/>
  <c r="L349" i="18"/>
  <c r="M349" i="18"/>
  <c r="K357" i="18"/>
  <c r="L357" i="18"/>
  <c r="M357" i="18"/>
  <c r="J357" i="18"/>
  <c r="M365" i="18"/>
  <c r="K365" i="18"/>
  <c r="L365" i="18"/>
  <c r="J365" i="18"/>
  <c r="K370" i="18"/>
  <c r="L370" i="18"/>
  <c r="M370" i="18"/>
  <c r="J370" i="18"/>
  <c r="J378" i="18"/>
  <c r="K378" i="18"/>
  <c r="L378" i="18"/>
  <c r="M378" i="18"/>
  <c r="J386" i="18"/>
  <c r="K386" i="18"/>
  <c r="L386" i="18"/>
  <c r="M386" i="18"/>
  <c r="M394" i="18"/>
  <c r="J394" i="18"/>
  <c r="K394" i="18"/>
  <c r="L394" i="18"/>
  <c r="M402" i="18"/>
  <c r="K402" i="18"/>
  <c r="L402" i="18"/>
  <c r="J402" i="18"/>
  <c r="J410" i="18"/>
  <c r="K410" i="18"/>
  <c r="L410" i="18"/>
  <c r="M410" i="18"/>
  <c r="J418" i="18"/>
  <c r="K418" i="18"/>
  <c r="L418" i="18"/>
  <c r="M418" i="18"/>
  <c r="M426" i="18"/>
  <c r="J426" i="18"/>
  <c r="K426" i="18"/>
  <c r="L426" i="18"/>
  <c r="M434" i="18"/>
  <c r="J434" i="18"/>
  <c r="K434" i="18"/>
  <c r="L434" i="18"/>
  <c r="J442" i="18"/>
  <c r="K442" i="18"/>
  <c r="L442" i="18"/>
  <c r="M442" i="18"/>
  <c r="J450" i="18"/>
  <c r="K450" i="18"/>
  <c r="L450" i="18"/>
  <c r="M450" i="18"/>
  <c r="J458" i="18"/>
  <c r="K458" i="18"/>
  <c r="L458" i="18"/>
  <c r="M458" i="18"/>
  <c r="J466" i="18"/>
  <c r="K466" i="18"/>
  <c r="L466" i="18"/>
  <c r="M466" i="18"/>
  <c r="K474" i="18"/>
  <c r="L474" i="18"/>
  <c r="M474" i="18"/>
  <c r="J474" i="18"/>
  <c r="M482" i="18"/>
  <c r="J482" i="18"/>
  <c r="K482" i="18"/>
  <c r="L482" i="18"/>
  <c r="J490" i="18"/>
  <c r="K490" i="18"/>
  <c r="L490" i="18"/>
  <c r="M490" i="18"/>
  <c r="J498" i="18"/>
  <c r="K498" i="18"/>
  <c r="L498" i="18"/>
  <c r="M498" i="18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AC10" i="18"/>
  <c r="AM11" i="14"/>
  <c r="E10" i="18"/>
  <c r="K10" i="18"/>
  <c r="G182" i="18"/>
  <c r="H321" i="18"/>
  <c r="I321" i="18"/>
  <c r="G290" i="18"/>
  <c r="G370" i="18"/>
  <c r="H345" i="18"/>
  <c r="I345" i="18"/>
  <c r="H490" i="18"/>
  <c r="I490" i="18"/>
  <c r="H231" i="18"/>
  <c r="I231" i="18"/>
  <c r="G271" i="18"/>
  <c r="G304" i="18"/>
  <c r="H461" i="18"/>
  <c r="I461" i="18"/>
  <c r="G380" i="18"/>
  <c r="H357" i="18"/>
  <c r="I357" i="18"/>
  <c r="H307" i="18"/>
  <c r="I307" i="18"/>
  <c r="H137" i="18"/>
  <c r="I137" i="18"/>
  <c r="G362" i="18"/>
  <c r="G163" i="18"/>
  <c r="H149" i="18"/>
  <c r="I149" i="18"/>
  <c r="H438" i="18"/>
  <c r="I438" i="18"/>
  <c r="H199" i="18"/>
  <c r="I199" i="18"/>
  <c r="H140" i="18"/>
  <c r="I140" i="18"/>
  <c r="G394" i="18"/>
  <c r="G178" i="18"/>
  <c r="H483" i="18"/>
  <c r="I483" i="18"/>
  <c r="H28" i="18"/>
  <c r="I28" i="18"/>
  <c r="G460" i="18"/>
  <c r="H200" i="18"/>
  <c r="I200" i="18"/>
  <c r="G254" i="18"/>
  <c r="H280" i="18"/>
  <c r="I280" i="18"/>
  <c r="H134" i="18"/>
  <c r="I134" i="18"/>
  <c r="G291" i="18"/>
  <c r="G274" i="18"/>
  <c r="G229" i="18"/>
  <c r="H73" i="18"/>
  <c r="I73" i="18"/>
  <c r="H401" i="18"/>
  <c r="I401" i="18"/>
  <c r="H358" i="18"/>
  <c r="I358" i="18"/>
  <c r="H151" i="18"/>
  <c r="I151" i="18"/>
  <c r="G480" i="18"/>
  <c r="G180" i="18"/>
  <c r="G76" i="18"/>
  <c r="G126" i="18"/>
  <c r="H22" i="18"/>
  <c r="I22" i="18"/>
  <c r="H503" i="18"/>
  <c r="I503" i="18"/>
  <c r="G283" i="18"/>
  <c r="G388" i="18"/>
  <c r="H441" i="18"/>
  <c r="I441" i="18"/>
  <c r="G98" i="18"/>
  <c r="G167" i="18"/>
  <c r="H23" i="18"/>
  <c r="I23" i="18"/>
  <c r="H466" i="18"/>
  <c r="I466" i="18"/>
  <c r="H232" i="18"/>
  <c r="I232" i="18"/>
  <c r="H260" i="18"/>
  <c r="I260" i="18"/>
  <c r="G92" i="18"/>
  <c r="H20" i="18"/>
  <c r="I20" i="18"/>
  <c r="H233" i="18"/>
  <c r="I233" i="18"/>
  <c r="G146" i="18"/>
  <c r="H79" i="18"/>
  <c r="I79" i="18"/>
  <c r="G408" i="18"/>
  <c r="H110" i="18"/>
  <c r="I110" i="18"/>
  <c r="H226" i="18"/>
  <c r="I226" i="18"/>
  <c r="H178" i="18"/>
  <c r="I178" i="18"/>
  <c r="H433" i="18"/>
  <c r="I433" i="18"/>
  <c r="H108" i="18"/>
  <c r="I108" i="18"/>
  <c r="G471" i="18"/>
  <c r="G160" i="18"/>
  <c r="G90" i="18"/>
  <c r="H169" i="18"/>
  <c r="I169" i="18"/>
  <c r="H286" i="18"/>
  <c r="I286" i="18"/>
  <c r="G375" i="18"/>
  <c r="G346" i="18"/>
  <c r="G115" i="18"/>
  <c r="H343" i="18"/>
  <c r="I343" i="18"/>
  <c r="G320" i="18"/>
  <c r="H80" i="18"/>
  <c r="I80" i="18"/>
  <c r="H470" i="18"/>
  <c r="I470" i="18"/>
  <c r="H382" i="18"/>
  <c r="I382" i="18"/>
  <c r="H395" i="18"/>
  <c r="I395" i="18"/>
  <c r="H335" i="18"/>
  <c r="I335" i="18"/>
  <c r="H223" i="18"/>
  <c r="I223" i="18"/>
  <c r="G421" i="18"/>
  <c r="G352" i="18"/>
  <c r="G440" i="18"/>
  <c r="G376" i="18"/>
  <c r="H180" i="18"/>
  <c r="I180" i="18"/>
  <c r="H445" i="18"/>
  <c r="I445" i="18"/>
  <c r="H360" i="18"/>
  <c r="I360" i="18"/>
  <c r="H246" i="18"/>
  <c r="I246" i="18"/>
  <c r="H214" i="18"/>
  <c r="I214" i="18"/>
  <c r="H86" i="18"/>
  <c r="I86" i="18"/>
  <c r="H454" i="18"/>
  <c r="I454" i="18"/>
  <c r="G503" i="18"/>
  <c r="G372" i="18"/>
  <c r="G497" i="18"/>
  <c r="H125" i="18"/>
  <c r="I125" i="18"/>
  <c r="H254" i="18"/>
  <c r="I254" i="18"/>
  <c r="H182" i="18"/>
  <c r="I182" i="18"/>
  <c r="H102" i="18"/>
  <c r="I102" i="18"/>
  <c r="H406" i="18"/>
  <c r="I406" i="18"/>
  <c r="G340" i="18"/>
  <c r="G495" i="18"/>
  <c r="H431" i="18"/>
  <c r="I431" i="18"/>
  <c r="G155" i="18"/>
  <c r="G75" i="18"/>
  <c r="G484" i="18"/>
  <c r="H452" i="18"/>
  <c r="I452" i="18"/>
  <c r="H412" i="18"/>
  <c r="I412" i="18"/>
  <c r="G343" i="18"/>
  <c r="H224" i="18"/>
  <c r="I224" i="18"/>
  <c r="G88" i="18"/>
  <c r="G441" i="18"/>
  <c r="H348" i="18"/>
  <c r="I348" i="18"/>
  <c r="H309" i="18"/>
  <c r="I309" i="18"/>
  <c r="H133" i="18"/>
  <c r="I133" i="18"/>
  <c r="G414" i="18"/>
  <c r="H138" i="18"/>
  <c r="I138" i="18"/>
  <c r="H475" i="18"/>
  <c r="I475" i="18"/>
  <c r="H419" i="18"/>
  <c r="I419" i="18"/>
  <c r="G395" i="18"/>
  <c r="G371" i="18"/>
  <c r="H342" i="18"/>
  <c r="I342" i="18"/>
  <c r="G303" i="18"/>
  <c r="G231" i="18"/>
  <c r="H373" i="18"/>
  <c r="I373" i="18"/>
  <c r="H209" i="18"/>
  <c r="I209" i="18"/>
  <c r="G347" i="18"/>
  <c r="G308" i="18"/>
  <c r="G292" i="18"/>
  <c r="H276" i="18"/>
  <c r="I276" i="18"/>
  <c r="H212" i="18"/>
  <c r="I212" i="18"/>
  <c r="G116" i="18"/>
  <c r="G461" i="18"/>
  <c r="H381" i="18"/>
  <c r="I381" i="18"/>
  <c r="G489" i="18"/>
  <c r="H450" i="18"/>
  <c r="I450" i="18"/>
  <c r="G286" i="18"/>
  <c r="G110" i="18"/>
  <c r="G407" i="18"/>
  <c r="H367" i="18"/>
  <c r="I367" i="18"/>
  <c r="H354" i="18"/>
  <c r="I354" i="18"/>
  <c r="H171" i="18"/>
  <c r="I171" i="18"/>
  <c r="H163" i="18"/>
  <c r="I163" i="18"/>
  <c r="G351" i="18"/>
  <c r="G417" i="18"/>
  <c r="G325" i="18"/>
  <c r="H141" i="18"/>
  <c r="I141" i="18"/>
  <c r="H109" i="18"/>
  <c r="I109" i="18"/>
  <c r="G438" i="18"/>
  <c r="G353" i="18"/>
  <c r="G327" i="18"/>
  <c r="H389" i="18"/>
  <c r="I389" i="18"/>
  <c r="G161" i="18"/>
  <c r="G129" i="18"/>
  <c r="H97" i="18"/>
  <c r="I97" i="18"/>
  <c r="G464" i="18"/>
  <c r="G220" i="18"/>
  <c r="H196" i="18"/>
  <c r="I196" i="18"/>
  <c r="G172" i="18"/>
  <c r="G164" i="18"/>
  <c r="H76" i="18"/>
  <c r="I76" i="18"/>
  <c r="H485" i="18"/>
  <c r="I485" i="18"/>
  <c r="H418" i="18"/>
  <c r="I418" i="18"/>
  <c r="H370" i="18"/>
  <c r="I370" i="18"/>
  <c r="G318" i="18"/>
  <c r="G102" i="18"/>
  <c r="H99" i="18"/>
  <c r="I99" i="18"/>
  <c r="H105" i="18"/>
  <c r="I105" i="18"/>
  <c r="H248" i="18"/>
  <c r="I248" i="18"/>
  <c r="H502" i="18"/>
  <c r="I502" i="18"/>
  <c r="G322" i="18"/>
  <c r="G87" i="18"/>
  <c r="H87" i="18"/>
  <c r="I87" i="18"/>
  <c r="G416" i="18"/>
  <c r="H365" i="18"/>
  <c r="I365" i="18"/>
  <c r="G78" i="18"/>
  <c r="G455" i="18"/>
  <c r="H315" i="18"/>
  <c r="I315" i="18"/>
  <c r="G315" i="18"/>
  <c r="G187" i="18"/>
  <c r="H19" i="18"/>
  <c r="I19" i="18"/>
  <c r="H374" i="18"/>
  <c r="I374" i="18"/>
  <c r="G221" i="18"/>
  <c r="H225" i="18"/>
  <c r="I225" i="18"/>
  <c r="G225" i="18"/>
  <c r="H416" i="18"/>
  <c r="I416" i="18"/>
  <c r="H193" i="18"/>
  <c r="I193" i="18"/>
  <c r="G193" i="18"/>
  <c r="H78" i="18"/>
  <c r="I78" i="18"/>
  <c r="H407" i="18"/>
  <c r="I407" i="18"/>
  <c r="H155" i="18"/>
  <c r="I155" i="18"/>
  <c r="G128" i="18"/>
  <c r="H88" i="18"/>
  <c r="I88" i="18"/>
  <c r="G338" i="18"/>
  <c r="H369" i="18"/>
  <c r="I369" i="18"/>
  <c r="G309" i="18"/>
  <c r="G245" i="18"/>
  <c r="G157" i="18"/>
  <c r="H101" i="18"/>
  <c r="I101" i="18"/>
  <c r="G162" i="18"/>
  <c r="G181" i="18"/>
  <c r="G437" i="18"/>
  <c r="H432" i="18"/>
  <c r="I432" i="18"/>
  <c r="G432" i="18"/>
  <c r="G368" i="18"/>
  <c r="H368" i="18"/>
  <c r="I368" i="18"/>
  <c r="G341" i="18"/>
  <c r="G302" i="18"/>
  <c r="G270" i="18"/>
  <c r="H190" i="18"/>
  <c r="I190" i="18"/>
  <c r="H150" i="18"/>
  <c r="I150" i="18"/>
  <c r="G150" i="18"/>
  <c r="H38" i="18"/>
  <c r="I38" i="18"/>
  <c r="G454" i="18"/>
  <c r="G113" i="18"/>
  <c r="G428" i="18"/>
  <c r="H388" i="18"/>
  <c r="I388" i="18"/>
  <c r="H258" i="18"/>
  <c r="I258" i="18"/>
  <c r="G258" i="18"/>
  <c r="H218" i="18"/>
  <c r="I218" i="18"/>
  <c r="H457" i="18"/>
  <c r="I457" i="18"/>
  <c r="G457" i="18"/>
  <c r="H117" i="18"/>
  <c r="I117" i="18"/>
  <c r="H239" i="18"/>
  <c r="I239" i="18"/>
  <c r="G97" i="18"/>
  <c r="H458" i="18"/>
  <c r="I458" i="18"/>
  <c r="G339" i="18"/>
  <c r="G326" i="18"/>
  <c r="H230" i="18"/>
  <c r="I230" i="18"/>
  <c r="G219" i="18"/>
  <c r="H83" i="18"/>
  <c r="I83" i="18"/>
  <c r="H43" i="18"/>
  <c r="I43" i="18"/>
  <c r="G194" i="18"/>
  <c r="H194" i="18"/>
  <c r="I194" i="18"/>
  <c r="H301" i="18"/>
  <c r="I301" i="18"/>
  <c r="G189" i="18"/>
  <c r="G451" i="18"/>
  <c r="H451" i="18"/>
  <c r="I451" i="18"/>
  <c r="G504" i="18"/>
  <c r="G448" i="18"/>
  <c r="H448" i="18"/>
  <c r="I448" i="18"/>
  <c r="G329" i="18"/>
  <c r="H329" i="18"/>
  <c r="I329" i="18"/>
  <c r="H415" i="18"/>
  <c r="I415" i="18"/>
  <c r="H139" i="18"/>
  <c r="I139" i="18"/>
  <c r="H136" i="18"/>
  <c r="I136" i="18"/>
  <c r="G136" i="18"/>
  <c r="H417" i="18"/>
  <c r="I417" i="18"/>
  <c r="G333" i="18"/>
  <c r="G173" i="18"/>
  <c r="H311" i="18"/>
  <c r="I311" i="18"/>
  <c r="G311" i="18"/>
  <c r="H386" i="18"/>
  <c r="I386" i="18"/>
  <c r="G134" i="18"/>
  <c r="H266" i="18"/>
  <c r="I266" i="18"/>
  <c r="H288" i="18"/>
  <c r="I288" i="18"/>
  <c r="G248" i="18"/>
  <c r="G154" i="18"/>
  <c r="H229" i="18"/>
  <c r="I229" i="18"/>
  <c r="H494" i="18"/>
  <c r="I494" i="18"/>
  <c r="H443" i="18"/>
  <c r="I443" i="18"/>
  <c r="H379" i="18"/>
  <c r="I379" i="18"/>
  <c r="H303" i="18"/>
  <c r="I303" i="18"/>
  <c r="H287" i="18"/>
  <c r="I287" i="18"/>
  <c r="G199" i="18"/>
  <c r="G175" i="18"/>
  <c r="H159" i="18"/>
  <c r="I159" i="18"/>
  <c r="G389" i="18"/>
  <c r="G373" i="18"/>
  <c r="G305" i="18"/>
  <c r="G209" i="18"/>
  <c r="G169" i="18"/>
  <c r="H161" i="18"/>
  <c r="I161" i="18"/>
  <c r="G472" i="18"/>
  <c r="H440" i="18"/>
  <c r="I440" i="18"/>
  <c r="G400" i="18"/>
  <c r="H376" i="18"/>
  <c r="I376" i="18"/>
  <c r="G332" i="18"/>
  <c r="G493" i="18"/>
  <c r="G429" i="18"/>
  <c r="H265" i="18"/>
  <c r="I265" i="18"/>
  <c r="G396" i="18"/>
  <c r="G359" i="18"/>
  <c r="H160" i="18"/>
  <c r="I160" i="18"/>
  <c r="H377" i="18"/>
  <c r="I377" i="18"/>
  <c r="G285" i="18"/>
  <c r="H157" i="18"/>
  <c r="I157" i="18"/>
  <c r="G141" i="18"/>
  <c r="G125" i="18"/>
  <c r="G109" i="18"/>
  <c r="H414" i="18"/>
  <c r="I414" i="18"/>
  <c r="G459" i="18"/>
  <c r="H387" i="18"/>
  <c r="I387" i="18"/>
  <c r="H453" i="18"/>
  <c r="I453" i="18"/>
  <c r="H305" i="18"/>
  <c r="I305" i="18"/>
  <c r="H480" i="18"/>
  <c r="I480" i="18"/>
  <c r="H347" i="18"/>
  <c r="I347" i="18"/>
  <c r="H292" i="18"/>
  <c r="I292" i="18"/>
  <c r="H313" i="18"/>
  <c r="I313" i="18"/>
  <c r="G217" i="18"/>
  <c r="H89" i="18"/>
  <c r="I89" i="18"/>
  <c r="H346" i="18"/>
  <c r="I346" i="18"/>
  <c r="H91" i="18"/>
  <c r="I91" i="18"/>
  <c r="U57" i="18"/>
  <c r="H500" i="18"/>
  <c r="I500" i="18"/>
  <c r="H476" i="18"/>
  <c r="I476" i="18"/>
  <c r="G452" i="18"/>
  <c r="G436" i="18"/>
  <c r="G264" i="18"/>
  <c r="H240" i="18"/>
  <c r="I240" i="18"/>
  <c r="G170" i="18"/>
  <c r="G505" i="18"/>
  <c r="G481" i="18"/>
  <c r="G401" i="18"/>
  <c r="G364" i="18"/>
  <c r="G205" i="18"/>
  <c r="G483" i="18"/>
  <c r="H459" i="18"/>
  <c r="I459" i="18"/>
  <c r="G207" i="18"/>
  <c r="G79" i="18"/>
  <c r="H31" i="18"/>
  <c r="I31" i="18"/>
  <c r="H15" i="18"/>
  <c r="I15" i="18"/>
  <c r="G121" i="18"/>
  <c r="G496" i="18"/>
  <c r="G124" i="18"/>
  <c r="H92" i="18"/>
  <c r="I92" i="18"/>
  <c r="G89" i="18"/>
  <c r="H90" i="18"/>
  <c r="I90" i="18"/>
  <c r="H25" i="18"/>
  <c r="I25" i="18"/>
  <c r="G260" i="18"/>
  <c r="H100" i="18"/>
  <c r="I100" i="18"/>
  <c r="H341" i="18"/>
  <c r="I341" i="18"/>
  <c r="H270" i="18"/>
  <c r="I270" i="18"/>
  <c r="U503" i="18"/>
  <c r="AD503" i="18"/>
  <c r="H479" i="18"/>
  <c r="I479" i="18"/>
  <c r="H259" i="18"/>
  <c r="I259" i="18"/>
  <c r="G468" i="18"/>
  <c r="G336" i="18"/>
  <c r="H256" i="18"/>
  <c r="I256" i="18"/>
  <c r="H184" i="18"/>
  <c r="I184" i="18"/>
  <c r="G112" i="18"/>
  <c r="G361" i="18"/>
  <c r="G218" i="18"/>
  <c r="U218" i="18"/>
  <c r="AD218" i="18"/>
  <c r="H409" i="18"/>
  <c r="I409" i="18"/>
  <c r="H333" i="18"/>
  <c r="I333" i="18"/>
  <c r="G301" i="18"/>
  <c r="H221" i="18"/>
  <c r="I221" i="18"/>
  <c r="H486" i="18"/>
  <c r="I486" i="18"/>
  <c r="G422" i="18"/>
  <c r="G138" i="18"/>
  <c r="G475" i="18"/>
  <c r="G223" i="18"/>
  <c r="G183" i="18"/>
  <c r="H167" i="18"/>
  <c r="I167" i="18"/>
  <c r="G145" i="18"/>
  <c r="H408" i="18"/>
  <c r="I408" i="18"/>
  <c r="G363" i="18"/>
  <c r="G140" i="18"/>
  <c r="G445" i="18"/>
  <c r="G381" i="18"/>
  <c r="G297" i="18"/>
  <c r="H316" i="18"/>
  <c r="I316" i="18"/>
  <c r="G276" i="18"/>
  <c r="H281" i="18"/>
  <c r="I281" i="18"/>
  <c r="H468" i="18"/>
  <c r="I468" i="18"/>
  <c r="H420" i="18"/>
  <c r="I420" i="18"/>
  <c r="H272" i="18"/>
  <c r="I272" i="18"/>
  <c r="H497" i="18"/>
  <c r="I497" i="18"/>
  <c r="G369" i="18"/>
  <c r="G348" i="18"/>
  <c r="G197" i="18"/>
  <c r="H181" i="18"/>
  <c r="I181" i="18"/>
  <c r="G77" i="18"/>
  <c r="G446" i="18"/>
  <c r="G427" i="18"/>
  <c r="H437" i="18"/>
  <c r="I437" i="18"/>
  <c r="G289" i="18"/>
  <c r="H464" i="18"/>
  <c r="I464" i="18"/>
  <c r="H220" i="18"/>
  <c r="I220" i="18"/>
  <c r="G148" i="18"/>
  <c r="G108" i="18"/>
  <c r="G100" i="18"/>
  <c r="G485" i="18"/>
  <c r="H397" i="18"/>
  <c r="I397" i="18"/>
  <c r="G313" i="18"/>
  <c r="H434" i="18"/>
  <c r="I434" i="18"/>
  <c r="G434" i="18"/>
  <c r="G498" i="18"/>
  <c r="H498" i="18"/>
  <c r="I498" i="18"/>
  <c r="H482" i="18"/>
  <c r="I482" i="18"/>
  <c r="H410" i="18"/>
  <c r="I410" i="18"/>
  <c r="G365" i="18"/>
  <c r="H339" i="18"/>
  <c r="I339" i="18"/>
  <c r="G246" i="18"/>
  <c r="H142" i="18"/>
  <c r="I142" i="18"/>
  <c r="G142" i="18"/>
  <c r="H126" i="18"/>
  <c r="I126" i="18"/>
  <c r="H94" i="18"/>
  <c r="I94" i="18"/>
  <c r="G94" i="18"/>
  <c r="H21" i="18"/>
  <c r="I21" i="18"/>
  <c r="G463" i="18"/>
  <c r="G243" i="18"/>
  <c r="H399" i="18"/>
  <c r="I399" i="18"/>
  <c r="G456" i="18"/>
  <c r="H456" i="18"/>
  <c r="I456" i="18"/>
  <c r="H402" i="18"/>
  <c r="I402" i="18"/>
  <c r="H310" i="18"/>
  <c r="I310" i="18"/>
  <c r="G310" i="18"/>
  <c r="G278" i="18"/>
  <c r="G118" i="18"/>
  <c r="H118" i="18"/>
  <c r="I118" i="18"/>
  <c r="G406" i="18"/>
  <c r="G323" i="18"/>
  <c r="H323" i="18"/>
  <c r="I323" i="18"/>
  <c r="G251" i="18"/>
  <c r="G235" i="18"/>
  <c r="H235" i="18"/>
  <c r="I235" i="18"/>
  <c r="H152" i="18"/>
  <c r="I152" i="18"/>
  <c r="G152" i="18"/>
  <c r="G262" i="18"/>
  <c r="G158" i="18"/>
  <c r="H158" i="18"/>
  <c r="I158" i="18"/>
  <c r="H40" i="18"/>
  <c r="I40" i="18"/>
  <c r="H122" i="18"/>
  <c r="I122" i="18"/>
  <c r="G122" i="18"/>
  <c r="G479" i="18"/>
  <c r="G403" i="18"/>
  <c r="H403" i="18"/>
  <c r="I403" i="18"/>
  <c r="G319" i="18"/>
  <c r="H319" i="18"/>
  <c r="I319" i="18"/>
  <c r="G241" i="18"/>
  <c r="H241" i="18"/>
  <c r="I241" i="18"/>
  <c r="H252" i="18"/>
  <c r="I252" i="18"/>
  <c r="G252" i="18"/>
  <c r="M10" i="18"/>
  <c r="J10" i="18"/>
  <c r="L10" i="18"/>
  <c r="G490" i="18"/>
  <c r="H474" i="18"/>
  <c r="I474" i="18"/>
  <c r="G294" i="18"/>
  <c r="H14" i="18"/>
  <c r="I14" i="18"/>
  <c r="G298" i="18"/>
  <c r="H495" i="18"/>
  <c r="I495" i="18"/>
  <c r="G439" i="18"/>
  <c r="G307" i="18"/>
  <c r="G267" i="18"/>
  <c r="G473" i="18"/>
  <c r="H425" i="18"/>
  <c r="I425" i="18"/>
  <c r="H215" i="18"/>
  <c r="I215" i="18"/>
  <c r="G215" i="18"/>
  <c r="H119" i="18"/>
  <c r="I119" i="18"/>
  <c r="H12" i="18"/>
  <c r="I12" i="18"/>
  <c r="H477" i="18"/>
  <c r="I477" i="18"/>
  <c r="G477" i="18"/>
  <c r="G386" i="18"/>
  <c r="G238" i="18"/>
  <c r="H238" i="18"/>
  <c r="I238" i="18"/>
  <c r="G222" i="18"/>
  <c r="H222" i="18"/>
  <c r="I222" i="18"/>
  <c r="G198" i="18"/>
  <c r="H198" i="18"/>
  <c r="I198" i="18"/>
  <c r="G86" i="18"/>
  <c r="H462" i="18"/>
  <c r="I462" i="18"/>
  <c r="G423" i="18"/>
  <c r="H32" i="18"/>
  <c r="I32" i="18"/>
  <c r="G402" i="18"/>
  <c r="G458" i="18"/>
  <c r="G166" i="18"/>
  <c r="H166" i="18"/>
  <c r="I166" i="18"/>
  <c r="H391" i="18"/>
  <c r="I391" i="18"/>
  <c r="G391" i="18"/>
  <c r="H375" i="18"/>
  <c r="I375" i="18"/>
  <c r="G211" i="18"/>
  <c r="H211" i="18"/>
  <c r="I211" i="18"/>
  <c r="H123" i="18"/>
  <c r="I123" i="18"/>
  <c r="G296" i="18"/>
  <c r="H349" i="18"/>
  <c r="I349" i="18"/>
  <c r="G349" i="18"/>
  <c r="G174" i="18"/>
  <c r="H442" i="18"/>
  <c r="I442" i="18"/>
  <c r="H426" i="18"/>
  <c r="I426" i="18"/>
  <c r="H334" i="18"/>
  <c r="I334" i="18"/>
  <c r="G334" i="18"/>
  <c r="G430" i="18"/>
  <c r="H113" i="18"/>
  <c r="I113" i="18"/>
  <c r="G331" i="18"/>
  <c r="H328" i="18"/>
  <c r="I328" i="18"/>
  <c r="G328" i="18"/>
  <c r="G210" i="18"/>
  <c r="H210" i="18"/>
  <c r="I210" i="18"/>
  <c r="G466" i="18"/>
  <c r="G442" i="18"/>
  <c r="G410" i="18"/>
  <c r="H378" i="18"/>
  <c r="I378" i="18"/>
  <c r="G378" i="18"/>
  <c r="G357" i="18"/>
  <c r="H174" i="18"/>
  <c r="I174" i="18"/>
  <c r="H30" i="18"/>
  <c r="I30" i="18"/>
  <c r="G177" i="18"/>
  <c r="H177" i="18"/>
  <c r="I177" i="18"/>
  <c r="H487" i="18"/>
  <c r="I487" i="18"/>
  <c r="G487" i="18"/>
  <c r="H471" i="18"/>
  <c r="I471" i="18"/>
  <c r="G447" i="18"/>
  <c r="H447" i="18"/>
  <c r="I447" i="18"/>
  <c r="G399" i="18"/>
  <c r="H203" i="18"/>
  <c r="I203" i="18"/>
  <c r="G203" i="18"/>
  <c r="H35" i="18"/>
  <c r="I35" i="18"/>
  <c r="G482" i="18"/>
  <c r="G474" i="18"/>
  <c r="H394" i="18"/>
  <c r="I394" i="18"/>
  <c r="H318" i="18"/>
  <c r="I318" i="18"/>
  <c r="G230" i="18"/>
  <c r="H430" i="18"/>
  <c r="I430" i="18"/>
  <c r="G137" i="18"/>
  <c r="H463" i="18"/>
  <c r="I463" i="18"/>
  <c r="H455" i="18"/>
  <c r="I455" i="18"/>
  <c r="H439" i="18"/>
  <c r="I439" i="18"/>
  <c r="G431" i="18"/>
  <c r="G415" i="18"/>
  <c r="G367" i="18"/>
  <c r="H362" i="18"/>
  <c r="I362" i="18"/>
  <c r="H331" i="18"/>
  <c r="I331" i="18"/>
  <c r="G275" i="18"/>
  <c r="G259" i="18"/>
  <c r="U259" i="18"/>
  <c r="AD259" i="18"/>
  <c r="H147" i="18"/>
  <c r="I147" i="18"/>
  <c r="H115" i="18"/>
  <c r="I115" i="18"/>
  <c r="G99" i="18"/>
  <c r="H282" i="18"/>
  <c r="I282" i="18"/>
  <c r="G282" i="18"/>
  <c r="H492" i="18"/>
  <c r="I492" i="18"/>
  <c r="H396" i="18"/>
  <c r="I396" i="18"/>
  <c r="H312" i="18"/>
  <c r="I312" i="18"/>
  <c r="G312" i="18"/>
  <c r="G184" i="18"/>
  <c r="H168" i="18"/>
  <c r="I168" i="18"/>
  <c r="H112" i="18"/>
  <c r="I112" i="18"/>
  <c r="H96" i="18"/>
  <c r="I96" i="18"/>
  <c r="G96" i="18"/>
  <c r="H16" i="18"/>
  <c r="I16" i="18"/>
  <c r="G242" i="18"/>
  <c r="G425" i="18"/>
  <c r="G277" i="18"/>
  <c r="U181" i="18"/>
  <c r="AD181" i="18"/>
  <c r="H371" i="18"/>
  <c r="I371" i="18"/>
  <c r="H129" i="18"/>
  <c r="I129" i="18"/>
  <c r="G424" i="18"/>
  <c r="H424" i="18"/>
  <c r="I424" i="18"/>
  <c r="G392" i="18"/>
  <c r="H392" i="18"/>
  <c r="I392" i="18"/>
  <c r="G397" i="18"/>
  <c r="G450" i="18"/>
  <c r="G206" i="18"/>
  <c r="G390" i="18"/>
  <c r="H340" i="18"/>
  <c r="I340" i="18"/>
  <c r="H383" i="18"/>
  <c r="I383" i="18"/>
  <c r="H299" i="18"/>
  <c r="I299" i="18"/>
  <c r="H291" i="18"/>
  <c r="I291" i="18"/>
  <c r="H195" i="18"/>
  <c r="I195" i="18"/>
  <c r="H187" i="18"/>
  <c r="I187" i="18"/>
  <c r="H131" i="18"/>
  <c r="I131" i="18"/>
  <c r="H27" i="18"/>
  <c r="I27" i="18"/>
  <c r="H250" i="18"/>
  <c r="I250" i="18"/>
  <c r="G250" i="18"/>
  <c r="G492" i="18"/>
  <c r="H460" i="18"/>
  <c r="I460" i="18"/>
  <c r="H428" i="18"/>
  <c r="I428" i="18"/>
  <c r="G200" i="18"/>
  <c r="G144" i="18"/>
  <c r="G80" i="18"/>
  <c r="G345" i="18"/>
  <c r="H82" i="18"/>
  <c r="I82" i="18"/>
  <c r="G82" i="18"/>
  <c r="H393" i="18"/>
  <c r="I393" i="18"/>
  <c r="G356" i="18"/>
  <c r="H356" i="18"/>
  <c r="I356" i="18"/>
  <c r="H237" i="18"/>
  <c r="I237" i="18"/>
  <c r="G237" i="18"/>
  <c r="G165" i="18"/>
  <c r="H165" i="18"/>
  <c r="I165" i="18"/>
  <c r="G81" i="18"/>
  <c r="H81" i="18"/>
  <c r="I81" i="18"/>
  <c r="H478" i="18"/>
  <c r="I478" i="18"/>
  <c r="G499" i="18"/>
  <c r="H499" i="18"/>
  <c r="I499" i="18"/>
  <c r="H135" i="18"/>
  <c r="I135" i="18"/>
  <c r="H41" i="18"/>
  <c r="I41" i="18"/>
  <c r="H268" i="18"/>
  <c r="I268" i="18"/>
  <c r="G268" i="18"/>
  <c r="G426" i="18"/>
  <c r="G418" i="18"/>
  <c r="H326" i="18"/>
  <c r="I326" i="18"/>
  <c r="H302" i="18"/>
  <c r="I302" i="18"/>
  <c r="G214" i="18"/>
  <c r="H206" i="18"/>
  <c r="I206" i="18"/>
  <c r="G190" i="18"/>
  <c r="G299" i="18"/>
  <c r="H275" i="18"/>
  <c r="I275" i="18"/>
  <c r="G195" i="18"/>
  <c r="G147" i="18"/>
  <c r="G131" i="18"/>
  <c r="G83" i="18"/>
  <c r="G398" i="18"/>
  <c r="H398" i="18"/>
  <c r="I398" i="18"/>
  <c r="H372" i="18"/>
  <c r="I372" i="18"/>
  <c r="H351" i="18"/>
  <c r="I351" i="18"/>
  <c r="H320" i="18"/>
  <c r="I320" i="18"/>
  <c r="H264" i="18"/>
  <c r="I264" i="18"/>
  <c r="H144" i="18"/>
  <c r="I144" i="18"/>
  <c r="H234" i="18"/>
  <c r="I234" i="18"/>
  <c r="G186" i="18"/>
  <c r="H186" i="18"/>
  <c r="I186" i="18"/>
  <c r="H18" i="18"/>
  <c r="I18" i="18"/>
  <c r="G293" i="18"/>
  <c r="G478" i="18"/>
  <c r="G314" i="18"/>
  <c r="G191" i="18"/>
  <c r="H191" i="18"/>
  <c r="I191" i="18"/>
  <c r="H39" i="18"/>
  <c r="I39" i="18"/>
  <c r="G188" i="18"/>
  <c r="H188" i="18"/>
  <c r="I188" i="18"/>
  <c r="H344" i="18"/>
  <c r="I344" i="18"/>
  <c r="G344" i="18"/>
  <c r="H217" i="18"/>
  <c r="I217" i="18"/>
  <c r="G462" i="18"/>
  <c r="G227" i="18"/>
  <c r="H227" i="18"/>
  <c r="I227" i="18"/>
  <c r="G171" i="18"/>
  <c r="H107" i="18"/>
  <c r="I107" i="18"/>
  <c r="H11" i="18"/>
  <c r="I11" i="18"/>
  <c r="G266" i="18"/>
  <c r="H33" i="18"/>
  <c r="I33" i="18"/>
  <c r="H444" i="18"/>
  <c r="I444" i="18"/>
  <c r="G444" i="18"/>
  <c r="H128" i="18"/>
  <c r="I128" i="18"/>
  <c r="H104" i="18"/>
  <c r="I104" i="18"/>
  <c r="G72" i="18"/>
  <c r="H72" i="18"/>
  <c r="I72" i="18"/>
  <c r="G114" i="18"/>
  <c r="H114" i="18"/>
  <c r="I114" i="18"/>
  <c r="G435" i="18"/>
  <c r="H435" i="18"/>
  <c r="I435" i="18"/>
  <c r="H350" i="18"/>
  <c r="I350" i="18"/>
  <c r="G350" i="18"/>
  <c r="H295" i="18"/>
  <c r="I295" i="18"/>
  <c r="G295" i="18"/>
  <c r="G273" i="18"/>
  <c r="G324" i="18"/>
  <c r="H284" i="18"/>
  <c r="I284" i="18"/>
  <c r="G284" i="18"/>
  <c r="G156" i="18"/>
  <c r="H156" i="18"/>
  <c r="I156" i="18"/>
  <c r="H84" i="18"/>
  <c r="I84" i="18"/>
  <c r="G84" i="18"/>
  <c r="G469" i="18"/>
  <c r="H297" i="18"/>
  <c r="I297" i="18"/>
  <c r="G106" i="18"/>
  <c r="G208" i="18"/>
  <c r="H208" i="18"/>
  <c r="I208" i="18"/>
  <c r="H24" i="18"/>
  <c r="I24" i="18"/>
  <c r="H74" i="18"/>
  <c r="I74" i="18"/>
  <c r="G74" i="18"/>
  <c r="H385" i="18"/>
  <c r="I385" i="18"/>
  <c r="G385" i="18"/>
  <c r="G213" i="18"/>
  <c r="H213" i="18"/>
  <c r="I213" i="18"/>
  <c r="H93" i="18"/>
  <c r="I93" i="18"/>
  <c r="G71" i="18"/>
  <c r="H71" i="18"/>
  <c r="I71" i="18"/>
  <c r="H405" i="18"/>
  <c r="I405" i="18"/>
  <c r="G405" i="18"/>
  <c r="H201" i="18"/>
  <c r="I201" i="18"/>
  <c r="G201" i="18"/>
  <c r="G384" i="18"/>
  <c r="H384" i="18"/>
  <c r="I384" i="18"/>
  <c r="G236" i="18"/>
  <c r="H236" i="18"/>
  <c r="I236" i="18"/>
  <c r="H294" i="18"/>
  <c r="I294" i="18"/>
  <c r="H278" i="18"/>
  <c r="I278" i="18"/>
  <c r="H262" i="18"/>
  <c r="I262" i="18"/>
  <c r="H390" i="18"/>
  <c r="I390" i="18"/>
  <c r="H298" i="18"/>
  <c r="I298" i="18"/>
  <c r="H423" i="18"/>
  <c r="I423" i="18"/>
  <c r="G383" i="18"/>
  <c r="H219" i="18"/>
  <c r="I219" i="18"/>
  <c r="G91" i="18"/>
  <c r="U51" i="18"/>
  <c r="H106" i="18"/>
  <c r="I106" i="18"/>
  <c r="G420" i="18"/>
  <c r="G404" i="18"/>
  <c r="H404" i="18"/>
  <c r="I404" i="18"/>
  <c r="H380" i="18"/>
  <c r="I380" i="18"/>
  <c r="H336" i="18"/>
  <c r="I336" i="18"/>
  <c r="G280" i="18"/>
  <c r="G176" i="18"/>
  <c r="H176" i="18"/>
  <c r="I176" i="18"/>
  <c r="G104" i="18"/>
  <c r="G330" i="18"/>
  <c r="H170" i="18"/>
  <c r="I170" i="18"/>
  <c r="H146" i="18"/>
  <c r="I146" i="18"/>
  <c r="H364" i="18"/>
  <c r="I364" i="18"/>
  <c r="G130" i="18"/>
  <c r="H130" i="18"/>
  <c r="I130" i="18"/>
  <c r="G185" i="18"/>
  <c r="H185" i="18"/>
  <c r="I185" i="18"/>
  <c r="G411" i="18"/>
  <c r="G255" i="18"/>
  <c r="H103" i="18"/>
  <c r="I103" i="18"/>
  <c r="G337" i="18"/>
  <c r="H337" i="18"/>
  <c r="I337" i="18"/>
  <c r="G355" i="18"/>
  <c r="H355" i="18"/>
  <c r="I355" i="18"/>
  <c r="G300" i="18"/>
  <c r="G249" i="18"/>
  <c r="H249" i="18"/>
  <c r="I249" i="18"/>
  <c r="H283" i="18"/>
  <c r="I283" i="18"/>
  <c r="H251" i="18"/>
  <c r="I251" i="18"/>
  <c r="G179" i="18"/>
  <c r="H179" i="18"/>
  <c r="I179" i="18"/>
  <c r="H296" i="18"/>
  <c r="I296" i="18"/>
  <c r="H120" i="18"/>
  <c r="I120" i="18"/>
  <c r="G120" i="18"/>
  <c r="H242" i="18"/>
  <c r="I242" i="18"/>
  <c r="G317" i="18"/>
  <c r="H317" i="18"/>
  <c r="I317" i="18"/>
  <c r="G261" i="18"/>
  <c r="G93" i="18"/>
  <c r="G467" i="18"/>
  <c r="H467" i="18"/>
  <c r="I467" i="18"/>
  <c r="G488" i="18"/>
  <c r="H488" i="18"/>
  <c r="I488" i="18"/>
  <c r="G132" i="18"/>
  <c r="H132" i="18"/>
  <c r="I132" i="18"/>
  <c r="G501" i="18"/>
  <c r="H267" i="18"/>
  <c r="I267" i="18"/>
  <c r="H484" i="18"/>
  <c r="I484" i="18"/>
  <c r="G476" i="18"/>
  <c r="G412" i="18"/>
  <c r="G216" i="18"/>
  <c r="H274" i="18"/>
  <c r="I274" i="18"/>
  <c r="G234" i="18"/>
  <c r="G449" i="18"/>
  <c r="H293" i="18"/>
  <c r="I293" i="18"/>
  <c r="H205" i="18"/>
  <c r="I205" i="18"/>
  <c r="G149" i="18"/>
  <c r="G133" i="18"/>
  <c r="G117" i="18"/>
  <c r="G101" i="18"/>
  <c r="H85" i="18"/>
  <c r="I85" i="18"/>
  <c r="H290" i="18"/>
  <c r="I290" i="18"/>
  <c r="G486" i="18"/>
  <c r="H422" i="18"/>
  <c r="I422" i="18"/>
  <c r="H353" i="18"/>
  <c r="I353" i="18"/>
  <c r="H98" i="18"/>
  <c r="I98" i="18"/>
  <c r="H491" i="18"/>
  <c r="I491" i="18"/>
  <c r="U451" i="18"/>
  <c r="AD451" i="18"/>
  <c r="H427" i="18"/>
  <c r="I427" i="18"/>
  <c r="G419" i="18"/>
  <c r="G387" i="18"/>
  <c r="G342" i="18"/>
  <c r="U342" i="18"/>
  <c r="AD342" i="18"/>
  <c r="G335" i="18"/>
  <c r="H279" i="18"/>
  <c r="I279" i="18"/>
  <c r="G263" i="18"/>
  <c r="G247" i="18"/>
  <c r="H183" i="18"/>
  <c r="I183" i="18"/>
  <c r="H175" i="18"/>
  <c r="I175" i="18"/>
  <c r="U87" i="18"/>
  <c r="AD87" i="18"/>
  <c r="H289" i="18"/>
  <c r="I289" i="18"/>
  <c r="G257" i="18"/>
  <c r="H504" i="18"/>
  <c r="I504" i="18"/>
  <c r="H472" i="18"/>
  <c r="I472" i="18"/>
  <c r="G244" i="18"/>
  <c r="G196" i="18"/>
  <c r="H172" i="18"/>
  <c r="I172" i="18"/>
  <c r="H429" i="18"/>
  <c r="I429" i="18"/>
  <c r="G360" i="18"/>
  <c r="G321" i="18"/>
  <c r="G233" i="18"/>
  <c r="G224" i="18"/>
  <c r="H330" i="18"/>
  <c r="I330" i="18"/>
  <c r="H26" i="18"/>
  <c r="I26" i="18"/>
  <c r="H505" i="18"/>
  <c r="I505" i="18"/>
  <c r="H481" i="18"/>
  <c r="I481" i="18"/>
  <c r="H473" i="18"/>
  <c r="I473" i="18"/>
  <c r="H449" i="18"/>
  <c r="I449" i="18"/>
  <c r="G409" i="18"/>
  <c r="G377" i="18"/>
  <c r="U348" i="18"/>
  <c r="AD348" i="18"/>
  <c r="H277" i="18"/>
  <c r="I277" i="18"/>
  <c r="H261" i="18"/>
  <c r="I261" i="18"/>
  <c r="G85" i="18"/>
  <c r="H77" i="18"/>
  <c r="I77" i="18"/>
  <c r="G306" i="18"/>
  <c r="H34" i="18"/>
  <c r="I34" i="18"/>
  <c r="G491" i="18"/>
  <c r="U395" i="18"/>
  <c r="AD395" i="18"/>
  <c r="G366" i="18"/>
  <c r="G358" i="18"/>
  <c r="G287" i="18"/>
  <c r="H207" i="18"/>
  <c r="I207" i="18"/>
  <c r="H143" i="18"/>
  <c r="I143" i="18"/>
  <c r="H127" i="18"/>
  <c r="I127" i="18"/>
  <c r="H111" i="18"/>
  <c r="I111" i="18"/>
  <c r="G453" i="18"/>
  <c r="H257" i="18"/>
  <c r="I257" i="18"/>
  <c r="H332" i="18"/>
  <c r="I332" i="18"/>
  <c r="G316" i="18"/>
  <c r="H308" i="18"/>
  <c r="I308" i="18"/>
  <c r="H148" i="18"/>
  <c r="I148" i="18"/>
  <c r="H124" i="18"/>
  <c r="I124" i="18"/>
  <c r="G281" i="18"/>
  <c r="G502" i="18"/>
  <c r="H338" i="18"/>
  <c r="I338" i="18"/>
  <c r="G269" i="18"/>
  <c r="G253" i="18"/>
  <c r="H446" i="18"/>
  <c r="I446" i="18"/>
  <c r="G382" i="18"/>
  <c r="H263" i="18"/>
  <c r="I263" i="18"/>
  <c r="H247" i="18"/>
  <c r="I247" i="18"/>
  <c r="G143" i="18"/>
  <c r="G127" i="18"/>
  <c r="G111" i="18"/>
  <c r="H95" i="18"/>
  <c r="I95" i="18"/>
  <c r="H145" i="18"/>
  <c r="I145" i="18"/>
  <c r="H121" i="18"/>
  <c r="I121" i="18"/>
  <c r="H17" i="18"/>
  <c r="I17" i="18"/>
  <c r="H436" i="18"/>
  <c r="I436" i="18"/>
  <c r="G192" i="18"/>
  <c r="G202" i="18"/>
  <c r="H465" i="18"/>
  <c r="I465" i="18"/>
  <c r="G393" i="18"/>
  <c r="H285" i="18"/>
  <c r="I285" i="18"/>
  <c r="G494" i="18"/>
  <c r="H306" i="18"/>
  <c r="I306" i="18"/>
  <c r="H366" i="18"/>
  <c r="I366" i="18"/>
  <c r="H244" i="18"/>
  <c r="I244" i="18"/>
  <c r="G228" i="18"/>
  <c r="G204" i="18"/>
  <c r="H493" i="18"/>
  <c r="I493" i="18"/>
  <c r="G413" i="18"/>
  <c r="G354" i="18"/>
  <c r="G374" i="18"/>
  <c r="G500" i="18"/>
  <c r="H359" i="18"/>
  <c r="I359" i="18"/>
  <c r="H304" i="18"/>
  <c r="I304" i="18"/>
  <c r="G288" i="18"/>
  <c r="G272" i="18"/>
  <c r="G256" i="18"/>
  <c r="H216" i="18"/>
  <c r="I216" i="18"/>
  <c r="H192" i="18"/>
  <c r="I192" i="18"/>
  <c r="G168" i="18"/>
  <c r="H13" i="18"/>
  <c r="I13" i="18"/>
  <c r="H361" i="18"/>
  <c r="I361" i="18"/>
  <c r="H322" i="18"/>
  <c r="I322" i="18"/>
  <c r="G226" i="18"/>
  <c r="H202" i="18"/>
  <c r="I202" i="18"/>
  <c r="H162" i="18"/>
  <c r="I162" i="18"/>
  <c r="H154" i="18"/>
  <c r="I154" i="18"/>
  <c r="H489" i="18"/>
  <c r="I489" i="18"/>
  <c r="G433" i="18"/>
  <c r="H325" i="18"/>
  <c r="I325" i="18"/>
  <c r="H269" i="18"/>
  <c r="I269" i="18"/>
  <c r="H253" i="18"/>
  <c r="I253" i="18"/>
  <c r="H197" i="18"/>
  <c r="I197" i="18"/>
  <c r="H189" i="18"/>
  <c r="I189" i="18"/>
  <c r="H173" i="18"/>
  <c r="I173" i="18"/>
  <c r="U125" i="18"/>
  <c r="AD125" i="18"/>
  <c r="I45" i="18"/>
  <c r="G470" i="18"/>
  <c r="H42" i="18"/>
  <c r="I42" i="18"/>
  <c r="G443" i="18"/>
  <c r="H411" i="18"/>
  <c r="I411" i="18"/>
  <c r="G379" i="18"/>
  <c r="H327" i="18"/>
  <c r="I327" i="18"/>
  <c r="H271" i="18"/>
  <c r="I271" i="18"/>
  <c r="G239" i="18"/>
  <c r="G151" i="18"/>
  <c r="G95" i="18"/>
  <c r="H44" i="18"/>
  <c r="I44" i="18"/>
  <c r="H421" i="18"/>
  <c r="I421" i="18"/>
  <c r="H352" i="18"/>
  <c r="I352" i="18"/>
  <c r="H273" i="18"/>
  <c r="I273" i="18"/>
  <c r="H153" i="18"/>
  <c r="I153" i="18"/>
  <c r="H496" i="18"/>
  <c r="I496" i="18"/>
  <c r="H400" i="18"/>
  <c r="I400" i="18"/>
  <c r="H363" i="18"/>
  <c r="I363" i="18"/>
  <c r="H300" i="18"/>
  <c r="I300" i="18"/>
  <c r="H228" i="18"/>
  <c r="I228" i="18"/>
  <c r="H204" i="18"/>
  <c r="I204" i="18"/>
  <c r="H164" i="18"/>
  <c r="I164" i="18"/>
  <c r="H116" i="18"/>
  <c r="I116" i="18"/>
  <c r="H501" i="18"/>
  <c r="I501" i="18"/>
  <c r="H469" i="18"/>
  <c r="I469" i="18"/>
  <c r="H413" i="18"/>
  <c r="I413" i="18"/>
  <c r="G73" i="18"/>
  <c r="H243" i="18"/>
  <c r="I243" i="18"/>
  <c r="G139" i="18"/>
  <c r="G123" i="18"/>
  <c r="G107" i="18"/>
  <c r="H75" i="18"/>
  <c r="I75" i="18"/>
  <c r="G105" i="18"/>
  <c r="G240" i="18"/>
  <c r="G232" i="18"/>
  <c r="U64" i="18"/>
  <c r="G465" i="18"/>
  <c r="H245" i="18"/>
  <c r="I245" i="18"/>
  <c r="H314" i="18"/>
  <c r="I314" i="18"/>
  <c r="G279" i="18"/>
  <c r="H255" i="18"/>
  <c r="I255" i="18"/>
  <c r="G135" i="18"/>
  <c r="G119" i="18"/>
  <c r="G103" i="18"/>
  <c r="G153" i="18"/>
  <c r="H324" i="18"/>
  <c r="I324" i="18"/>
  <c r="G212" i="18"/>
  <c r="G265" i="18"/>
  <c r="U471" i="18"/>
  <c r="AD471" i="18"/>
  <c r="U290" i="18"/>
  <c r="AD290" i="18"/>
  <c r="U231" i="18"/>
  <c r="AD231" i="18"/>
  <c r="U214" i="18"/>
  <c r="AD214" i="18"/>
  <c r="U381" i="18"/>
  <c r="AD381" i="18"/>
  <c r="U209" i="18"/>
  <c r="AD209" i="18"/>
  <c r="U414" i="18"/>
  <c r="AD414" i="18"/>
  <c r="U182" i="18"/>
  <c r="AD182" i="18"/>
  <c r="U19" i="18"/>
  <c r="AL20" i="14"/>
  <c r="U62" i="18"/>
  <c r="AD62" i="18"/>
  <c r="AN63" i="14"/>
  <c r="AD64" i="18"/>
  <c r="AN65" i="14"/>
  <c r="AL65" i="14"/>
  <c r="AD57" i="18"/>
  <c r="AN58" i="14"/>
  <c r="AL58" i="14"/>
  <c r="AD51" i="18"/>
  <c r="AN52" i="14"/>
  <c r="AL52" i="14"/>
  <c r="U50" i="18"/>
  <c r="U34" i="18"/>
  <c r="U22" i="18"/>
  <c r="U21" i="18"/>
  <c r="U20" i="18"/>
  <c r="U15" i="18"/>
  <c r="U159" i="18"/>
  <c r="AD159" i="18"/>
  <c r="U369" i="18"/>
  <c r="AD369" i="18"/>
  <c r="U74" i="18"/>
  <c r="AD74" i="18"/>
  <c r="U266" i="18"/>
  <c r="AD266" i="18"/>
  <c r="U360" i="18"/>
  <c r="AD360" i="18"/>
  <c r="U367" i="18"/>
  <c r="AD367" i="18"/>
  <c r="U445" i="18"/>
  <c r="AD445" i="18"/>
  <c r="U461" i="18"/>
  <c r="AD461" i="18"/>
  <c r="U108" i="18"/>
  <c r="AD108" i="18"/>
  <c r="U408" i="18"/>
  <c r="AD408" i="18"/>
  <c r="U341" i="18"/>
  <c r="AD341" i="18"/>
  <c r="U76" i="18"/>
  <c r="AD76" i="18"/>
  <c r="U291" i="18"/>
  <c r="AD291" i="18"/>
  <c r="U459" i="18"/>
  <c r="AD459" i="18"/>
  <c r="U212" i="18"/>
  <c r="AD212" i="18"/>
  <c r="U114" i="18"/>
  <c r="AD114" i="18"/>
  <c r="U223" i="18"/>
  <c r="AD223" i="18"/>
  <c r="U440" i="18"/>
  <c r="AD440" i="18"/>
  <c r="U232" i="18"/>
  <c r="AD232" i="18"/>
  <c r="U495" i="18"/>
  <c r="AD495" i="18"/>
  <c r="U319" i="18"/>
  <c r="AD319" i="18"/>
  <c r="U126" i="18"/>
  <c r="AD126" i="18"/>
  <c r="U432" i="18"/>
  <c r="AD432" i="18"/>
  <c r="U205" i="18"/>
  <c r="AD205" i="18"/>
  <c r="U184" i="18"/>
  <c r="AD184" i="18"/>
  <c r="U295" i="18"/>
  <c r="AD295" i="18"/>
  <c r="U115" i="18"/>
  <c r="AD115" i="18"/>
  <c r="U160" i="18"/>
  <c r="AD160" i="18"/>
  <c r="U437" i="18"/>
  <c r="AD437" i="18"/>
  <c r="U312" i="18"/>
  <c r="AD312" i="18"/>
  <c r="U389" i="18"/>
  <c r="AD389" i="18"/>
  <c r="U376" i="18"/>
  <c r="AD376" i="18"/>
  <c r="U447" i="18"/>
  <c r="AD447" i="18"/>
  <c r="U68" i="18"/>
  <c r="U373" i="18"/>
  <c r="AD373" i="18"/>
  <c r="U333" i="18"/>
  <c r="AD333" i="18"/>
  <c r="U257" i="18"/>
  <c r="AD257" i="18"/>
  <c r="U494" i="18"/>
  <c r="AD494" i="18"/>
  <c r="U235" i="18"/>
  <c r="AD235" i="18"/>
  <c r="U254" i="18"/>
  <c r="AD254" i="18"/>
  <c r="U139" i="18"/>
  <c r="AD139" i="18"/>
  <c r="U111" i="18"/>
  <c r="AD111" i="18"/>
  <c r="U55" i="18"/>
  <c r="U438" i="18"/>
  <c r="AD438" i="18"/>
  <c r="U470" i="18"/>
  <c r="AD470" i="18"/>
  <c r="U500" i="18"/>
  <c r="AD500" i="18"/>
  <c r="U329" i="18"/>
  <c r="AD329" i="18"/>
  <c r="U117" i="18"/>
  <c r="AD117" i="18"/>
  <c r="U211" i="18"/>
  <c r="AD211" i="18"/>
  <c r="U410" i="18"/>
  <c r="AD410" i="18"/>
  <c r="U239" i="18"/>
  <c r="AD239" i="18"/>
  <c r="U226" i="18"/>
  <c r="AD226" i="18"/>
  <c r="U148" i="18"/>
  <c r="AD148" i="18"/>
  <c r="U97" i="18"/>
  <c r="AD97" i="18"/>
  <c r="U38" i="18"/>
  <c r="U450" i="18"/>
  <c r="AD450" i="18"/>
  <c r="U452" i="18"/>
  <c r="AD452" i="18"/>
  <c r="U222" i="18"/>
  <c r="AD222" i="18"/>
  <c r="U100" i="18"/>
  <c r="AD100" i="18"/>
  <c r="U78" i="18"/>
  <c r="AD78" i="18"/>
  <c r="U401" i="18"/>
  <c r="AD401" i="18"/>
  <c r="U110" i="18"/>
  <c r="AD110" i="18"/>
  <c r="U127" i="18"/>
  <c r="AD127" i="18"/>
  <c r="U163" i="18"/>
  <c r="AD163" i="18"/>
  <c r="U415" i="18"/>
  <c r="AD415" i="18"/>
  <c r="U14" i="18"/>
  <c r="U178" i="18"/>
  <c r="AD178" i="18"/>
  <c r="U180" i="18"/>
  <c r="AD180" i="18"/>
  <c r="U370" i="18"/>
  <c r="AD370" i="18"/>
  <c r="U344" i="18"/>
  <c r="AD344" i="18"/>
  <c r="U480" i="18"/>
  <c r="AD480" i="18"/>
  <c r="U270" i="18"/>
  <c r="AD270" i="18"/>
  <c r="U79" i="18"/>
  <c r="AD79" i="18"/>
  <c r="U128" i="18"/>
  <c r="AD128" i="18"/>
  <c r="U286" i="18"/>
  <c r="AD286" i="18"/>
  <c r="U374" i="18"/>
  <c r="AD374" i="18"/>
  <c r="U260" i="18"/>
  <c r="AD260" i="18"/>
  <c r="U303" i="18"/>
  <c r="AD303" i="18"/>
  <c r="U258" i="18"/>
  <c r="AD258" i="18"/>
  <c r="U48" i="18"/>
  <c r="U393" i="18"/>
  <c r="AD393" i="18"/>
  <c r="U343" i="18"/>
  <c r="AD343" i="18"/>
  <c r="U122" i="18"/>
  <c r="AD122" i="18"/>
  <c r="U418" i="18"/>
  <c r="AD418" i="18"/>
  <c r="U250" i="18"/>
  <c r="AD250" i="18"/>
  <c r="U474" i="18"/>
  <c r="AD474" i="18"/>
  <c r="U357" i="18"/>
  <c r="AD357" i="18"/>
  <c r="U89" i="18"/>
  <c r="AD89" i="18"/>
  <c r="U169" i="18"/>
  <c r="AD169" i="18"/>
  <c r="U219" i="18"/>
  <c r="AD219" i="18"/>
  <c r="U492" i="18"/>
  <c r="AD492" i="18"/>
  <c r="U464" i="18"/>
  <c r="AD464" i="18"/>
  <c r="U347" i="18"/>
  <c r="AD347" i="18"/>
  <c r="U475" i="18"/>
  <c r="AD475" i="18"/>
  <c r="U60" i="18"/>
  <c r="U441" i="18"/>
  <c r="AD441" i="18"/>
  <c r="U131" i="18"/>
  <c r="AD131" i="18"/>
  <c r="U230" i="18"/>
  <c r="AD230" i="18"/>
  <c r="U25" i="18"/>
  <c r="U167" i="18"/>
  <c r="AD167" i="18"/>
  <c r="U293" i="18"/>
  <c r="AD293" i="18"/>
  <c r="U73" i="18"/>
  <c r="AD73" i="18"/>
  <c r="U264" i="18"/>
  <c r="AD264" i="18"/>
  <c r="U276" i="18"/>
  <c r="AD276" i="18"/>
  <c r="U129" i="18"/>
  <c r="AD129" i="18"/>
  <c r="U335" i="18"/>
  <c r="AD335" i="18"/>
  <c r="U505" i="18"/>
  <c r="AD505" i="18"/>
  <c r="U433" i="18"/>
  <c r="AD433" i="18"/>
  <c r="U387" i="18"/>
  <c r="AD387" i="18"/>
  <c r="U221" i="18"/>
  <c r="AD221" i="18"/>
  <c r="U482" i="18"/>
  <c r="AD482" i="18"/>
  <c r="U365" i="18"/>
  <c r="AD365" i="18"/>
  <c r="U102" i="18"/>
  <c r="AD102" i="18"/>
  <c r="U468" i="18"/>
  <c r="AD468" i="18"/>
  <c r="U372" i="18"/>
  <c r="AD372" i="18"/>
  <c r="U158" i="18"/>
  <c r="AD158" i="18"/>
  <c r="U386" i="18"/>
  <c r="AD386" i="18"/>
  <c r="U136" i="18"/>
  <c r="AD136" i="18"/>
  <c r="U311" i="18"/>
  <c r="AD311" i="18"/>
  <c r="U287" i="18"/>
  <c r="AD287" i="18"/>
  <c r="U453" i="18"/>
  <c r="AD453" i="18"/>
  <c r="U274" i="18"/>
  <c r="AD274" i="18"/>
  <c r="U419" i="18"/>
  <c r="AD419" i="18"/>
  <c r="U109" i="18"/>
  <c r="AD109" i="18"/>
  <c r="U377" i="18"/>
  <c r="AD377" i="18"/>
  <c r="U321" i="18"/>
  <c r="AD321" i="18"/>
  <c r="U23" i="18"/>
  <c r="U275" i="18"/>
  <c r="AD275" i="18"/>
  <c r="U313" i="18"/>
  <c r="AD313" i="18"/>
  <c r="U409" i="18"/>
  <c r="AD409" i="18"/>
  <c r="U24" i="18"/>
  <c r="U155" i="18"/>
  <c r="AD155" i="18"/>
  <c r="U442" i="18"/>
  <c r="AD442" i="18"/>
  <c r="U454" i="18"/>
  <c r="AD454" i="18"/>
  <c r="U354" i="18"/>
  <c r="AD354" i="18"/>
  <c r="U316" i="18"/>
  <c r="AD316" i="18"/>
  <c r="U416" i="18"/>
  <c r="AD416" i="18"/>
  <c r="U227" i="18"/>
  <c r="AD227" i="18"/>
  <c r="U133" i="18"/>
  <c r="AD133" i="18"/>
  <c r="U224" i="18"/>
  <c r="AD224" i="18"/>
  <c r="U91" i="18"/>
  <c r="AD91" i="18"/>
  <c r="U202" i="18"/>
  <c r="AD202" i="18"/>
  <c r="U168" i="18"/>
  <c r="AD168" i="18"/>
  <c r="U436" i="18"/>
  <c r="AD436" i="18"/>
  <c r="U138" i="18"/>
  <c r="AD138" i="18"/>
  <c r="U58" i="18"/>
  <c r="U83" i="18"/>
  <c r="AD83" i="18"/>
  <c r="U443" i="18"/>
  <c r="AD443" i="18"/>
  <c r="U251" i="18"/>
  <c r="AD251" i="18"/>
  <c r="U104" i="18"/>
  <c r="AD104" i="18"/>
  <c r="U375" i="18"/>
  <c r="AD375" i="18"/>
  <c r="U402" i="18"/>
  <c r="AD402" i="18"/>
  <c r="U105" i="18"/>
  <c r="AD105" i="18"/>
  <c r="U457" i="18"/>
  <c r="AD457" i="18"/>
  <c r="U309" i="18"/>
  <c r="AD309" i="18"/>
  <c r="U280" i="18"/>
  <c r="AD280" i="18"/>
  <c r="U271" i="18"/>
  <c r="AD271" i="18"/>
  <c r="U107" i="18"/>
  <c r="AD107" i="18"/>
  <c r="U101" i="18"/>
  <c r="AD101" i="18"/>
  <c r="U216" i="18"/>
  <c r="AD216" i="18"/>
  <c r="U186" i="18"/>
  <c r="AD186" i="18"/>
  <c r="U165" i="18"/>
  <c r="AD165" i="18"/>
  <c r="U487" i="18"/>
  <c r="AD487" i="18"/>
  <c r="U157" i="18"/>
  <c r="AD157" i="18"/>
  <c r="U383" i="18"/>
  <c r="AD383" i="18"/>
  <c r="U85" i="18"/>
  <c r="AD85" i="18"/>
  <c r="U149" i="18"/>
  <c r="AD149" i="18"/>
  <c r="U496" i="18"/>
  <c r="AD496" i="18"/>
  <c r="U132" i="18"/>
  <c r="AD132" i="18"/>
  <c r="U151" i="18"/>
  <c r="AD151" i="18"/>
  <c r="U233" i="18"/>
  <c r="AD233" i="18"/>
  <c r="U289" i="18"/>
  <c r="AD289" i="18"/>
  <c r="U146" i="18"/>
  <c r="AD146" i="18"/>
  <c r="U491" i="18"/>
  <c r="AD491" i="18"/>
  <c r="U176" i="18"/>
  <c r="AD176" i="18"/>
  <c r="U345" i="18"/>
  <c r="AD345" i="18"/>
  <c r="U63" i="18"/>
  <c r="U242" i="18"/>
  <c r="AD242" i="18"/>
  <c r="U458" i="18"/>
  <c r="AD458" i="18"/>
  <c r="U368" i="18"/>
  <c r="AD368" i="18"/>
  <c r="U305" i="18"/>
  <c r="AD305" i="18"/>
  <c r="U504" i="18"/>
  <c r="AD504" i="18"/>
  <c r="U407" i="18"/>
  <c r="AD407" i="18"/>
  <c r="U498" i="18"/>
  <c r="AD498" i="18"/>
  <c r="U331" i="18"/>
  <c r="AD331" i="18"/>
  <c r="U120" i="18"/>
  <c r="AD120" i="18"/>
  <c r="U95" i="18"/>
  <c r="AD95" i="18"/>
  <c r="U281" i="18"/>
  <c r="AD281" i="18"/>
  <c r="U121" i="18"/>
  <c r="AD121" i="18"/>
  <c r="U18" i="18"/>
  <c r="U31" i="18"/>
  <c r="U183" i="18"/>
  <c r="AD183" i="18"/>
  <c r="U255" i="18"/>
  <c r="AD255" i="18"/>
  <c r="U361" i="18"/>
  <c r="AD361" i="18"/>
  <c r="U208" i="18"/>
  <c r="AD208" i="18"/>
  <c r="U206" i="18"/>
  <c r="AD206" i="18"/>
  <c r="U420" i="18"/>
  <c r="AD420" i="18"/>
  <c r="U99" i="18"/>
  <c r="AD99" i="18"/>
  <c r="U346" i="18"/>
  <c r="AD346" i="18"/>
  <c r="U150" i="18"/>
  <c r="AD150" i="18"/>
  <c r="U340" i="18"/>
  <c r="AD340" i="18"/>
  <c r="U378" i="18"/>
  <c r="AD378" i="18"/>
  <c r="U166" i="18"/>
  <c r="AD166" i="18"/>
  <c r="U439" i="18"/>
  <c r="AD439" i="18"/>
  <c r="U241" i="18"/>
  <c r="AD241" i="18"/>
  <c r="U203" i="18"/>
  <c r="AD203" i="18"/>
  <c r="U143" i="18"/>
  <c r="AD143" i="18"/>
  <c r="U292" i="18"/>
  <c r="AD292" i="18"/>
  <c r="U153" i="18"/>
  <c r="AD153" i="18"/>
  <c r="U28" i="18"/>
  <c r="U483" i="18"/>
  <c r="AD483" i="18"/>
  <c r="U486" i="18"/>
  <c r="AD486" i="18"/>
  <c r="U449" i="18"/>
  <c r="AD449" i="18"/>
  <c r="U272" i="18"/>
  <c r="AD272" i="18"/>
  <c r="U488" i="18"/>
  <c r="AD488" i="18"/>
  <c r="U317" i="18"/>
  <c r="AD317" i="18"/>
  <c r="U152" i="18"/>
  <c r="AD152" i="18"/>
  <c r="U179" i="18"/>
  <c r="AD179" i="18"/>
  <c r="U413" i="18"/>
  <c r="AD413" i="18"/>
  <c r="U113" i="18"/>
  <c r="AD113" i="18"/>
  <c r="U351" i="18"/>
  <c r="AD351" i="18"/>
  <c r="U134" i="18"/>
  <c r="AD134" i="18"/>
  <c r="U59" i="18"/>
  <c r="U497" i="18"/>
  <c r="AD497" i="18"/>
  <c r="U66" i="18"/>
  <c r="U210" i="18"/>
  <c r="AD210" i="18"/>
  <c r="U455" i="18"/>
  <c r="AD455" i="18"/>
  <c r="U426" i="18"/>
  <c r="AD426" i="18"/>
  <c r="U86" i="18"/>
  <c r="AD86" i="18"/>
  <c r="U238" i="18"/>
  <c r="AD238" i="18"/>
  <c r="U12" i="18"/>
  <c r="H10" i="18"/>
  <c r="I10" i="18"/>
  <c r="U485" i="18"/>
  <c r="AD485" i="18"/>
  <c r="U448" i="18"/>
  <c r="AD448" i="18"/>
  <c r="U92" i="18"/>
  <c r="AD92" i="18"/>
  <c r="U284" i="18"/>
  <c r="AD284" i="18"/>
  <c r="U225" i="18"/>
  <c r="AD225" i="18"/>
  <c r="U229" i="18"/>
  <c r="AD229" i="18"/>
  <c r="U90" i="18"/>
  <c r="AD90" i="18"/>
  <c r="U427" i="18"/>
  <c r="AD427" i="18"/>
  <c r="U161" i="18"/>
  <c r="AD161" i="18"/>
  <c r="U67" i="18"/>
  <c r="U430" i="18"/>
  <c r="AD430" i="18"/>
  <c r="U302" i="18"/>
  <c r="AD302" i="18"/>
  <c r="U349" i="18"/>
  <c r="AD349" i="18"/>
  <c r="U94" i="18"/>
  <c r="AD94" i="18"/>
  <c r="U417" i="18"/>
  <c r="AD417" i="18"/>
  <c r="U248" i="18"/>
  <c r="AD248" i="18"/>
  <c r="U465" i="18"/>
  <c r="AD465" i="18"/>
  <c r="U193" i="18"/>
  <c r="AD193" i="18"/>
  <c r="U204" i="18"/>
  <c r="AD204" i="18"/>
  <c r="U88" i="18"/>
  <c r="AD88" i="18"/>
  <c r="U358" i="18"/>
  <c r="AD358" i="18"/>
  <c r="U17" i="18"/>
  <c r="U199" i="18"/>
  <c r="AD199" i="18"/>
  <c r="U61" i="18"/>
  <c r="U338" i="18"/>
  <c r="AD338" i="18"/>
  <c r="U47" i="18"/>
  <c r="U30" i="18"/>
  <c r="U137" i="18"/>
  <c r="AD137" i="18"/>
  <c r="U431" i="18"/>
  <c r="AD431" i="18"/>
  <c r="U328" i="18"/>
  <c r="AD328" i="18"/>
  <c r="U174" i="18"/>
  <c r="AD174" i="18"/>
  <c r="U362" i="18"/>
  <c r="AD362" i="18"/>
  <c r="U40" i="18"/>
  <c r="U220" i="18"/>
  <c r="AD220" i="18"/>
  <c r="U43" i="18"/>
  <c r="U364" i="18"/>
  <c r="AD364" i="18"/>
  <c r="U502" i="18"/>
  <c r="AD502" i="18"/>
  <c r="U140" i="18"/>
  <c r="AD140" i="18"/>
  <c r="U247" i="18"/>
  <c r="AD247" i="18"/>
  <c r="U46" i="18"/>
  <c r="U301" i="18"/>
  <c r="AD301" i="18"/>
  <c r="U54" i="18"/>
  <c r="U177" i="18"/>
  <c r="AD177" i="18"/>
  <c r="U318" i="18"/>
  <c r="AD318" i="18"/>
  <c r="U298" i="18"/>
  <c r="AD298" i="18"/>
  <c r="U267" i="18"/>
  <c r="AD267" i="18"/>
  <c r="U390" i="18"/>
  <c r="AD390" i="18"/>
  <c r="U191" i="18"/>
  <c r="AD191" i="18"/>
  <c r="U194" i="18"/>
  <c r="AD194" i="18"/>
  <c r="U379" i="18"/>
  <c r="AD379" i="18"/>
  <c r="U141" i="18"/>
  <c r="AD141" i="18"/>
  <c r="U228" i="18"/>
  <c r="AD228" i="18"/>
  <c r="U192" i="18"/>
  <c r="AD192" i="18"/>
  <c r="U244" i="18"/>
  <c r="AD244" i="18"/>
  <c r="U282" i="18"/>
  <c r="AD282" i="18"/>
  <c r="U472" i="18"/>
  <c r="AD472" i="18"/>
  <c r="U93" i="18"/>
  <c r="AD93" i="18"/>
  <c r="U142" i="18"/>
  <c r="AD142" i="18"/>
  <c r="U297" i="18"/>
  <c r="AD297" i="18"/>
  <c r="U444" i="18"/>
  <c r="AD444" i="18"/>
  <c r="U147" i="18"/>
  <c r="AD147" i="18"/>
  <c r="U396" i="18"/>
  <c r="AD396" i="18"/>
  <c r="U315" i="18"/>
  <c r="AD315" i="18"/>
  <c r="U466" i="18"/>
  <c r="AD466" i="18"/>
  <c r="U334" i="18"/>
  <c r="AD334" i="18"/>
  <c r="U307" i="18"/>
  <c r="AD307" i="18"/>
  <c r="U490" i="18"/>
  <c r="AD490" i="18"/>
  <c r="U388" i="18"/>
  <c r="AD388" i="18"/>
  <c r="U195" i="18"/>
  <c r="AD195" i="18"/>
  <c r="U196" i="18"/>
  <c r="AD196" i="18"/>
  <c r="U81" i="18"/>
  <c r="AD81" i="18"/>
  <c r="U411" i="18"/>
  <c r="AD411" i="18"/>
  <c r="U493" i="18"/>
  <c r="AD493" i="18"/>
  <c r="U279" i="18"/>
  <c r="AD279" i="18"/>
  <c r="U240" i="18"/>
  <c r="AD240" i="18"/>
  <c r="U116" i="18"/>
  <c r="AD116" i="18"/>
  <c r="U197" i="18"/>
  <c r="AD197" i="18"/>
  <c r="U288" i="18"/>
  <c r="AD288" i="18"/>
  <c r="U162" i="18"/>
  <c r="AD162" i="18"/>
  <c r="U337" i="18"/>
  <c r="AD337" i="18"/>
  <c r="U327" i="18"/>
  <c r="AD327" i="18"/>
  <c r="U330" i="18"/>
  <c r="AD330" i="18"/>
  <c r="U71" i="18"/>
  <c r="AD71" i="18"/>
  <c r="U156" i="18"/>
  <c r="AD156" i="18"/>
  <c r="U273" i="18"/>
  <c r="AD273" i="18"/>
  <c r="U336" i="18"/>
  <c r="AD336" i="18"/>
  <c r="U398" i="18"/>
  <c r="AD398" i="18"/>
  <c r="U45" i="18"/>
  <c r="U82" i="18"/>
  <c r="AD82" i="18"/>
  <c r="U144" i="18"/>
  <c r="AD144" i="18"/>
  <c r="U392" i="18"/>
  <c r="AD392" i="18"/>
  <c r="U98" i="18"/>
  <c r="AD98" i="18"/>
  <c r="U428" i="18"/>
  <c r="AD428" i="18"/>
  <c r="U296" i="18"/>
  <c r="AD296" i="18"/>
  <c r="U308" i="18"/>
  <c r="AD308" i="18"/>
  <c r="U425" i="18"/>
  <c r="AD425" i="18"/>
  <c r="U310" i="18"/>
  <c r="AD310" i="18"/>
  <c r="U353" i="18"/>
  <c r="AD353" i="18"/>
  <c r="U215" i="18"/>
  <c r="AD215" i="18"/>
  <c r="U124" i="18"/>
  <c r="AD124" i="18"/>
  <c r="U263" i="18"/>
  <c r="AD263" i="18"/>
  <c r="U201" i="18"/>
  <c r="AD201" i="18"/>
  <c r="U501" i="18"/>
  <c r="AD501" i="18"/>
  <c r="U359" i="18"/>
  <c r="AD359" i="18"/>
  <c r="U380" i="18"/>
  <c r="AD380" i="18"/>
  <c r="U385" i="18"/>
  <c r="AD385" i="18"/>
  <c r="U352" i="18"/>
  <c r="AD352" i="18"/>
  <c r="U435" i="18"/>
  <c r="AD435" i="18"/>
  <c r="U39" i="18"/>
  <c r="U314" i="18"/>
  <c r="AD314" i="18"/>
  <c r="U234" i="18"/>
  <c r="AD234" i="18"/>
  <c r="U200" i="18"/>
  <c r="AD200" i="18"/>
  <c r="U424" i="18"/>
  <c r="AD424" i="18"/>
  <c r="U112" i="18"/>
  <c r="AD112" i="18"/>
  <c r="U35" i="18"/>
  <c r="U394" i="18"/>
  <c r="AD394" i="18"/>
  <c r="U32" i="18"/>
  <c r="U198" i="18"/>
  <c r="AD198" i="18"/>
  <c r="U326" i="18"/>
  <c r="AD326" i="18"/>
  <c r="U479" i="18"/>
  <c r="AD479" i="18"/>
  <c r="U243" i="18"/>
  <c r="AD243" i="18"/>
  <c r="U366" i="18"/>
  <c r="AD366" i="18"/>
  <c r="U300" i="18"/>
  <c r="AD300" i="18"/>
  <c r="U77" i="18"/>
  <c r="AD77" i="18"/>
  <c r="U306" i="18"/>
  <c r="AD306" i="18"/>
  <c r="U322" i="18"/>
  <c r="AD322" i="18"/>
  <c r="U69" i="18"/>
  <c r="U460" i="18"/>
  <c r="AD460" i="18"/>
  <c r="U484" i="18"/>
  <c r="AD484" i="18"/>
  <c r="U399" i="18"/>
  <c r="AD399" i="18"/>
  <c r="U434" i="18"/>
  <c r="AD434" i="18"/>
  <c r="U213" i="18"/>
  <c r="AD213" i="18"/>
  <c r="U252" i="18"/>
  <c r="AD252" i="18"/>
  <c r="U145" i="18"/>
  <c r="AD145" i="18"/>
  <c r="U245" i="18"/>
  <c r="AD245" i="18"/>
  <c r="U13" i="18"/>
  <c r="U236" i="18"/>
  <c r="AD236" i="18"/>
  <c r="U72" i="18"/>
  <c r="AD72" i="18"/>
  <c r="U175" i="18"/>
  <c r="AD175" i="18"/>
  <c r="U261" i="18"/>
  <c r="AD261" i="18"/>
  <c r="U332" i="18"/>
  <c r="AD332" i="18"/>
  <c r="U53" i="18"/>
  <c r="U33" i="18"/>
  <c r="U469" i="18"/>
  <c r="AD469" i="18"/>
  <c r="U172" i="18"/>
  <c r="AD172" i="18"/>
  <c r="U422" i="18"/>
  <c r="AD422" i="18"/>
  <c r="U356" i="18"/>
  <c r="AD356" i="18"/>
  <c r="U406" i="18"/>
  <c r="AD406" i="18"/>
  <c r="U423" i="18"/>
  <c r="AD423" i="18"/>
  <c r="U473" i="18"/>
  <c r="AD473" i="18"/>
  <c r="U70" i="18"/>
  <c r="U421" i="18"/>
  <c r="AD421" i="18"/>
  <c r="U262" i="18"/>
  <c r="AD262" i="18"/>
  <c r="U268" i="18"/>
  <c r="AD268" i="18"/>
  <c r="U207" i="18"/>
  <c r="AD207" i="18"/>
  <c r="U44" i="18"/>
  <c r="U154" i="18"/>
  <c r="AD154" i="18"/>
  <c r="U189" i="18"/>
  <c r="AD189" i="18"/>
  <c r="U217" i="18"/>
  <c r="AD217" i="18"/>
  <c r="U382" i="18"/>
  <c r="AD382" i="18"/>
  <c r="U249" i="18"/>
  <c r="AD249" i="18"/>
  <c r="U355" i="18"/>
  <c r="AD355" i="18"/>
  <c r="U384" i="18"/>
  <c r="AD384" i="18"/>
  <c r="U405" i="18"/>
  <c r="AD405" i="18"/>
  <c r="U188" i="18"/>
  <c r="AD188" i="18"/>
  <c r="U478" i="18"/>
  <c r="AD478" i="18"/>
  <c r="U170" i="18"/>
  <c r="AD170" i="18"/>
  <c r="U41" i="18"/>
  <c r="U499" i="18"/>
  <c r="AD499" i="18"/>
  <c r="U304" i="18"/>
  <c r="AD304" i="18"/>
  <c r="U11" i="18"/>
  <c r="U397" i="18"/>
  <c r="AD397" i="18"/>
  <c r="U371" i="18"/>
  <c r="AD371" i="18"/>
  <c r="U16" i="18"/>
  <c r="U123" i="18"/>
  <c r="AD123" i="18"/>
  <c r="U118" i="18"/>
  <c r="AD118" i="18"/>
  <c r="U339" i="18"/>
  <c r="AD339" i="18"/>
  <c r="U190" i="18"/>
  <c r="AD190" i="18"/>
  <c r="U42" i="18"/>
  <c r="U253" i="18"/>
  <c r="AD253" i="18"/>
  <c r="U265" i="18"/>
  <c r="AD265" i="18"/>
  <c r="U56" i="18"/>
  <c r="U164" i="18"/>
  <c r="AD164" i="18"/>
  <c r="U467" i="18"/>
  <c r="AD467" i="18"/>
  <c r="U103" i="18"/>
  <c r="AD103" i="18"/>
  <c r="U185" i="18"/>
  <c r="AD185" i="18"/>
  <c r="U489" i="18"/>
  <c r="AD489" i="18"/>
  <c r="U404" i="18"/>
  <c r="AD404" i="18"/>
  <c r="U52" i="18"/>
  <c r="U106" i="18"/>
  <c r="AD106" i="18"/>
  <c r="U350" i="18"/>
  <c r="AD350" i="18"/>
  <c r="U412" i="18"/>
  <c r="AD412" i="18"/>
  <c r="U49" i="18"/>
  <c r="U27" i="18"/>
  <c r="U187" i="18"/>
  <c r="AD187" i="18"/>
  <c r="U363" i="18"/>
  <c r="AD363" i="18"/>
  <c r="U96" i="18"/>
  <c r="AD96" i="18"/>
  <c r="U283" i="18"/>
  <c r="AD283" i="18"/>
  <c r="U462" i="18"/>
  <c r="AD462" i="18"/>
  <c r="U119" i="18"/>
  <c r="AD119" i="18"/>
  <c r="U26" i="18"/>
  <c r="U323" i="18"/>
  <c r="AD323" i="18"/>
  <c r="U456" i="18"/>
  <c r="AD456" i="18"/>
  <c r="U130" i="18"/>
  <c r="AD130" i="18"/>
  <c r="U269" i="18"/>
  <c r="AD269" i="18"/>
  <c r="U285" i="18"/>
  <c r="AD285" i="18"/>
  <c r="U446" i="18"/>
  <c r="AD446" i="18"/>
  <c r="U256" i="18"/>
  <c r="AD256" i="18"/>
  <c r="U400" i="18"/>
  <c r="AD400" i="18"/>
  <c r="U173" i="18"/>
  <c r="AD173" i="18"/>
  <c r="U75" i="18"/>
  <c r="AD75" i="18"/>
  <c r="U84" i="18"/>
  <c r="AD84" i="18"/>
  <c r="U324" i="18"/>
  <c r="AD324" i="18"/>
  <c r="U325" i="18"/>
  <c r="AD325" i="18"/>
  <c r="U171" i="18"/>
  <c r="AD171" i="18"/>
  <c r="U320" i="18"/>
  <c r="AD320" i="18"/>
  <c r="U476" i="18"/>
  <c r="AD476" i="18"/>
  <c r="U463" i="18"/>
  <c r="AD463" i="18"/>
  <c r="U135" i="18"/>
  <c r="AD135" i="18"/>
  <c r="U237" i="18"/>
  <c r="AD237" i="18"/>
  <c r="U481" i="18"/>
  <c r="AD481" i="18"/>
  <c r="U80" i="18"/>
  <c r="AD80" i="18"/>
  <c r="U277" i="18"/>
  <c r="AD277" i="18"/>
  <c r="U299" i="18"/>
  <c r="AD299" i="18"/>
  <c r="U391" i="18"/>
  <c r="AD391" i="18"/>
  <c r="U477" i="18"/>
  <c r="AD477" i="18"/>
  <c r="U294" i="18"/>
  <c r="AD294" i="18"/>
  <c r="U403" i="18"/>
  <c r="AD403" i="18"/>
  <c r="U65" i="18"/>
  <c r="U278" i="18"/>
  <c r="AD278" i="18"/>
  <c r="U429" i="18"/>
  <c r="AD429" i="18"/>
  <c r="U246" i="18"/>
  <c r="AD246" i="18"/>
  <c r="AB1" i="25"/>
  <c r="AD19" i="18"/>
  <c r="AN20" i="14"/>
  <c r="AD44" i="18"/>
  <c r="AN45" i="14"/>
  <c r="AL45" i="14"/>
  <c r="AL63" i="14"/>
  <c r="AD70" i="18"/>
  <c r="AN71" i="14"/>
  <c r="AL71" i="14"/>
  <c r="AD69" i="18"/>
  <c r="AN70" i="14"/>
  <c r="AL70" i="14"/>
  <c r="AD68" i="18"/>
  <c r="AN69" i="14"/>
  <c r="AL69" i="14"/>
  <c r="AD67" i="18"/>
  <c r="AN68" i="14"/>
  <c r="AL68" i="14"/>
  <c r="AD66" i="18"/>
  <c r="AN67" i="14"/>
  <c r="AL67" i="14"/>
  <c r="AD65" i="18"/>
  <c r="AN66" i="14"/>
  <c r="AL66" i="14"/>
  <c r="AD63" i="18"/>
  <c r="AN64" i="14"/>
  <c r="AL64" i="14"/>
  <c r="AD61" i="18"/>
  <c r="AN62" i="14"/>
  <c r="AL62" i="14"/>
  <c r="AD60" i="18"/>
  <c r="AN61" i="14"/>
  <c r="AL61" i="14"/>
  <c r="AD59" i="18"/>
  <c r="AN60" i="14"/>
  <c r="AL60" i="14"/>
  <c r="AD58" i="18"/>
  <c r="AN59" i="14"/>
  <c r="AL59" i="14"/>
  <c r="AD56" i="18"/>
  <c r="AN57" i="14"/>
  <c r="AL57" i="14"/>
  <c r="AD55" i="18"/>
  <c r="AN56" i="14"/>
  <c r="AL56" i="14"/>
  <c r="AD54" i="18"/>
  <c r="AN55" i="14"/>
  <c r="AL55" i="14"/>
  <c r="AD53" i="18"/>
  <c r="AN54" i="14"/>
  <c r="AL54" i="14"/>
  <c r="AD52" i="18"/>
  <c r="AN53" i="14"/>
  <c r="AL53" i="14"/>
  <c r="AD50" i="18"/>
  <c r="AN51" i="14"/>
  <c r="AL51" i="14"/>
  <c r="AD49" i="18"/>
  <c r="AN50" i="14"/>
  <c r="AL50" i="14"/>
  <c r="AD48" i="18"/>
  <c r="AN49" i="14"/>
  <c r="AL49" i="14"/>
  <c r="AD47" i="18"/>
  <c r="AN48" i="14"/>
  <c r="AL48" i="14"/>
  <c r="AD46" i="18"/>
  <c r="AN47" i="14"/>
  <c r="AL47" i="14"/>
  <c r="AD45" i="18"/>
  <c r="AN46" i="14"/>
  <c r="AL46" i="14"/>
  <c r="AD43" i="18"/>
  <c r="AN44" i="14"/>
  <c r="AL44" i="14"/>
  <c r="AD42" i="18"/>
  <c r="AN43" i="14"/>
  <c r="AL43" i="14"/>
  <c r="AD41" i="18"/>
  <c r="AN42" i="14"/>
  <c r="AL42" i="14"/>
  <c r="AD40" i="18"/>
  <c r="AN41" i="14"/>
  <c r="AL41" i="14"/>
  <c r="AD39" i="18"/>
  <c r="AN40" i="14"/>
  <c r="AL40" i="14"/>
  <c r="AD38" i="18"/>
  <c r="AN39" i="14"/>
  <c r="AL39" i="14"/>
  <c r="AD35" i="18"/>
  <c r="AN36" i="14"/>
  <c r="AL36" i="14"/>
  <c r="AD34" i="18"/>
  <c r="AN35" i="14"/>
  <c r="AL35" i="14"/>
  <c r="AD33" i="18"/>
  <c r="AN34" i="14"/>
  <c r="AL34" i="14"/>
  <c r="AD31" i="18"/>
  <c r="AN32" i="14"/>
  <c r="AL32" i="14"/>
  <c r="AD30" i="18"/>
  <c r="AN31" i="14"/>
  <c r="AL31" i="14"/>
  <c r="AD28" i="18"/>
  <c r="AN29" i="14"/>
  <c r="AL29" i="14"/>
  <c r="AD27" i="18"/>
  <c r="AN28" i="14"/>
  <c r="AL28" i="14"/>
  <c r="AD26" i="18"/>
  <c r="AN27" i="14"/>
  <c r="AL27" i="14"/>
  <c r="AD25" i="18"/>
  <c r="AN26" i="14"/>
  <c r="AL26" i="14"/>
  <c r="AD24" i="18"/>
  <c r="AN25" i="14"/>
  <c r="AL25" i="14"/>
  <c r="AD23" i="18"/>
  <c r="AN24" i="14"/>
  <c r="AL24" i="14"/>
  <c r="AD22" i="18"/>
  <c r="AN23" i="14"/>
  <c r="AL23" i="14"/>
  <c r="AD21" i="18"/>
  <c r="AN22" i="14"/>
  <c r="AL22" i="14"/>
  <c r="AD20" i="18"/>
  <c r="AN21" i="14"/>
  <c r="AL21" i="14"/>
  <c r="AD18" i="18"/>
  <c r="AN19" i="14"/>
  <c r="AL19" i="14"/>
  <c r="AD17" i="18"/>
  <c r="AN18" i="14"/>
  <c r="AL18" i="14"/>
  <c r="AD16" i="18"/>
  <c r="AN17" i="14"/>
  <c r="AL17" i="14"/>
  <c r="AD15" i="18"/>
  <c r="AN16" i="14"/>
  <c r="AL16" i="14"/>
  <c r="AD12" i="18"/>
  <c r="AN13" i="14"/>
  <c r="AL13" i="14"/>
  <c r="AD11" i="18"/>
  <c r="AN12" i="14"/>
  <c r="AL12" i="14"/>
  <c r="AD32" i="18"/>
  <c r="AN33" i="14"/>
  <c r="AL33" i="14"/>
  <c r="AD14" i="18"/>
  <c r="AN15" i="14"/>
  <c r="AL15" i="14"/>
  <c r="AD13" i="18"/>
  <c r="AN14" i="14"/>
  <c r="AL14" i="14"/>
  <c r="U10" i="18"/>
  <c r="T7" i="25"/>
  <c r="AD10" i="18"/>
  <c r="AN11" i="14"/>
  <c r="AL11" i="14"/>
  <c r="V7" i="25"/>
  <c r="A2" i="12"/>
  <c r="A5" i="12"/>
  <c r="A36" i="11"/>
  <c r="F7" i="25"/>
  <c r="F8" i="25"/>
  <c r="B7" i="25"/>
  <c r="K4" i="25"/>
  <c r="X7" i="25"/>
  <c r="S506" i="18"/>
  <c r="R506" i="18"/>
  <c r="Q506" i="18"/>
  <c r="P506" i="18"/>
  <c r="BK27" i="17"/>
  <c r="F9" i="25"/>
  <c r="C7" i="25"/>
  <c r="AH7" i="25"/>
  <c r="Y7" i="25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C3" i="17"/>
  <c r="C118" i="17"/>
  <c r="C119" i="17"/>
  <c r="C125" i="17"/>
  <c r="C131" i="17"/>
  <c r="C133" i="17"/>
  <c r="C132" i="17"/>
  <c r="C124" i="17"/>
  <c r="C130" i="17"/>
  <c r="C123" i="17"/>
  <c r="C129" i="17"/>
  <c r="C135" i="17"/>
  <c r="C136" i="17"/>
  <c r="C122" i="17"/>
  <c r="C128" i="17"/>
  <c r="C120" i="17"/>
  <c r="C121" i="17"/>
  <c r="C127" i="17"/>
  <c r="C134" i="17"/>
  <c r="C126" i="17"/>
  <c r="C23" i="17" a="1"/>
  <c r="C23" i="17" s="1"/>
  <c r="C24" i="17" a="1"/>
  <c r="C24" i="17" s="1"/>
  <c r="C25" i="17" a="1"/>
  <c r="C25" i="17" s="1"/>
  <c r="C26" i="17" a="1"/>
  <c r="C26" i="17" s="1"/>
  <c r="F10" i="25"/>
  <c r="C51" i="17" a="1"/>
  <c r="C51" i="17" s="1"/>
  <c r="C55" i="17" a="1"/>
  <c r="C55" i="17" s="1"/>
  <c r="C49" i="17" a="1"/>
  <c r="C49" i="17" s="1"/>
  <c r="C50" i="17" a="1"/>
  <c r="C50" i="17" s="1"/>
  <c r="C52" i="17" a="1"/>
  <c r="C52" i="17" s="1"/>
  <c r="C54" i="17" a="1"/>
  <c r="C54" i="17" s="1"/>
  <c r="C53" i="17" a="1"/>
  <c r="C53" i="17" s="1"/>
  <c r="C31" i="17" a="1"/>
  <c r="C31" i="17" s="1"/>
  <c r="B9" i="25"/>
  <c r="C8" i="25"/>
  <c r="AH8" i="25"/>
  <c r="T8" i="25"/>
  <c r="A4" i="25"/>
  <c r="U7" i="25"/>
  <c r="K7" i="25"/>
  <c r="W7" i="25"/>
  <c r="C78" i="17"/>
  <c r="D3" i="17"/>
  <c r="C60" i="17"/>
  <c r="C62" i="17"/>
  <c r="C66" i="17"/>
  <c r="C82" i="17"/>
  <c r="C96" i="17"/>
  <c r="C59" i="17"/>
  <c r="C70" i="17"/>
  <c r="C86" i="17"/>
  <c r="C74" i="17"/>
  <c r="C90" i="17"/>
  <c r="C64" i="17"/>
  <c r="C68" i="17"/>
  <c r="C72" i="17"/>
  <c r="C76" i="17"/>
  <c r="C80" i="17"/>
  <c r="C84" i="17"/>
  <c r="C88" i="17"/>
  <c r="C92" i="17"/>
  <c r="C94" i="17"/>
  <c r="C98" i="17"/>
  <c r="C102" i="17"/>
  <c r="C106" i="17"/>
  <c r="C110" i="17"/>
  <c r="C114" i="17"/>
  <c r="C61" i="17"/>
  <c r="C65" i="17"/>
  <c r="C69" i="17"/>
  <c r="C73" i="17"/>
  <c r="C77" i="17"/>
  <c r="C81" i="17"/>
  <c r="C85" i="17"/>
  <c r="C89" i="17"/>
  <c r="C93" i="17"/>
  <c r="C95" i="17"/>
  <c r="C99" i="17"/>
  <c r="C103" i="17"/>
  <c r="C107" i="17"/>
  <c r="C111" i="17"/>
  <c r="C115" i="17"/>
  <c r="Q3" i="21"/>
  <c r="Q4" i="21"/>
  <c r="C3" i="4"/>
  <c r="C100" i="17"/>
  <c r="C104" i="17"/>
  <c r="C108" i="17"/>
  <c r="C112" i="17"/>
  <c r="C116" i="17"/>
  <c r="C63" i="17"/>
  <c r="C67" i="17"/>
  <c r="C71" i="17"/>
  <c r="C75" i="17"/>
  <c r="C79" i="17"/>
  <c r="C83" i="17"/>
  <c r="C87" i="17"/>
  <c r="C91" i="17"/>
  <c r="C97" i="17"/>
  <c r="C101" i="17"/>
  <c r="C105" i="17"/>
  <c r="C109" i="17"/>
  <c r="C113" i="17"/>
  <c r="C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23" i="17" a="1"/>
  <c r="D23" i="17" s="1"/>
  <c r="D24" i="17" a="1"/>
  <c r="D24" i="17" s="1"/>
  <c r="D25" i="17" a="1"/>
  <c r="D25" i="17" s="1"/>
  <c r="D26" i="17" a="1"/>
  <c r="D26" i="17" s="1"/>
  <c r="D93" i="17"/>
  <c r="D112" i="17"/>
  <c r="D116" i="17"/>
  <c r="F11" i="25"/>
  <c r="D61" i="17"/>
  <c r="D77" i="17"/>
  <c r="D64" i="17"/>
  <c r="D78" i="17"/>
  <c r="D31" i="17" a="1"/>
  <c r="D31" i="17" s="1"/>
  <c r="D49" i="17" a="1"/>
  <c r="D49" i="17" s="1"/>
  <c r="D52" i="17" a="1"/>
  <c r="D52" i="17" s="1"/>
  <c r="D54" i="17" a="1"/>
  <c r="D54" i="17" s="1"/>
  <c r="D50" i="17" a="1"/>
  <c r="D50" i="17" s="1"/>
  <c r="D51" i="17" a="1"/>
  <c r="D51" i="17" s="1"/>
  <c r="D55" i="17" a="1"/>
  <c r="D55" i="17" s="1"/>
  <c r="D53" i="17" a="1"/>
  <c r="D53" i="17" s="1"/>
  <c r="Z7" i="25"/>
  <c r="V8" i="25"/>
  <c r="Y8" i="25"/>
  <c r="B10" i="25"/>
  <c r="C9" i="25"/>
  <c r="AH9" i="25"/>
  <c r="T9" i="25"/>
  <c r="D117" i="17"/>
  <c r="D69" i="17"/>
  <c r="D99" i="17"/>
  <c r="D85" i="17"/>
  <c r="D65" i="17"/>
  <c r="D70" i="17"/>
  <c r="D86" i="17"/>
  <c r="D100" i="17"/>
  <c r="D73" i="17"/>
  <c r="D81" i="17"/>
  <c r="D89" i="17"/>
  <c r="D95" i="17"/>
  <c r="D104" i="17"/>
  <c r="D60" i="17"/>
  <c r="D74" i="17"/>
  <c r="D82" i="17"/>
  <c r="D90" i="17"/>
  <c r="D96" i="17"/>
  <c r="D108" i="17"/>
  <c r="D63" i="17"/>
  <c r="D71" i="17"/>
  <c r="D79" i="17"/>
  <c r="D87" i="17"/>
  <c r="D101" i="17"/>
  <c r="D109" i="17"/>
  <c r="D67" i="17"/>
  <c r="D75" i="17"/>
  <c r="D83" i="17"/>
  <c r="D91" i="17"/>
  <c r="D97" i="17"/>
  <c r="D105" i="17"/>
  <c r="D113" i="17"/>
  <c r="D66" i="17"/>
  <c r="D62" i="17"/>
  <c r="D68" i="17"/>
  <c r="D72" i="17"/>
  <c r="D76" i="17"/>
  <c r="D80" i="17"/>
  <c r="D84" i="17"/>
  <c r="D88" i="17"/>
  <c r="D92" i="17"/>
  <c r="D94" i="17"/>
  <c r="D98" i="17"/>
  <c r="D102" i="17"/>
  <c r="D106" i="17"/>
  <c r="D110" i="17"/>
  <c r="D114" i="17"/>
  <c r="D3" i="4"/>
  <c r="D103" i="17"/>
  <c r="D107" i="17"/>
  <c r="D111" i="17"/>
  <c r="D115" i="17"/>
  <c r="D59" i="17"/>
  <c r="E3" i="17"/>
  <c r="R3" i="21"/>
  <c r="R4" i="21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5" i="17"/>
  <c r="E136" i="17"/>
  <c r="E134" i="17"/>
  <c r="E23" i="17" a="1"/>
  <c r="E23" i="17" s="1"/>
  <c r="E24" i="17" a="1"/>
  <c r="E24" i="17" s="1"/>
  <c r="E25" i="17" a="1"/>
  <c r="E25" i="17" s="1"/>
  <c r="E26" i="17" a="1"/>
  <c r="E26" i="17" s="1"/>
  <c r="F12" i="25"/>
  <c r="E50" i="17" a="1"/>
  <c r="E50" i="17" s="1"/>
  <c r="E54" i="17" a="1"/>
  <c r="E54" i="17" s="1"/>
  <c r="E31" i="17" a="1"/>
  <c r="E31" i="17" s="1"/>
  <c r="E53" i="17" a="1"/>
  <c r="E53" i="17" s="1"/>
  <c r="E51" i="17" a="1"/>
  <c r="E51" i="17" s="1"/>
  <c r="E55" i="17" a="1"/>
  <c r="E55" i="17" s="1"/>
  <c r="E49" i="17" a="1"/>
  <c r="E49" i="17" s="1"/>
  <c r="E52" i="17" a="1"/>
  <c r="E52" i="17" s="1"/>
  <c r="X8" i="25"/>
  <c r="V9" i="25"/>
  <c r="Y9" i="25"/>
  <c r="B11" i="25"/>
  <c r="C10" i="25"/>
  <c r="AH10" i="25"/>
  <c r="T10" i="25"/>
  <c r="E3" i="4"/>
  <c r="E63" i="17"/>
  <c r="E83" i="17"/>
  <c r="E62" i="17"/>
  <c r="E66" i="17"/>
  <c r="E70" i="17"/>
  <c r="E74" i="17"/>
  <c r="E78" i="17"/>
  <c r="E82" i="17"/>
  <c r="E86" i="17"/>
  <c r="E90" i="17"/>
  <c r="E96" i="17"/>
  <c r="E100" i="17"/>
  <c r="E104" i="17"/>
  <c r="E108" i="17"/>
  <c r="E113" i="17"/>
  <c r="E59" i="17"/>
  <c r="E71" i="17"/>
  <c r="E79" i="17"/>
  <c r="E91" i="17"/>
  <c r="E97" i="17"/>
  <c r="E105" i="17"/>
  <c r="E115" i="17"/>
  <c r="E60" i="17"/>
  <c r="E64" i="17"/>
  <c r="E68" i="17"/>
  <c r="E72" i="17"/>
  <c r="E76" i="17"/>
  <c r="E80" i="17"/>
  <c r="E84" i="17"/>
  <c r="E88" i="17"/>
  <c r="E92" i="17"/>
  <c r="E94" i="17"/>
  <c r="E98" i="17"/>
  <c r="E102" i="17"/>
  <c r="E106" i="17"/>
  <c r="E110" i="17"/>
  <c r="E117" i="17"/>
  <c r="E67" i="17"/>
  <c r="E75" i="17"/>
  <c r="E87" i="17"/>
  <c r="E101" i="17"/>
  <c r="E109" i="17"/>
  <c r="E61" i="17"/>
  <c r="E65" i="17"/>
  <c r="E69" i="17"/>
  <c r="E73" i="17"/>
  <c r="E77" i="17"/>
  <c r="E81" i="17"/>
  <c r="E85" i="17"/>
  <c r="E89" i="17"/>
  <c r="E93" i="17"/>
  <c r="E95" i="17"/>
  <c r="E99" i="17"/>
  <c r="E103" i="17"/>
  <c r="E107" i="17"/>
  <c r="E111" i="17"/>
  <c r="E114" i="17"/>
  <c r="E112" i="17"/>
  <c r="E116" i="17"/>
  <c r="F3" i="17"/>
  <c r="S3" i="21"/>
  <c r="S4" i="21"/>
  <c r="E3" i="21"/>
  <c r="D3" i="21"/>
  <c r="C3" i="21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4" i="17"/>
  <c r="F133" i="17"/>
  <c r="F135" i="17"/>
  <c r="F136" i="17"/>
  <c r="F23" i="17" a="1"/>
  <c r="F23" i="17" s="1"/>
  <c r="F24" i="17" a="1"/>
  <c r="F24" i="17" s="1"/>
  <c r="F25" i="17" a="1"/>
  <c r="F25" i="17" s="1"/>
  <c r="F26" i="17" a="1"/>
  <c r="F26" i="17" s="1"/>
  <c r="F116" i="17"/>
  <c r="F59" i="17"/>
  <c r="F49" i="17" a="1"/>
  <c r="F49" i="17" s="1"/>
  <c r="F51" i="17" a="1"/>
  <c r="F51" i="17" s="1"/>
  <c r="F54" i="17" a="1"/>
  <c r="F54" i="17" s="1"/>
  <c r="F50" i="17" a="1"/>
  <c r="F50" i="17" s="1"/>
  <c r="F53" i="17" a="1"/>
  <c r="F53" i="17" s="1"/>
  <c r="F55" i="17" a="1"/>
  <c r="F55" i="17" s="1"/>
  <c r="F31" i="17" a="1"/>
  <c r="F31" i="17" s="1"/>
  <c r="F52" i="17" a="1"/>
  <c r="F52" i="17" s="1"/>
  <c r="F62" i="17"/>
  <c r="F70" i="17"/>
  <c r="F74" i="17"/>
  <c r="F63" i="17"/>
  <c r="F78" i="17"/>
  <c r="F100" i="17"/>
  <c r="V10" i="25"/>
  <c r="Y10" i="25"/>
  <c r="X9" i="25"/>
  <c r="B12" i="25"/>
  <c r="C11" i="25"/>
  <c r="AH11" i="25"/>
  <c r="T11" i="25" s="1"/>
  <c r="F66" i="17"/>
  <c r="F86" i="17"/>
  <c r="F115" i="17"/>
  <c r="F108" i="17"/>
  <c r="F81" i="17"/>
  <c r="F95" i="17"/>
  <c r="F67" i="17"/>
  <c r="F75" i="17"/>
  <c r="F89" i="17"/>
  <c r="F103" i="17"/>
  <c r="F111" i="17"/>
  <c r="F60" i="17"/>
  <c r="F68" i="17"/>
  <c r="F76" i="17"/>
  <c r="F90" i="17"/>
  <c r="F104" i="17"/>
  <c r="F112" i="17"/>
  <c r="T3" i="21"/>
  <c r="T4" i="21"/>
  <c r="F71" i="17"/>
  <c r="F64" i="17"/>
  <c r="F72" i="17"/>
  <c r="F82" i="17"/>
  <c r="F96" i="17"/>
  <c r="F61" i="17"/>
  <c r="F65" i="17"/>
  <c r="F69" i="17"/>
  <c r="F73" i="17"/>
  <c r="F77" i="17"/>
  <c r="F85" i="17"/>
  <c r="F93" i="17"/>
  <c r="F99" i="17"/>
  <c r="F107" i="17"/>
  <c r="G3" i="17"/>
  <c r="F79" i="17"/>
  <c r="F83" i="17"/>
  <c r="F87" i="17"/>
  <c r="F91" i="17"/>
  <c r="F97" i="17"/>
  <c r="F101" i="17"/>
  <c r="F105" i="17"/>
  <c r="F109" i="17"/>
  <c r="F113" i="17"/>
  <c r="F117" i="17"/>
  <c r="F3" i="4"/>
  <c r="F80" i="17"/>
  <c r="F84" i="17"/>
  <c r="F88" i="17"/>
  <c r="F92" i="17"/>
  <c r="F94" i="17"/>
  <c r="F98" i="17"/>
  <c r="F102" i="17"/>
  <c r="F106" i="17"/>
  <c r="F110" i="17"/>
  <c r="F114" i="17"/>
  <c r="F3" i="21"/>
  <c r="L3" i="21" s="1"/>
  <c r="K3" i="21"/>
  <c r="AG523" i="14"/>
  <c r="G120" i="17"/>
  <c r="G123" i="17"/>
  <c r="G126" i="17"/>
  <c r="G129" i="17"/>
  <c r="G132" i="17"/>
  <c r="G135" i="17"/>
  <c r="G23" i="17" a="1"/>
  <c r="G23" i="17" s="1"/>
  <c r="G26" i="17" a="1"/>
  <c r="G26" i="17" s="1"/>
  <c r="X10" i="25"/>
  <c r="G91" i="17"/>
  <c r="G49" i="17" a="1"/>
  <c r="G49" i="17" s="1"/>
  <c r="G55" i="17" a="1"/>
  <c r="G55" i="17" s="1"/>
  <c r="G53" i="17" a="1"/>
  <c r="G53" i="17" s="1"/>
  <c r="G72" i="17"/>
  <c r="G106" i="17"/>
  <c r="G115" i="17"/>
  <c r="V11" i="25"/>
  <c r="B13" i="25"/>
  <c r="C13" i="25" s="1"/>
  <c r="C12" i="25"/>
  <c r="AH12" i="25"/>
  <c r="G60" i="17"/>
  <c r="G73" i="17"/>
  <c r="G84" i="17"/>
  <c r="G94" i="17"/>
  <c r="G107" i="17"/>
  <c r="G61" i="17"/>
  <c r="G74" i="17"/>
  <c r="G85" i="17"/>
  <c r="G95" i="17"/>
  <c r="G108" i="17"/>
  <c r="G59" i="17"/>
  <c r="G71" i="17"/>
  <c r="G82" i="17"/>
  <c r="G96" i="17"/>
  <c r="G109" i="17"/>
  <c r="H3" i="17"/>
  <c r="H124" i="17" s="1"/>
  <c r="G3" i="21"/>
  <c r="M3" i="21" s="1"/>
  <c r="H121" i="17"/>
  <c r="H130" i="17"/>
  <c r="H25" i="17" a="1"/>
  <c r="H25" i="17" s="1"/>
  <c r="H53" i="17" a="1"/>
  <c r="H53" i="17" s="1"/>
  <c r="H51" i="17" a="1"/>
  <c r="H51" i="17" s="1"/>
  <c r="T12" i="25"/>
  <c r="V12" i="25" s="1"/>
  <c r="H59" i="17"/>
  <c r="B14" i="25"/>
  <c r="AH13" i="25"/>
  <c r="H117" i="17"/>
  <c r="H63" i="17"/>
  <c r="H98" i="17"/>
  <c r="H88" i="17"/>
  <c r="H107" i="17"/>
  <c r="H69" i="17"/>
  <c r="H93" i="17"/>
  <c r="H65" i="17"/>
  <c r="H62" i="17"/>
  <c r="H82" i="17"/>
  <c r="H96" i="17"/>
  <c r="H103" i="17"/>
  <c r="H104" i="17"/>
  <c r="H112" i="17"/>
  <c r="H105" i="17"/>
  <c r="H109" i="17"/>
  <c r="H3" i="4"/>
  <c r="I3" i="17"/>
  <c r="H3" i="21"/>
  <c r="I118" i="17"/>
  <c r="I119" i="17"/>
  <c r="I122" i="17"/>
  <c r="I124" i="17"/>
  <c r="I127" i="17"/>
  <c r="I128" i="17"/>
  <c r="I131" i="17"/>
  <c r="I133" i="17"/>
  <c r="I136" i="17"/>
  <c r="I23" i="17" a="1"/>
  <c r="I23" i="17" s="1"/>
  <c r="I26" i="17" a="1"/>
  <c r="I26" i="17" s="1"/>
  <c r="I115" i="17"/>
  <c r="I53" i="17" a="1"/>
  <c r="I53" i="17" s="1"/>
  <c r="I55" i="17" a="1"/>
  <c r="I55" i="17" s="1"/>
  <c r="I51" i="17" a="1"/>
  <c r="I51" i="17" s="1"/>
  <c r="T13" i="25"/>
  <c r="V13" i="25" s="1"/>
  <c r="I61" i="17"/>
  <c r="I66" i="17"/>
  <c r="B15" i="25"/>
  <c r="C14" i="25"/>
  <c r="AH14" i="25"/>
  <c r="T14" i="25" s="1"/>
  <c r="I72" i="17"/>
  <c r="I88" i="17"/>
  <c r="I69" i="17"/>
  <c r="I80" i="17"/>
  <c r="I73" i="17"/>
  <c r="I84" i="17"/>
  <c r="I64" i="17"/>
  <c r="I74" i="17"/>
  <c r="I90" i="17"/>
  <c r="I94" i="17"/>
  <c r="I60" i="17"/>
  <c r="I65" i="17"/>
  <c r="I76" i="17"/>
  <c r="I81" i="17"/>
  <c r="I92" i="17"/>
  <c r="I95" i="17"/>
  <c r="I97" i="17"/>
  <c r="I109" i="17"/>
  <c r="I59" i="17"/>
  <c r="I63" i="17"/>
  <c r="I71" i="17"/>
  <c r="I75" i="17"/>
  <c r="I83" i="17"/>
  <c r="I87" i="17"/>
  <c r="I98" i="17"/>
  <c r="I103" i="17"/>
  <c r="I107" i="17"/>
  <c r="I113" i="17"/>
  <c r="I100" i="17"/>
  <c r="I104" i="17"/>
  <c r="I114" i="17"/>
  <c r="I111" i="17"/>
  <c r="I116" i="17"/>
  <c r="I3" i="4"/>
  <c r="J3" i="17"/>
  <c r="I3" i="21"/>
  <c r="N3" i="21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J120" i="17"/>
  <c r="J122" i="17"/>
  <c r="J125" i="17"/>
  <c r="J126" i="17"/>
  <c r="J129" i="17"/>
  <c r="J131" i="17"/>
  <c r="J134" i="17"/>
  <c r="J135" i="17"/>
  <c r="J24" i="17" a="1"/>
  <c r="J24" i="17" s="1"/>
  <c r="J26" i="17" a="1"/>
  <c r="J26" i="17" s="1"/>
  <c r="X13" i="25"/>
  <c r="J55" i="17" a="1"/>
  <c r="J55" i="17" s="1"/>
  <c r="J31" i="17" a="1"/>
  <c r="J31" i="17" s="1"/>
  <c r="J52" i="17" a="1"/>
  <c r="J52" i="17" s="1"/>
  <c r="J53" i="17" a="1"/>
  <c r="J53" i="17" s="1"/>
  <c r="B16" i="25"/>
  <c r="C16" i="25" s="1"/>
  <c r="C15" i="25"/>
  <c r="AH15" i="25"/>
  <c r="V14" i="25"/>
  <c r="X14" i="25" s="1"/>
  <c r="J98" i="17"/>
  <c r="J93" i="17"/>
  <c r="J62" i="17"/>
  <c r="J89" i="17"/>
  <c r="J64" i="17"/>
  <c r="J103" i="17"/>
  <c r="J65" i="17"/>
  <c r="J68" i="17"/>
  <c r="J72" i="17"/>
  <c r="J84" i="17"/>
  <c r="J92" i="17"/>
  <c r="J74" i="17"/>
  <c r="J78" i="17"/>
  <c r="J90" i="17"/>
  <c r="J71" i="17"/>
  <c r="J83" i="17"/>
  <c r="J87" i="17"/>
  <c r="J95" i="17"/>
  <c r="J104" i="17"/>
  <c r="J100" i="17"/>
  <c r="J106" i="17"/>
  <c r="J102" i="17"/>
  <c r="J108" i="17"/>
  <c r="J105" i="17"/>
  <c r="J109" i="17"/>
  <c r="J117" i="17"/>
  <c r="J110" i="17"/>
  <c r="J107" i="17"/>
  <c r="J111" i="17"/>
  <c r="K3" i="17"/>
  <c r="J3" i="4"/>
  <c r="O3" i="21"/>
  <c r="K118" i="17"/>
  <c r="K121" i="17"/>
  <c r="K122" i="17"/>
  <c r="K125" i="17"/>
  <c r="K127" i="17"/>
  <c r="K130" i="17"/>
  <c r="K131" i="17"/>
  <c r="K134" i="17"/>
  <c r="K136" i="17"/>
  <c r="K25" i="17" a="1"/>
  <c r="K25" i="17" s="1"/>
  <c r="K26" i="17" a="1"/>
  <c r="K26" i="17" s="1"/>
  <c r="K50" i="17" a="1"/>
  <c r="K50" i="17" s="1"/>
  <c r="K55" i="17" a="1"/>
  <c r="K55" i="17" s="1"/>
  <c r="K49" i="17" a="1"/>
  <c r="K49" i="17" s="1"/>
  <c r="K44" i="17" a="1"/>
  <c r="K44" i="17" s="1"/>
  <c r="K53" i="17" a="1"/>
  <c r="K53" i="17" s="1"/>
  <c r="K60" i="17"/>
  <c r="T15" i="25"/>
  <c r="V15" i="25"/>
  <c r="K83" i="17"/>
  <c r="K75" i="17"/>
  <c r="B17" i="25"/>
  <c r="AH16" i="25"/>
  <c r="T16" i="25"/>
  <c r="Y16" i="25" s="1"/>
  <c r="K71" i="17"/>
  <c r="K88" i="17"/>
  <c r="K62" i="17"/>
  <c r="K79" i="17"/>
  <c r="K61" i="17"/>
  <c r="K65" i="17"/>
  <c r="K74" i="17"/>
  <c r="K78" i="17"/>
  <c r="K86" i="17"/>
  <c r="K92" i="17"/>
  <c r="K112" i="17"/>
  <c r="K67" i="17"/>
  <c r="K68" i="17"/>
  <c r="K72" i="17"/>
  <c r="K80" i="17"/>
  <c r="K84" i="17"/>
  <c r="K105" i="17"/>
  <c r="K59" i="17"/>
  <c r="K69" i="17"/>
  <c r="K73" i="17"/>
  <c r="K81" i="17"/>
  <c r="K85" i="17"/>
  <c r="K96" i="17"/>
  <c r="K107" i="17"/>
  <c r="K91" i="17"/>
  <c r="K101" i="17"/>
  <c r="K3" i="4"/>
  <c r="K95" i="17"/>
  <c r="K111" i="17"/>
  <c r="K94" i="17"/>
  <c r="K103" i="17"/>
  <c r="K108" i="17"/>
  <c r="K104" i="17"/>
  <c r="K109" i="17"/>
  <c r="K102" i="17"/>
  <c r="K106" i="17"/>
  <c r="K114" i="17"/>
  <c r="L3" i="17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L118" i="17"/>
  <c r="L120" i="17"/>
  <c r="L121" i="17"/>
  <c r="L123" i="17"/>
  <c r="L124" i="17"/>
  <c r="L126" i="17"/>
  <c r="L127" i="17"/>
  <c r="L129" i="17"/>
  <c r="L130" i="17"/>
  <c r="L132" i="17"/>
  <c r="L134" i="17"/>
  <c r="L136" i="17"/>
  <c r="L133" i="17"/>
  <c r="L24" i="17" a="1"/>
  <c r="L24" i="17" s="1"/>
  <c r="L25" i="17" a="1"/>
  <c r="L25" i="17" s="1"/>
  <c r="X15" i="25"/>
  <c r="L60" i="17"/>
  <c r="L49" i="17" a="1"/>
  <c r="L49" i="17" s="1"/>
  <c r="L50" i="17" a="1"/>
  <c r="L50" i="17" s="1"/>
  <c r="L53" i="17" a="1"/>
  <c r="L53" i="17" s="1"/>
  <c r="L55" i="17" a="1"/>
  <c r="L55" i="17" s="1"/>
  <c r="L54" i="17" a="1"/>
  <c r="L54" i="17" s="1"/>
  <c r="L64" i="17"/>
  <c r="L85" i="17"/>
  <c r="V16" i="25"/>
  <c r="L76" i="17"/>
  <c r="L61" i="17"/>
  <c r="B18" i="25"/>
  <c r="C17" i="25"/>
  <c r="AH17" i="25" s="1"/>
  <c r="T17" i="25"/>
  <c r="L113" i="17"/>
  <c r="L77" i="17"/>
  <c r="L88" i="17"/>
  <c r="L80" i="17"/>
  <c r="L94" i="17"/>
  <c r="L73" i="17"/>
  <c r="L81" i="17"/>
  <c r="L95" i="17"/>
  <c r="L92" i="17"/>
  <c r="L93" i="17"/>
  <c r="L99" i="17"/>
  <c r="L70" i="17"/>
  <c r="L74" i="17"/>
  <c r="L82" i="17"/>
  <c r="L86" i="17"/>
  <c r="L96" i="17"/>
  <c r="L105" i="17"/>
  <c r="L59" i="17"/>
  <c r="L63" i="17"/>
  <c r="L71" i="17"/>
  <c r="L75" i="17"/>
  <c r="L83" i="17"/>
  <c r="L87" i="17"/>
  <c r="L97" i="17"/>
  <c r="L109" i="17"/>
  <c r="L102" i="17"/>
  <c r="L106" i="17"/>
  <c r="L103" i="17"/>
  <c r="L107" i="17"/>
  <c r="L100" i="17"/>
  <c r="L104" i="17"/>
  <c r="L110" i="17"/>
  <c r="L115" i="17"/>
  <c r="L117" i="17"/>
  <c r="L3" i="4"/>
  <c r="M3" i="17"/>
  <c r="M126" i="17" s="1"/>
  <c r="Z3" i="21"/>
  <c r="Z4" i="21" s="1"/>
  <c r="BK26" i="4"/>
  <c r="A1" i="23"/>
  <c r="M49" i="17" a="1"/>
  <c r="M49" i="17" s="1"/>
  <c r="V17" i="25"/>
  <c r="Y17" i="25"/>
  <c r="B19" i="25"/>
  <c r="C18" i="25"/>
  <c r="AH18" i="25" s="1"/>
  <c r="T18" i="25" s="1"/>
  <c r="X16" i="25"/>
  <c r="M59" i="17"/>
  <c r="M102" i="17"/>
  <c r="H204" i="23"/>
  <c r="BK27" i="4"/>
  <c r="BK156" i="17"/>
  <c r="A1" i="8"/>
  <c r="A1" i="14"/>
  <c r="A1" i="18"/>
  <c r="A1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K523" i="14" s="1"/>
  <c r="AL513" i="14"/>
  <c r="AK513" i="14"/>
  <c r="AL523" i="14"/>
  <c r="C1" i="17"/>
  <c r="X523" i="14"/>
  <c r="W523" i="14"/>
  <c r="U523" i="14"/>
  <c r="R523" i="14"/>
  <c r="Q523" i="14"/>
  <c r="O523" i="14"/>
  <c r="AK7" i="14"/>
  <c r="AK8" i="14"/>
  <c r="AK507" i="14" s="1"/>
  <c r="A1" i="22"/>
  <c r="E6" i="18"/>
  <c r="E8" i="18"/>
  <c r="K8" i="18" s="1"/>
  <c r="E9" i="18"/>
  <c r="K9" i="18" s="1"/>
  <c r="L9" i="18" s="1"/>
  <c r="H9" i="18" s="1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 s="1"/>
  <c r="C513" i="14"/>
  <c r="L512" i="18"/>
  <c r="AM513" i="14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/>
  <c r="L520" i="18"/>
  <c r="AM521" i="14"/>
  <c r="L519" i="18"/>
  <c r="L518" i="18"/>
  <c r="AM519" i="14"/>
  <c r="L517" i="18"/>
  <c r="AM518" i="14"/>
  <c r="L516" i="18"/>
  <c r="L515" i="18"/>
  <c r="L514" i="18"/>
  <c r="AM515" i="14"/>
  <c r="L513" i="18"/>
  <c r="AM514" i="14"/>
  <c r="BK155" i="17"/>
  <c r="C8" i="4"/>
  <c r="BK8" i="17"/>
  <c r="BK10" i="17"/>
  <c r="BK13" i="17" s="1"/>
  <c r="BK12" i="17"/>
  <c r="AB506" i="18"/>
  <c r="AA506" i="18"/>
  <c r="Z506" i="18"/>
  <c r="V506" i="18"/>
  <c r="A1" i="12"/>
  <c r="G4" i="8"/>
  <c r="G5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4" i="8"/>
  <c r="AO507" i="14"/>
  <c r="AP507" i="14"/>
  <c r="AQ507" i="14"/>
  <c r="BK43" i="17"/>
  <c r="C1" i="4"/>
  <c r="C12" i="4"/>
  <c r="C13" i="4" s="1"/>
  <c r="K6" i="18"/>
  <c r="M6" i="18"/>
  <c r="K20" i="17" a="1"/>
  <c r="K20" i="17" s="1"/>
  <c r="C20" i="17" a="1"/>
  <c r="C20" i="17" s="1"/>
  <c r="E20" i="17" a="1"/>
  <c r="E20" i="17" s="1"/>
  <c r="H30" i="17" a="1"/>
  <c r="H30" i="17" s="1"/>
  <c r="I30" i="17" a="1"/>
  <c r="I30" i="17" s="1"/>
  <c r="J30" i="17" a="1"/>
  <c r="J30" i="17" s="1"/>
  <c r="K30" i="17" a="1"/>
  <c r="K30" i="17" s="1"/>
  <c r="D30" i="17" a="1"/>
  <c r="D30" i="17" s="1"/>
  <c r="L30" i="17" a="1"/>
  <c r="L30" i="17" s="1"/>
  <c r="E30" i="17" a="1"/>
  <c r="E30" i="17" s="1"/>
  <c r="M30" i="17" a="1"/>
  <c r="M30" i="17" s="1"/>
  <c r="F30" i="17" a="1"/>
  <c r="F30" i="17" s="1"/>
  <c r="G30" i="17" a="1"/>
  <c r="G30" i="17" s="1"/>
  <c r="C30" i="17" a="1"/>
  <c r="C30" i="17" s="1"/>
  <c r="J9" i="18"/>
  <c r="M9" i="18"/>
  <c r="J8" i="18"/>
  <c r="M8" i="18"/>
  <c r="J7" i="18"/>
  <c r="M7" i="18"/>
  <c r="M516" i="18"/>
  <c r="AN517" i="14"/>
  <c r="AM517" i="14"/>
  <c r="M520" i="18"/>
  <c r="AN521" i="14"/>
  <c r="M515" i="18"/>
  <c r="AN516" i="14"/>
  <c r="AM516" i="14"/>
  <c r="M519" i="18"/>
  <c r="AN520" i="14"/>
  <c r="AM520" i="14"/>
  <c r="M517" i="18"/>
  <c r="AN518" i="14"/>
  <c r="M521" i="18"/>
  <c r="AN522" i="14"/>
  <c r="J6" i="18"/>
  <c r="M514" i="18"/>
  <c r="AN515" i="14"/>
  <c r="M518" i="18"/>
  <c r="AN519" i="14"/>
  <c r="E522" i="18"/>
  <c r="M512" i="18"/>
  <c r="AN513" i="14"/>
  <c r="M513" i="18"/>
  <c r="AN514" i="14"/>
  <c r="L522" i="18"/>
  <c r="C137" i="17"/>
  <c r="C24" i="4" s="1"/>
  <c r="D137" i="17"/>
  <c r="D24" i="4" s="1"/>
  <c r="F137" i="17"/>
  <c r="F24" i="4" s="1"/>
  <c r="E506" i="18"/>
  <c r="C523" i="14"/>
  <c r="BK4" i="4"/>
  <c r="L7" i="18"/>
  <c r="AM523" i="14"/>
  <c r="H7" i="18"/>
  <c r="I7" i="18" s="1"/>
  <c r="U7" i="18" s="1"/>
  <c r="L6" i="18"/>
  <c r="AN523" i="14"/>
  <c r="W506" i="18"/>
  <c r="AC6" i="18"/>
  <c r="AC8" i="18"/>
  <c r="AM9" i="14"/>
  <c r="AC9" i="18"/>
  <c r="AM10" i="14"/>
  <c r="M522" i="18"/>
  <c r="H6" i="18"/>
  <c r="I6" i="18" s="1"/>
  <c r="U6" i="18" s="1"/>
  <c r="AM7" i="14"/>
  <c r="C35" i="17" a="1"/>
  <c r="C35" i="17" s="1"/>
  <c r="D35" i="17" a="1"/>
  <c r="D35" i="17" s="1"/>
  <c r="E35" i="17" a="1"/>
  <c r="E35" i="17" s="1"/>
  <c r="F35" i="17" a="1"/>
  <c r="F35" i="17" s="1"/>
  <c r="G35" i="17" a="1"/>
  <c r="G35" i="17" s="1"/>
  <c r="H35" i="17" a="1"/>
  <c r="H35" i="17" s="1"/>
  <c r="I35" i="17" a="1"/>
  <c r="I35" i="17" s="1"/>
  <c r="J35" i="17" a="1"/>
  <c r="J35" i="17" s="1"/>
  <c r="K35" i="17" a="1"/>
  <c r="K35" i="17" s="1"/>
  <c r="L35" i="17" a="1"/>
  <c r="L35" i="17" s="1"/>
  <c r="M35" i="17" a="1"/>
  <c r="M35" i="17" s="1"/>
  <c r="C34" i="17" a="1"/>
  <c r="C34" i="17" s="1"/>
  <c r="D34" i="17" a="1"/>
  <c r="D34" i="17" s="1"/>
  <c r="E34" i="17" a="1"/>
  <c r="E34" i="17" s="1"/>
  <c r="F34" i="17" a="1"/>
  <c r="F34" i="17" s="1"/>
  <c r="G34" i="17" a="1"/>
  <c r="G34" i="17" s="1"/>
  <c r="H34" i="17" a="1"/>
  <c r="H34" i="17" s="1"/>
  <c r="I34" i="17" a="1"/>
  <c r="I34" i="17" s="1"/>
  <c r="J34" i="17" a="1"/>
  <c r="J34" i="17" s="1"/>
  <c r="K34" i="17" a="1"/>
  <c r="K34" i="17" s="1"/>
  <c r="L34" i="17" a="1"/>
  <c r="L34" i="17" s="1"/>
  <c r="M34" i="17" a="1"/>
  <c r="M34" i="17" s="1"/>
  <c r="F506" i="18"/>
  <c r="G506" i="18"/>
  <c r="BK12" i="4"/>
  <c r="BK11" i="4"/>
  <c r="BK8" i="4"/>
  <c r="BK42" i="17"/>
  <c r="H62" i="26"/>
  <c r="H56" i="26"/>
  <c r="H61" i="26"/>
  <c r="H55" i="26"/>
  <c r="H60" i="26"/>
  <c r="H54" i="26"/>
  <c r="H59" i="26"/>
  <c r="H58" i="26"/>
  <c r="H45" i="26"/>
  <c r="H51" i="26"/>
  <c r="H50" i="26"/>
  <c r="H44" i="26"/>
  <c r="H49" i="26"/>
  <c r="H43" i="26"/>
  <c r="H52" i="26"/>
  <c r="H63" i="26"/>
  <c r="H48" i="26"/>
  <c r="H42" i="26"/>
  <c r="H46" i="26"/>
  <c r="H38" i="26"/>
  <c r="H32" i="26"/>
  <c r="H37" i="26"/>
  <c r="H31" i="26"/>
  <c r="H53" i="26"/>
  <c r="H36" i="26"/>
  <c r="H30" i="26"/>
  <c r="H39" i="26"/>
  <c r="H35" i="26"/>
  <c r="H29" i="26"/>
  <c r="H40" i="26"/>
  <c r="H34" i="26"/>
  <c r="H57" i="26"/>
  <c r="H47" i="26"/>
  <c r="H41" i="26"/>
  <c r="H33" i="26"/>
  <c r="H22" i="26"/>
  <c r="H16" i="26"/>
  <c r="H27" i="26"/>
  <c r="H21" i="26"/>
  <c r="H15" i="26"/>
  <c r="H26" i="26"/>
  <c r="H20" i="26"/>
  <c r="H14" i="26"/>
  <c r="H28" i="26"/>
  <c r="H25" i="26"/>
  <c r="H19" i="26"/>
  <c r="H24" i="26"/>
  <c r="H18" i="26"/>
  <c r="H23" i="26"/>
  <c r="H17" i="26"/>
  <c r="H7" i="26"/>
  <c r="H13" i="26"/>
  <c r="H12" i="26"/>
  <c r="H6" i="26"/>
  <c r="H11" i="26"/>
  <c r="H5" i="26"/>
  <c r="H10" i="26"/>
  <c r="H9" i="26"/>
  <c r="H8" i="26"/>
  <c r="H4" i="26"/>
  <c r="Y13" i="25"/>
  <c r="Y12" i="25"/>
  <c r="Y11" i="25"/>
  <c r="I9" i="25"/>
  <c r="I10" i="25"/>
  <c r="H12" i="25"/>
  <c r="I12" i="25"/>
  <c r="H11" i="25"/>
  <c r="H10" i="25"/>
  <c r="H9" i="25"/>
  <c r="M7" i="25"/>
  <c r="AA7" i="25" s="1"/>
  <c r="AB66" i="25"/>
  <c r="AC17" i="25"/>
  <c r="AC16" i="25"/>
  <c r="AC66" i="25"/>
  <c r="J26" i="21"/>
  <c r="J10" i="21"/>
  <c r="J29" i="21"/>
  <c r="J13" i="21"/>
  <c r="J24" i="21"/>
  <c r="J8" i="21"/>
  <c r="J19" i="21"/>
  <c r="J22" i="21"/>
  <c r="J6" i="21"/>
  <c r="J25" i="21"/>
  <c r="J9" i="21"/>
  <c r="J20" i="21"/>
  <c r="J15" i="21"/>
  <c r="J32" i="21"/>
  <c r="J18" i="21"/>
  <c r="J30" i="21"/>
  <c r="J21" i="21"/>
  <c r="J5" i="21"/>
  <c r="J16" i="21"/>
  <c r="J27" i="21"/>
  <c r="J11" i="21"/>
  <c r="J31" i="21"/>
  <c r="J14" i="21"/>
  <c r="J33" i="21"/>
  <c r="J17" i="21"/>
  <c r="J28" i="21"/>
  <c r="J12" i="21"/>
  <c r="J23" i="21"/>
  <c r="J7" i="21"/>
  <c r="Z34" i="21"/>
  <c r="I11" i="25"/>
  <c r="AB16" i="25"/>
  <c r="AB17" i="25"/>
  <c r="G12" i="25"/>
  <c r="Y14" i="25"/>
  <c r="Y15" i="25"/>
  <c r="G11" i="25"/>
  <c r="G10" i="25"/>
  <c r="G9" i="25"/>
  <c r="AC7" i="25"/>
  <c r="AC10" i="25"/>
  <c r="AC15" i="25"/>
  <c r="AC12" i="25"/>
  <c r="AC9" i="25"/>
  <c r="AC13" i="25"/>
  <c r="BK13" i="4"/>
  <c r="AF7" i="25"/>
  <c r="BL4" i="4"/>
  <c r="AD7" i="18" l="1"/>
  <c r="AN8" i="14" s="1"/>
  <c r="AL8" i="14"/>
  <c r="I9" i="18"/>
  <c r="AD6" i="18"/>
  <c r="AN7" i="14" s="1"/>
  <c r="AL7" i="14"/>
  <c r="I20" i="17" a="1"/>
  <c r="I20" i="17" s="1"/>
  <c r="N9" i="18"/>
  <c r="H20" i="17" a="1"/>
  <c r="H20" i="17" s="1"/>
  <c r="M116" i="17"/>
  <c r="M106" i="17"/>
  <c r="M23" i="17" a="1"/>
  <c r="M23" i="17" s="1"/>
  <c r="AA3" i="21"/>
  <c r="AA4" i="21" s="1"/>
  <c r="AA34" i="21" s="1"/>
  <c r="M112" i="17"/>
  <c r="V18" i="25"/>
  <c r="Y18" i="25"/>
  <c r="X17" i="25"/>
  <c r="X18" i="25"/>
  <c r="M118" i="17"/>
  <c r="M121" i="17"/>
  <c r="M124" i="17"/>
  <c r="M127" i="17"/>
  <c r="M130" i="17"/>
  <c r="M133" i="17"/>
  <c r="M136" i="17"/>
  <c r="M25" i="17" a="1"/>
  <c r="M25" i="17" s="1"/>
  <c r="M90" i="17"/>
  <c r="M54" i="17" a="1"/>
  <c r="M54" i="17" s="1"/>
  <c r="M55" i="17" a="1"/>
  <c r="M55" i="17" s="1"/>
  <c r="M51" i="17" a="1"/>
  <c r="M51" i="17" s="1"/>
  <c r="M73" i="17"/>
  <c r="M81" i="17"/>
  <c r="M69" i="17"/>
  <c r="M115" i="17"/>
  <c r="M67" i="17"/>
  <c r="M79" i="17"/>
  <c r="M99" i="17"/>
  <c r="M66" i="17"/>
  <c r="M78" i="17"/>
  <c r="M93" i="17"/>
  <c r="M60" i="17"/>
  <c r="M72" i="17"/>
  <c r="M84" i="17"/>
  <c r="M87" i="17"/>
  <c r="M101" i="17"/>
  <c r="M94" i="17"/>
  <c r="M110" i="17"/>
  <c r="M109" i="17"/>
  <c r="M111" i="17"/>
  <c r="M117" i="17"/>
  <c r="M120" i="17"/>
  <c r="M125" i="17"/>
  <c r="M129" i="17"/>
  <c r="M134" i="17"/>
  <c r="M24" i="17" a="1"/>
  <c r="M24" i="17" s="1"/>
  <c r="M85" i="17"/>
  <c r="M53" i="17" a="1"/>
  <c r="M53" i="17" s="1"/>
  <c r="M65" i="17"/>
  <c r="M61" i="17"/>
  <c r="M71" i="17"/>
  <c r="M88" i="17"/>
  <c r="M70" i="17"/>
  <c r="M86" i="17"/>
  <c r="M64" i="17"/>
  <c r="M80" i="17"/>
  <c r="M91" i="17"/>
  <c r="M92" i="17"/>
  <c r="M113" i="17"/>
  <c r="M104" i="17"/>
  <c r="M3" i="4"/>
  <c r="M122" i="17"/>
  <c r="M128" i="17"/>
  <c r="M135" i="17"/>
  <c r="M96" i="17"/>
  <c r="M31" i="17" a="1"/>
  <c r="M31" i="17" s="1"/>
  <c r="M77" i="17"/>
  <c r="M75" i="17"/>
  <c r="M62" i="17"/>
  <c r="M97" i="17"/>
  <c r="M76" i="17"/>
  <c r="M95" i="17"/>
  <c r="M103" i="17"/>
  <c r="M114" i="17"/>
  <c r="N3" i="17"/>
  <c r="M119" i="17"/>
  <c r="M131" i="17"/>
  <c r="M26" i="17" a="1"/>
  <c r="M26" i="17" s="1"/>
  <c r="M52" i="17" a="1"/>
  <c r="M52" i="17" s="1"/>
  <c r="M63" i="17"/>
  <c r="M74" i="17"/>
  <c r="M68" i="17"/>
  <c r="M108" i="17"/>
  <c r="M100" i="17"/>
  <c r="M123" i="17"/>
  <c r="M132" i="17"/>
  <c r="M50" i="17" a="1"/>
  <c r="M50" i="17" s="1"/>
  <c r="M105" i="17"/>
  <c r="M83" i="17"/>
  <c r="M82" i="17"/>
  <c r="M89" i="17"/>
  <c r="M98" i="17"/>
  <c r="M107" i="17"/>
  <c r="C19" i="25"/>
  <c r="AH19" i="25" s="1"/>
  <c r="B20" i="25"/>
  <c r="L119" i="17"/>
  <c r="L122" i="17"/>
  <c r="L125" i="17"/>
  <c r="L128" i="17"/>
  <c r="L131" i="17"/>
  <c r="L135" i="17"/>
  <c r="L23" i="17" a="1"/>
  <c r="L23" i="17" s="1"/>
  <c r="L26" i="17" a="1"/>
  <c r="L26" i="17" s="1"/>
  <c r="L31" i="17" a="1"/>
  <c r="L31" i="17" s="1"/>
  <c r="L52" i="17" a="1"/>
  <c r="L52" i="17" s="1"/>
  <c r="L51" i="17" a="1"/>
  <c r="L51" i="17" s="1"/>
  <c r="L72" i="17"/>
  <c r="L84" i="17"/>
  <c r="L68" i="17"/>
  <c r="L69" i="17"/>
  <c r="L65" i="17"/>
  <c r="L89" i="17"/>
  <c r="L101" i="17"/>
  <c r="L66" i="17"/>
  <c r="L78" i="17"/>
  <c r="L90" i="17"/>
  <c r="L62" i="17"/>
  <c r="L67" i="17"/>
  <c r="L79" i="17"/>
  <c r="L91" i="17"/>
  <c r="L98" i="17"/>
  <c r="L111" i="17"/>
  <c r="L114" i="17"/>
  <c r="L108" i="17"/>
  <c r="L116" i="17"/>
  <c r="L112" i="17"/>
  <c r="K120" i="17"/>
  <c r="K123" i="17"/>
  <c r="K126" i="17"/>
  <c r="K129" i="17"/>
  <c r="K132" i="17"/>
  <c r="K135" i="17"/>
  <c r="K24" i="17" a="1"/>
  <c r="K24" i="17" s="1"/>
  <c r="K66" i="17"/>
  <c r="K52" i="17" a="1"/>
  <c r="K52" i="17" s="1"/>
  <c r="K119" i="17"/>
  <c r="K124" i="17"/>
  <c r="K128" i="17"/>
  <c r="K133" i="17"/>
  <c r="K23" i="17" a="1"/>
  <c r="K23" i="17" s="1"/>
  <c r="K31" i="17" a="1"/>
  <c r="K31" i="17" s="1"/>
  <c r="K51" i="17" a="1"/>
  <c r="K51" i="17" s="1"/>
  <c r="K54" i="17" a="1"/>
  <c r="K54" i="17" s="1"/>
  <c r="K116" i="17"/>
  <c r="K93" i="17"/>
  <c r="K99" i="17"/>
  <c r="K70" i="17"/>
  <c r="K82" i="17"/>
  <c r="K97" i="17"/>
  <c r="K63" i="17"/>
  <c r="K76" i="17"/>
  <c r="K90" i="17"/>
  <c r="K64" i="17"/>
  <c r="K77" i="17"/>
  <c r="K89" i="17"/>
  <c r="K87" i="17"/>
  <c r="K117" i="17"/>
  <c r="K100" i="17"/>
  <c r="K98" i="17"/>
  <c r="K113" i="17"/>
  <c r="K115" i="17"/>
  <c r="K110" i="17"/>
  <c r="Y3" i="21"/>
  <c r="Y4" i="21" s="1"/>
  <c r="Y34" i="21" s="1"/>
  <c r="J118" i="17"/>
  <c r="J121" i="17"/>
  <c r="J124" i="17"/>
  <c r="J127" i="17"/>
  <c r="J130" i="17"/>
  <c r="J133" i="17"/>
  <c r="J136" i="17"/>
  <c r="J25" i="17" a="1"/>
  <c r="J25" i="17" s="1"/>
  <c r="J59" i="17"/>
  <c r="J54" i="17" a="1"/>
  <c r="J54" i="17" s="1"/>
  <c r="J51" i="17" a="1"/>
  <c r="J51" i="17" s="1"/>
  <c r="J67" i="17"/>
  <c r="J77" i="17"/>
  <c r="J63" i="17"/>
  <c r="J73" i="17"/>
  <c r="J69" i="17"/>
  <c r="J61" i="17"/>
  <c r="J85" i="17"/>
  <c r="J76" i="17"/>
  <c r="J88" i="17"/>
  <c r="J82" i="17"/>
  <c r="J112" i="17"/>
  <c r="J79" i="17"/>
  <c r="J91" i="17"/>
  <c r="J99" i="17"/>
  <c r="J96" i="17"/>
  <c r="J97" i="17"/>
  <c r="J101" i="17"/>
  <c r="J113" i="17"/>
  <c r="J114" i="17"/>
  <c r="J115" i="17"/>
  <c r="I120" i="17"/>
  <c r="I123" i="17"/>
  <c r="I126" i="17"/>
  <c r="I129" i="17"/>
  <c r="I132" i="17"/>
  <c r="I135" i="17"/>
  <c r="I24" i="17" a="1"/>
  <c r="I24" i="17" s="1"/>
  <c r="I31" i="17" a="1"/>
  <c r="I31" i="17" s="1"/>
  <c r="I52" i="17" a="1"/>
  <c r="I52" i="17" s="1"/>
  <c r="I49" i="17" a="1"/>
  <c r="I49" i="17" s="1"/>
  <c r="I93" i="17"/>
  <c r="I82" i="17"/>
  <c r="I117" i="17"/>
  <c r="I99" i="17"/>
  <c r="I62" i="17"/>
  <c r="I78" i="17"/>
  <c r="I101" i="17"/>
  <c r="I121" i="17"/>
  <c r="I125" i="17"/>
  <c r="I130" i="17"/>
  <c r="I134" i="17"/>
  <c r="I25" i="17" a="1"/>
  <c r="I25" i="17" s="1"/>
  <c r="I50" i="17" a="1"/>
  <c r="I50" i="17" s="1"/>
  <c r="I54" i="17" a="1"/>
  <c r="I54" i="17" s="1"/>
  <c r="I77" i="17"/>
  <c r="I68" i="17"/>
  <c r="I89" i="17"/>
  <c r="I85" i="17"/>
  <c r="I105" i="17"/>
  <c r="I70" i="17"/>
  <c r="I86" i="17"/>
  <c r="I106" i="17"/>
  <c r="I102" i="17"/>
  <c r="I67" i="17"/>
  <c r="I79" i="17"/>
  <c r="I91" i="17"/>
  <c r="I110" i="17"/>
  <c r="I96" i="17"/>
  <c r="I108" i="17"/>
  <c r="I112" i="17"/>
  <c r="W3" i="21"/>
  <c r="W4" i="21" s="1"/>
  <c r="W34" i="21" s="1"/>
  <c r="J116" i="17"/>
  <c r="J94" i="17"/>
  <c r="J75" i="17"/>
  <c r="J86" i="17"/>
  <c r="X3" i="21"/>
  <c r="X4" i="21" s="1"/>
  <c r="X34" i="21" s="1"/>
  <c r="J80" i="17"/>
  <c r="J70" i="17"/>
  <c r="J81" i="17"/>
  <c r="J66" i="17"/>
  <c r="J60" i="17"/>
  <c r="J50" i="17" a="1"/>
  <c r="J50" i="17" s="1"/>
  <c r="J49" i="17" a="1"/>
  <c r="J49" i="17" s="1"/>
  <c r="J23" i="17" a="1"/>
  <c r="J23" i="17" s="1"/>
  <c r="J132" i="17"/>
  <c r="J128" i="17"/>
  <c r="J123" i="17"/>
  <c r="J119" i="17"/>
  <c r="H74" i="17"/>
  <c r="H95" i="17"/>
  <c r="H60" i="17"/>
  <c r="H85" i="17"/>
  <c r="H68" i="17"/>
  <c r="H99" i="17"/>
  <c r="H80" i="17"/>
  <c r="H83" i="17"/>
  <c r="H91" i="17"/>
  <c r="H50" i="17" a="1"/>
  <c r="H50" i="17" s="1"/>
  <c r="H49" i="17" a="1"/>
  <c r="H49" i="17" s="1"/>
  <c r="H134" i="17"/>
  <c r="H127" i="17"/>
  <c r="H118" i="17"/>
  <c r="X11" i="25"/>
  <c r="X12" i="25"/>
  <c r="H114" i="17"/>
  <c r="H97" i="17"/>
  <c r="H100" i="17"/>
  <c r="H86" i="17"/>
  <c r="H70" i="17"/>
  <c r="H81" i="17"/>
  <c r="H110" i="17"/>
  <c r="H73" i="17"/>
  <c r="H92" i="17"/>
  <c r="H76" i="17"/>
  <c r="H79" i="17"/>
  <c r="H75" i="17"/>
  <c r="H106" i="17"/>
  <c r="H52" i="17" a="1"/>
  <c r="H52" i="17" s="1"/>
  <c r="H87" i="17"/>
  <c r="H133" i="17"/>
  <c r="H120" i="17"/>
  <c r="H123" i="17"/>
  <c r="H126" i="17"/>
  <c r="H129" i="17"/>
  <c r="H132" i="17"/>
  <c r="H135" i="17"/>
  <c r="H24" i="17" a="1"/>
  <c r="H24" i="17" s="1"/>
  <c r="H31" i="17" a="1"/>
  <c r="H31" i="17" s="1"/>
  <c r="H32" i="17" s="1"/>
  <c r="H20" i="4" s="1"/>
  <c r="H54" i="17" a="1"/>
  <c r="H54" i="17" s="1"/>
  <c r="H55" i="17" a="1"/>
  <c r="H55" i="17" s="1"/>
  <c r="H71" i="17"/>
  <c r="H115" i="17"/>
  <c r="H67" i="17"/>
  <c r="H64" i="17"/>
  <c r="H84" i="17"/>
  <c r="H94" i="17"/>
  <c r="V3" i="21"/>
  <c r="V4" i="21" s="1"/>
  <c r="V34" i="21" s="1"/>
  <c r="H61" i="17"/>
  <c r="H77" i="17"/>
  <c r="H102" i="17"/>
  <c r="H72" i="17"/>
  <c r="H89" i="17"/>
  <c r="H66" i="17"/>
  <c r="H78" i="17"/>
  <c r="H90" i="17"/>
  <c r="H111" i="17"/>
  <c r="H108" i="17"/>
  <c r="H101" i="17"/>
  <c r="H113" i="17"/>
  <c r="H116" i="17"/>
  <c r="H119" i="17"/>
  <c r="H122" i="17"/>
  <c r="H125" i="17"/>
  <c r="H128" i="17"/>
  <c r="H131" i="17"/>
  <c r="H136" i="17"/>
  <c r="H23" i="17" a="1"/>
  <c r="H23" i="17" s="1"/>
  <c r="H26" i="17" a="1"/>
  <c r="H26" i="17" s="1"/>
  <c r="G119" i="17"/>
  <c r="G122" i="17"/>
  <c r="G125" i="17"/>
  <c r="G128" i="17"/>
  <c r="G131" i="17"/>
  <c r="G134" i="17"/>
  <c r="G3" i="4"/>
  <c r="G25" i="17" a="1"/>
  <c r="G25" i="17" s="1"/>
  <c r="G68" i="17"/>
  <c r="G50" i="17" a="1"/>
  <c r="G50" i="17" s="1"/>
  <c r="G31" i="17" a="1"/>
  <c r="G31" i="17" s="1"/>
  <c r="G32" i="17" s="1"/>
  <c r="G20" i="4" s="1"/>
  <c r="G63" i="17"/>
  <c r="G76" i="17"/>
  <c r="G83" i="17"/>
  <c r="G87" i="17"/>
  <c r="G69" i="17"/>
  <c r="G80" i="17"/>
  <c r="G92" i="17"/>
  <c r="G103" i="17"/>
  <c r="G114" i="17"/>
  <c r="G70" i="17"/>
  <c r="G81" i="17"/>
  <c r="G93" i="17"/>
  <c r="G104" i="17"/>
  <c r="G116" i="17"/>
  <c r="G66" i="17"/>
  <c r="G78" i="17"/>
  <c r="G98" i="17"/>
  <c r="G105" i="17"/>
  <c r="G117" i="17"/>
  <c r="G118" i="17"/>
  <c r="G121" i="17"/>
  <c r="G124" i="17"/>
  <c r="G127" i="17"/>
  <c r="G130" i="17"/>
  <c r="G133" i="17"/>
  <c r="G136" i="17"/>
  <c r="G24" i="17" a="1"/>
  <c r="G24" i="17" s="1"/>
  <c r="G97" i="17"/>
  <c r="G67" i="17"/>
  <c r="G51" i="17" a="1"/>
  <c r="G51" i="17" s="1"/>
  <c r="G52" i="17" a="1"/>
  <c r="G52" i="17" s="1"/>
  <c r="G54" i="17" a="1"/>
  <c r="G54" i="17" s="1"/>
  <c r="G102" i="17"/>
  <c r="G90" i="17"/>
  <c r="G110" i="17"/>
  <c r="U3" i="21"/>
  <c r="G64" i="17"/>
  <c r="G77" i="17"/>
  <c r="G88" i="17"/>
  <c r="G99" i="17"/>
  <c r="G111" i="17"/>
  <c r="G65" i="17"/>
  <c r="G79" i="17"/>
  <c r="G89" i="17"/>
  <c r="G100" i="17"/>
  <c r="G112" i="17"/>
  <c r="G62" i="17"/>
  <c r="G75" i="17"/>
  <c r="G86" i="17"/>
  <c r="G101" i="17"/>
  <c r="G113" i="17"/>
  <c r="C507" i="14"/>
  <c r="H37" i="18"/>
  <c r="O37" i="14"/>
  <c r="K149" i="17"/>
  <c r="M144" i="17"/>
  <c r="N147" i="17"/>
  <c r="M148" i="17"/>
  <c r="H150" i="17"/>
  <c r="G142" i="17"/>
  <c r="H145" i="17"/>
  <c r="G143" i="17"/>
  <c r="G150" i="17"/>
  <c r="I145" i="17"/>
  <c r="E146" i="17"/>
  <c r="E143" i="17"/>
  <c r="I146" i="17"/>
  <c r="K142" i="17"/>
  <c r="K139" i="17"/>
  <c r="F147" i="17"/>
  <c r="N150" i="17"/>
  <c r="J146" i="17"/>
  <c r="I147" i="17"/>
  <c r="C146" i="17"/>
  <c r="L149" i="17"/>
  <c r="M143" i="17"/>
  <c r="H149" i="17"/>
  <c r="I151" i="17"/>
  <c r="C148" i="17"/>
  <c r="N148" i="17"/>
  <c r="I148" i="17"/>
  <c r="D139" i="17"/>
  <c r="E149" i="17"/>
  <c r="G140" i="17"/>
  <c r="F144" i="17"/>
  <c r="D150" i="17"/>
  <c r="I149" i="17"/>
  <c r="H143" i="17"/>
  <c r="J151" i="17"/>
  <c r="F151" i="17"/>
  <c r="M142" i="17"/>
  <c r="J143" i="17"/>
  <c r="N149" i="17"/>
  <c r="K147" i="17"/>
  <c r="H141" i="17"/>
  <c r="I140" i="17"/>
  <c r="L143" i="17"/>
  <c r="N140" i="17"/>
  <c r="G141" i="17"/>
  <c r="G145" i="17"/>
  <c r="D144" i="17"/>
  <c r="D147" i="17"/>
  <c r="D151" i="17"/>
  <c r="K152" i="17"/>
  <c r="E147" i="17"/>
  <c r="K145" i="17"/>
  <c r="H146" i="17"/>
  <c r="N142" i="17"/>
  <c r="F142" i="17"/>
  <c r="C149" i="17"/>
  <c r="J140" i="17"/>
  <c r="I141" i="17"/>
  <c r="I150" i="17"/>
  <c r="K146" i="17"/>
  <c r="J150" i="17"/>
  <c r="E139" i="17"/>
  <c r="M139" i="17"/>
  <c r="M146" i="17"/>
  <c r="E141" i="17"/>
  <c r="C144" i="17"/>
  <c r="F148" i="17"/>
  <c r="F143" i="17"/>
  <c r="L140" i="17"/>
  <c r="J142" i="17"/>
  <c r="D149" i="17"/>
  <c r="K148" i="17"/>
  <c r="L141" i="17"/>
  <c r="D140" i="17"/>
  <c r="M140" i="17"/>
  <c r="J147" i="17"/>
  <c r="J144" i="17"/>
  <c r="H144" i="17"/>
  <c r="N143" i="17"/>
  <c r="H148" i="17"/>
  <c r="C142" i="17"/>
  <c r="L146" i="17"/>
  <c r="M141" i="17"/>
  <c r="K141" i="17"/>
  <c r="L148" i="17"/>
  <c r="F145" i="17"/>
  <c r="M150" i="17"/>
  <c r="E145" i="17"/>
  <c r="H142" i="17"/>
  <c r="N146" i="17"/>
  <c r="F140" i="17"/>
  <c r="J145" i="17"/>
  <c r="L144" i="17"/>
  <c r="N145" i="17"/>
  <c r="F150" i="17"/>
  <c r="I143" i="17"/>
  <c r="G147" i="17"/>
  <c r="H140" i="17"/>
  <c r="J148" i="17"/>
  <c r="I144" i="17"/>
  <c r="M151" i="17"/>
  <c r="I137" i="17"/>
  <c r="I24" i="4" s="1"/>
  <c r="O30" i="14"/>
  <c r="AC29" i="18"/>
  <c r="AM30" i="14" s="1"/>
  <c r="M29" i="18"/>
  <c r="L32" i="17"/>
  <c r="L20" i="4" s="1"/>
  <c r="D20" i="17" a="1"/>
  <c r="D20" i="17" s="1"/>
  <c r="L20" i="17" a="1"/>
  <c r="L20" i="17" s="1"/>
  <c r="J29" i="18"/>
  <c r="H29" i="18" s="1"/>
  <c r="Q30" i="14"/>
  <c r="F20" i="17" a="1"/>
  <c r="F20" i="17" s="1"/>
  <c r="F47" i="17" a="1"/>
  <c r="F47" i="17" s="1"/>
  <c r="Q38" i="14"/>
  <c r="J47" i="17" a="1"/>
  <c r="J47" i="17" s="1"/>
  <c r="N47" i="17" a="1"/>
  <c r="N47" i="17" s="1"/>
  <c r="C47" i="17" a="1"/>
  <c r="C47" i="17" s="1"/>
  <c r="K47" i="17" a="1"/>
  <c r="K47" i="17" s="1"/>
  <c r="D47" i="17" a="1"/>
  <c r="D47" i="17" s="1"/>
  <c r="E47" i="17" a="1"/>
  <c r="E47" i="17" s="1"/>
  <c r="H47" i="17" a="1"/>
  <c r="H47" i="17" s="1"/>
  <c r="I47" i="17" a="1"/>
  <c r="I47" i="17" s="1"/>
  <c r="M47" i="17" a="1"/>
  <c r="M47" i="17" s="1"/>
  <c r="G47" i="17" a="1"/>
  <c r="G47" i="17" s="1"/>
  <c r="L47" i="17" a="1"/>
  <c r="L47" i="17" s="1"/>
  <c r="I37" i="18"/>
  <c r="U37" i="18" s="1"/>
  <c r="M506" i="18"/>
  <c r="I32" i="17"/>
  <c r="I20" i="4" s="1"/>
  <c r="E44" i="17" a="1"/>
  <c r="E44" i="17" s="1"/>
  <c r="J41" i="17" a="1"/>
  <c r="J41" i="17" s="1"/>
  <c r="J44" i="17" a="1"/>
  <c r="J44" i="17" s="1"/>
  <c r="G44" i="17" a="1"/>
  <c r="G44" i="17" s="1"/>
  <c r="F44" i="17" a="1"/>
  <c r="F44" i="17" s="1"/>
  <c r="C44" i="17" a="1"/>
  <c r="C44" i="17" s="1"/>
  <c r="M44" i="17" a="1"/>
  <c r="M44" i="17" s="1"/>
  <c r="D44" i="17" a="1"/>
  <c r="D44" i="17" s="1"/>
  <c r="N44" i="17" a="1"/>
  <c r="N44" i="17" s="1"/>
  <c r="I44" i="17" a="1"/>
  <c r="I44" i="17" s="1"/>
  <c r="H44" i="17" a="1"/>
  <c r="H44" i="17" s="1"/>
  <c r="L44" i="17" a="1"/>
  <c r="L44" i="17" s="1"/>
  <c r="T506" i="18"/>
  <c r="AC506" i="18"/>
  <c r="AM37" i="14"/>
  <c r="AM507" i="14" s="1"/>
  <c r="F48" i="17" a="1"/>
  <c r="F48" i="17" s="1"/>
  <c r="G48" i="17" a="1"/>
  <c r="G48" i="17" s="1"/>
  <c r="J48" i="17" a="1"/>
  <c r="J48" i="17" s="1"/>
  <c r="H48" i="17" a="1"/>
  <c r="H48" i="17" s="1"/>
  <c r="L48" i="17" a="1"/>
  <c r="L48" i="17" s="1"/>
  <c r="D48" i="17" a="1"/>
  <c r="D48" i="17" s="1"/>
  <c r="E48" i="17" a="1"/>
  <c r="E48" i="17" s="1"/>
  <c r="E56" i="17" s="1"/>
  <c r="E22" i="4" s="1"/>
  <c r="C48" i="17" a="1"/>
  <c r="C48" i="17" s="1"/>
  <c r="N48" i="17" a="1"/>
  <c r="N48" i="17" s="1"/>
  <c r="I48" i="17" a="1"/>
  <c r="I48" i="17" s="1"/>
  <c r="K48" i="17" a="1"/>
  <c r="K48" i="17" s="1"/>
  <c r="M48" i="17" a="1"/>
  <c r="M48" i="17" s="1"/>
  <c r="D38" i="17" a="1"/>
  <c r="D38" i="17" s="1"/>
  <c r="L38" i="17" a="1"/>
  <c r="L38" i="17" s="1"/>
  <c r="E38" i="17" a="1"/>
  <c r="E38" i="17" s="1"/>
  <c r="M38" i="17" a="1"/>
  <c r="M38" i="17" s="1"/>
  <c r="F38" i="17" a="1"/>
  <c r="F38" i="17" s="1"/>
  <c r="N38" i="17" a="1"/>
  <c r="N38" i="17" s="1"/>
  <c r="G38" i="17" a="1"/>
  <c r="G38" i="17" s="1"/>
  <c r="J506" i="18"/>
  <c r="H38" i="17" a="1"/>
  <c r="H38" i="17" s="1"/>
  <c r="I38" i="17" a="1"/>
  <c r="I38" i="17" s="1"/>
  <c r="H36" i="18"/>
  <c r="J38" i="17" a="1"/>
  <c r="J38" i="17" s="1"/>
  <c r="C38" i="17" a="1"/>
  <c r="C38" i="17" s="1"/>
  <c r="K38" i="17" a="1"/>
  <c r="K38" i="17" s="1"/>
  <c r="I41" i="17" a="1"/>
  <c r="I41" i="17" s="1"/>
  <c r="H41" i="17" a="1"/>
  <c r="H41" i="17" s="1"/>
  <c r="G41" i="17" a="1"/>
  <c r="G41" i="17" s="1"/>
  <c r="F41" i="17" a="1"/>
  <c r="F41" i="17" s="1"/>
  <c r="M41" i="17" a="1"/>
  <c r="M41" i="17" s="1"/>
  <c r="E41" i="17" a="1"/>
  <c r="E41" i="17" s="1"/>
  <c r="L41" i="17" a="1"/>
  <c r="L41" i="17" s="1"/>
  <c r="D41" i="17" a="1"/>
  <c r="D41" i="17" s="1"/>
  <c r="K41" i="17" a="1"/>
  <c r="K41" i="17" s="1"/>
  <c r="C41" i="17" a="1"/>
  <c r="C41" i="17" s="1"/>
  <c r="Q34" i="21"/>
  <c r="G137" i="17"/>
  <c r="G24" i="4" s="1"/>
  <c r="E137" i="17"/>
  <c r="E24" i="4" s="1"/>
  <c r="M32" i="17"/>
  <c r="M20" i="4" s="1"/>
  <c r="K32" i="17"/>
  <c r="K20" i="4" s="1"/>
  <c r="R34" i="21"/>
  <c r="T34" i="21"/>
  <c r="M137" i="17"/>
  <c r="M24" i="4" s="1"/>
  <c r="L137" i="17"/>
  <c r="L24" i="4" s="1"/>
  <c r="J137" i="17"/>
  <c r="J24" i="4" s="1"/>
  <c r="H137" i="17"/>
  <c r="H24" i="4" s="1"/>
  <c r="S34" i="21"/>
  <c r="C32" i="17"/>
  <c r="C20" i="4" s="1"/>
  <c r="AD5" i="25"/>
  <c r="D32" i="17"/>
  <c r="D20" i="4" s="1"/>
  <c r="E32" i="17"/>
  <c r="E20" i="4" s="1"/>
  <c r="F32" i="17"/>
  <c r="F20" i="4" s="1"/>
  <c r="G146" i="17"/>
  <c r="G139" i="17"/>
  <c r="K150" i="17"/>
  <c r="N141" i="17"/>
  <c r="C143" i="17"/>
  <c r="E144" i="17"/>
  <c r="D145" i="17"/>
  <c r="G144" i="17"/>
  <c r="G148" i="17"/>
  <c r="I139" i="17"/>
  <c r="F146" i="17"/>
  <c r="J149" i="17"/>
  <c r="C147" i="17"/>
  <c r="L151" i="17"/>
  <c r="G151" i="17"/>
  <c r="C151" i="17"/>
  <c r="F153" i="17"/>
  <c r="E151" i="17"/>
  <c r="H151" i="17"/>
  <c r="K151" i="17"/>
  <c r="N151" i="17"/>
  <c r="N139" i="17"/>
  <c r="C140" i="17"/>
  <c r="H147" i="17"/>
  <c r="C145" i="17"/>
  <c r="F139" i="17"/>
  <c r="L145" i="17"/>
  <c r="J139" i="17"/>
  <c r="G104" i="8"/>
  <c r="F141" i="17"/>
  <c r="L139" i="17"/>
  <c r="C141" i="17"/>
  <c r="L142" i="17"/>
  <c r="I142" i="17"/>
  <c r="C150" i="17"/>
  <c r="F149" i="17"/>
  <c r="H139" i="17"/>
  <c r="G149" i="17"/>
  <c r="D148" i="17"/>
  <c r="D141" i="17"/>
  <c r="M149" i="17"/>
  <c r="C139" i="17"/>
  <c r="K143" i="17"/>
  <c r="L150" i="17"/>
  <c r="D146" i="17"/>
  <c r="D142" i="17"/>
  <c r="E150" i="17"/>
  <c r="M147" i="17"/>
  <c r="E142" i="17"/>
  <c r="K144" i="17"/>
  <c r="N144" i="17"/>
  <c r="J141" i="17"/>
  <c r="K140" i="17"/>
  <c r="L147" i="17"/>
  <c r="D143" i="17"/>
  <c r="E148" i="17"/>
  <c r="M145" i="17"/>
  <c r="E140" i="17"/>
  <c r="L39" i="17" a="1"/>
  <c r="L39" i="17" s="1"/>
  <c r="K506" i="18"/>
  <c r="L8" i="18"/>
  <c r="N39" i="17" a="1"/>
  <c r="N39" i="17" s="1"/>
  <c r="M20" i="17" a="1"/>
  <c r="M20" i="17" s="1"/>
  <c r="J20" i="17" a="1"/>
  <c r="J20" i="17" s="1"/>
  <c r="G20" i="17" a="1"/>
  <c r="G20" i="17" s="1"/>
  <c r="C39" i="17" a="1"/>
  <c r="C39" i="17" s="1"/>
  <c r="D39" i="17" a="1"/>
  <c r="D39" i="17" s="1"/>
  <c r="E39" i="17" a="1"/>
  <c r="E39" i="17" s="1"/>
  <c r="F39" i="17" a="1"/>
  <c r="F39" i="17" s="1"/>
  <c r="G39" i="17" a="1"/>
  <c r="G39" i="17" s="1"/>
  <c r="H39" i="17" a="1"/>
  <c r="H39" i="17" s="1"/>
  <c r="I39" i="17" a="1"/>
  <c r="I39" i="17" s="1"/>
  <c r="J39" i="17" a="1"/>
  <c r="J39" i="17" s="1"/>
  <c r="K39" i="17" a="1"/>
  <c r="K39" i="17" s="1"/>
  <c r="C152" i="17"/>
  <c r="N152" i="17"/>
  <c r="I153" i="17"/>
  <c r="E152" i="17"/>
  <c r="D152" i="17"/>
  <c r="L153" i="17"/>
  <c r="H152" i="17"/>
  <c r="C153" i="17"/>
  <c r="M153" i="17"/>
  <c r="L152" i="17"/>
  <c r="J153" i="17"/>
  <c r="I152" i="17"/>
  <c r="G153" i="17"/>
  <c r="F152" i="17"/>
  <c r="D153" i="17"/>
  <c r="N153" i="17"/>
  <c r="M152" i="17"/>
  <c r="K153" i="17"/>
  <c r="J152" i="17"/>
  <c r="H153" i="17"/>
  <c r="G152" i="17"/>
  <c r="E153" i="17"/>
  <c r="J32" i="17"/>
  <c r="J20" i="4" s="1"/>
  <c r="L7" i="25"/>
  <c r="T19" i="25" l="1"/>
  <c r="C21" i="17" a="1"/>
  <c r="C21" i="17" s="1"/>
  <c r="F21" i="17" a="1"/>
  <c r="F21" i="17" s="1"/>
  <c r="I21" i="17" a="1"/>
  <c r="I21" i="17" s="1"/>
  <c r="L21" i="17" a="1"/>
  <c r="L21" i="17" s="1"/>
  <c r="O9" i="18"/>
  <c r="D21" i="17" a="1"/>
  <c r="D21" i="17" s="1"/>
  <c r="G21" i="17" a="1"/>
  <c r="G21" i="17" s="1"/>
  <c r="J21" i="17" a="1"/>
  <c r="J21" i="17" s="1"/>
  <c r="M21" i="17" a="1"/>
  <c r="M21" i="17" s="1"/>
  <c r="N506" i="18"/>
  <c r="E21" i="17" a="1"/>
  <c r="E21" i="17" s="1"/>
  <c r="H21" i="17" a="1"/>
  <c r="H21" i="17" s="1"/>
  <c r="K21" i="17" a="1"/>
  <c r="K21" i="17" s="1"/>
  <c r="U4" i="21"/>
  <c r="K137" i="17"/>
  <c r="K24" i="4" s="1"/>
  <c r="N118" i="17"/>
  <c r="N134" i="17"/>
  <c r="N130" i="17"/>
  <c r="N135" i="17"/>
  <c r="N123" i="17"/>
  <c r="N122" i="17"/>
  <c r="N127" i="17"/>
  <c r="N24" i="17" a="1"/>
  <c r="N24" i="17" s="1"/>
  <c r="N66" i="17"/>
  <c r="N49" i="17" a="1"/>
  <c r="N49" i="17" s="1"/>
  <c r="N31" i="17" a="1"/>
  <c r="N31" i="17" s="1"/>
  <c r="N110" i="17"/>
  <c r="N61" i="17"/>
  <c r="N73" i="17"/>
  <c r="N78" i="17"/>
  <c r="N74" i="17"/>
  <c r="N69" i="17"/>
  <c r="N95" i="17"/>
  <c r="N63" i="17"/>
  <c r="N75" i="17"/>
  <c r="N93" i="17"/>
  <c r="N72" i="17"/>
  <c r="N88" i="17"/>
  <c r="N82" i="17"/>
  <c r="N96" i="17"/>
  <c r="N116" i="17"/>
  <c r="N91" i="17"/>
  <c r="N3" i="4"/>
  <c r="N112" i="17"/>
  <c r="N105" i="17"/>
  <c r="N115" i="17"/>
  <c r="N126" i="17"/>
  <c r="N132" i="17"/>
  <c r="N129" i="17"/>
  <c r="N121" i="17"/>
  <c r="N25" i="17" a="1"/>
  <c r="N25" i="17" s="1"/>
  <c r="N54" i="17" a="1"/>
  <c r="N54" i="17" s="1"/>
  <c r="N52" i="17" a="1"/>
  <c r="N52" i="17" s="1"/>
  <c r="N81" i="17"/>
  <c r="N64" i="17"/>
  <c r="N62" i="17"/>
  <c r="N111" i="17"/>
  <c r="N106" i="17"/>
  <c r="N71" i="17"/>
  <c r="N99" i="17"/>
  <c r="N80" i="17"/>
  <c r="N86" i="17"/>
  <c r="N107" i="17"/>
  <c r="N97" i="17"/>
  <c r="N108" i="17"/>
  <c r="N109" i="17"/>
  <c r="AB3" i="21"/>
  <c r="N131" i="17"/>
  <c r="N136" i="17"/>
  <c r="N128" i="17"/>
  <c r="N26" i="17" a="1"/>
  <c r="N26" i="17" s="1"/>
  <c r="N55" i="17" a="1"/>
  <c r="N55" i="17" s="1"/>
  <c r="N92" i="17"/>
  <c r="N68" i="17"/>
  <c r="N89" i="17"/>
  <c r="N79" i="17"/>
  <c r="N76" i="17"/>
  <c r="N90" i="17"/>
  <c r="N87" i="17"/>
  <c r="N117" i="17"/>
  <c r="O3" i="17"/>
  <c r="N120" i="17"/>
  <c r="N70" i="17"/>
  <c r="N53" i="17" a="1"/>
  <c r="N53" i="17" s="1"/>
  <c r="N65" i="17"/>
  <c r="N59" i="17"/>
  <c r="N114" i="17"/>
  <c r="N100" i="17"/>
  <c r="N104" i="17"/>
  <c r="N125" i="17"/>
  <c r="N119" i="17"/>
  <c r="N23" i="17" a="1"/>
  <c r="N23" i="17" s="1"/>
  <c r="N50" i="17" a="1"/>
  <c r="N50" i="17" s="1"/>
  <c r="N60" i="17"/>
  <c r="N84" i="17"/>
  <c r="N67" i="17"/>
  <c r="N94" i="17"/>
  <c r="N83" i="17"/>
  <c r="N101" i="17"/>
  <c r="N51" i="17" a="1"/>
  <c r="N51" i="17" s="1"/>
  <c r="N77" i="17"/>
  <c r="N102" i="17"/>
  <c r="N124" i="17"/>
  <c r="N85" i="17"/>
  <c r="N113" i="17"/>
  <c r="N133" i="17"/>
  <c r="N98" i="17"/>
  <c r="N103" i="17"/>
  <c r="N20" i="17" a="1"/>
  <c r="N20" i="17" s="1"/>
  <c r="N30" i="17" a="1"/>
  <c r="N30" i="17" s="1"/>
  <c r="N35" i="17" a="1"/>
  <c r="N35" i="17" s="1"/>
  <c r="N34" i="17" a="1"/>
  <c r="N34" i="17" s="1"/>
  <c r="N21" i="17" a="1"/>
  <c r="N21" i="17" s="1"/>
  <c r="N22" i="17" a="1"/>
  <c r="N22" i="17" s="1"/>
  <c r="B21" i="25"/>
  <c r="C20" i="25"/>
  <c r="AH20" i="25" s="1"/>
  <c r="T20" i="25" s="1"/>
  <c r="AB18" i="25"/>
  <c r="AC18" i="25"/>
  <c r="U9" i="18"/>
  <c r="K56" i="17"/>
  <c r="K22" i="4" s="1"/>
  <c r="F56" i="17"/>
  <c r="F22" i="4" s="1"/>
  <c r="G56" i="17"/>
  <c r="G22" i="4" s="1"/>
  <c r="M56" i="17"/>
  <c r="M22" i="4" s="1"/>
  <c r="J154" i="17"/>
  <c r="J25" i="4" s="1"/>
  <c r="H56" i="17"/>
  <c r="H22" i="4" s="1"/>
  <c r="G154" i="17"/>
  <c r="G25" i="4" s="1"/>
  <c r="K154" i="17"/>
  <c r="K25" i="4" s="1"/>
  <c r="F154" i="17"/>
  <c r="F25" i="4" s="1"/>
  <c r="M154" i="17"/>
  <c r="M25" i="4" s="1"/>
  <c r="J56" i="17"/>
  <c r="J22" i="4" s="1"/>
  <c r="C56" i="17"/>
  <c r="C22" i="4" s="1"/>
  <c r="I56" i="17"/>
  <c r="I22" i="4" s="1"/>
  <c r="I29" i="18"/>
  <c r="U29" i="18" s="1"/>
  <c r="N41" i="17" a="1"/>
  <c r="N41" i="17" s="1"/>
  <c r="O41" i="17" a="1"/>
  <c r="O41" i="17" s="1"/>
  <c r="L56" i="17"/>
  <c r="L22" i="4" s="1"/>
  <c r="D56" i="17"/>
  <c r="D22" i="4" s="1"/>
  <c r="AD37" i="18"/>
  <c r="AN38" i="14" s="1"/>
  <c r="AL38" i="14"/>
  <c r="I36" i="18"/>
  <c r="U36" i="18" s="1"/>
  <c r="N154" i="17"/>
  <c r="N25" i="4" s="1"/>
  <c r="E154" i="17"/>
  <c r="E25" i="4" s="1"/>
  <c r="L154" i="17"/>
  <c r="L25" i="4" s="1"/>
  <c r="H154" i="17"/>
  <c r="H25" i="4" s="1"/>
  <c r="C154" i="17"/>
  <c r="C25" i="4" s="1"/>
  <c r="I154" i="17"/>
  <c r="I25" i="4" s="1"/>
  <c r="C40" i="17" a="1"/>
  <c r="C40" i="17" s="1"/>
  <c r="G40" i="17" a="1"/>
  <c r="G40" i="17" s="1"/>
  <c r="J40" i="17" a="1"/>
  <c r="J40" i="17" s="1"/>
  <c r="M40" i="17" a="1"/>
  <c r="M40" i="17" s="1"/>
  <c r="E40" i="17" a="1"/>
  <c r="E40" i="17" s="1"/>
  <c r="H40" i="17" a="1"/>
  <c r="H40" i="17" s="1"/>
  <c r="K40" i="17" a="1"/>
  <c r="K40" i="17" s="1"/>
  <c r="O40" i="17" a="1"/>
  <c r="O40" i="17" s="1"/>
  <c r="L506" i="18"/>
  <c r="H8" i="18"/>
  <c r="F40" i="17" a="1"/>
  <c r="F40" i="17" s="1"/>
  <c r="I40" i="17" a="1"/>
  <c r="I40" i="17" s="1"/>
  <c r="L40" i="17" a="1"/>
  <c r="L40" i="17" s="1"/>
  <c r="D40" i="17" a="1"/>
  <c r="D40" i="17" s="1"/>
  <c r="N40" i="17" a="1"/>
  <c r="N40" i="17" s="1"/>
  <c r="D154" i="17"/>
  <c r="D25" i="4" s="1"/>
  <c r="B22" i="25" l="1"/>
  <c r="C21" i="25"/>
  <c r="AH21" i="25" s="1"/>
  <c r="T21" i="25" s="1"/>
  <c r="N28" i="17"/>
  <c r="N19" i="4" s="1"/>
  <c r="AB4" i="21"/>
  <c r="AB34" i="21" s="1"/>
  <c r="U34" i="21"/>
  <c r="V19" i="25"/>
  <c r="Y19" i="25"/>
  <c r="O118" i="17"/>
  <c r="O126" i="17"/>
  <c r="O131" i="17"/>
  <c r="O130" i="17"/>
  <c r="O127" i="17"/>
  <c r="O133" i="17"/>
  <c r="O128" i="17"/>
  <c r="O25" i="17" a="1"/>
  <c r="O25" i="17" s="1"/>
  <c r="O76" i="17"/>
  <c r="O53" i="17" a="1"/>
  <c r="O53" i="17" s="1"/>
  <c r="O31" i="17" a="1"/>
  <c r="O31" i="17" s="1"/>
  <c r="O95" i="17"/>
  <c r="O61" i="17"/>
  <c r="O59" i="17"/>
  <c r="O68" i="17"/>
  <c r="O65" i="17"/>
  <c r="O91" i="17"/>
  <c r="O80" i="17"/>
  <c r="O66" i="17"/>
  <c r="O119" i="17"/>
  <c r="O125" i="17"/>
  <c r="O135" i="17"/>
  <c r="O129" i="17"/>
  <c r="O23" i="17" a="1"/>
  <c r="O23" i="17" s="1"/>
  <c r="O54" i="17" a="1"/>
  <c r="O54" i="17" s="1"/>
  <c r="O52" i="17" a="1"/>
  <c r="O52" i="17" s="1"/>
  <c r="O114" i="17"/>
  <c r="O69" i="17"/>
  <c r="O60" i="17"/>
  <c r="O64" i="17"/>
  <c r="O62" i="17"/>
  <c r="O79" i="17"/>
  <c r="O94" i="17"/>
  <c r="O75" i="17"/>
  <c r="O87" i="17"/>
  <c r="O102" i="17"/>
  <c r="O103" i="17"/>
  <c r="O99" i="17"/>
  <c r="O100" i="17"/>
  <c r="O97" i="17"/>
  <c r="O112" i="17"/>
  <c r="O105" i="17"/>
  <c r="O117" i="17"/>
  <c r="O115" i="17"/>
  <c r="O120" i="17"/>
  <c r="O124" i="17"/>
  <c r="O121" i="17"/>
  <c r="O26" i="17" a="1"/>
  <c r="O26" i="17" s="1"/>
  <c r="O49" i="17" a="1"/>
  <c r="O49" i="17" s="1"/>
  <c r="O77" i="17"/>
  <c r="O84" i="17"/>
  <c r="O72" i="17"/>
  <c r="O74" i="17"/>
  <c r="O67" i="17"/>
  <c r="O83" i="17"/>
  <c r="O89" i="17"/>
  <c r="O107" i="17"/>
  <c r="O104" i="17"/>
  <c r="O106" i="17"/>
  <c r="O109" i="17"/>
  <c r="O110" i="17"/>
  <c r="O134" i="17"/>
  <c r="O122" i="17"/>
  <c r="O55" i="17" a="1"/>
  <c r="O55" i="17" s="1"/>
  <c r="O85" i="17"/>
  <c r="O90" i="17"/>
  <c r="O86" i="17"/>
  <c r="O88" i="17"/>
  <c r="O98" i="17"/>
  <c r="O111" i="17"/>
  <c r="P3" i="17"/>
  <c r="O136" i="17"/>
  <c r="O24" i="17" a="1"/>
  <c r="O24" i="17" s="1"/>
  <c r="O50" i="17" a="1"/>
  <c r="O50" i="17" s="1"/>
  <c r="O63" i="17"/>
  <c r="O73" i="17"/>
  <c r="O70" i="17"/>
  <c r="O71" i="17"/>
  <c r="O92" i="17"/>
  <c r="O108" i="17"/>
  <c r="O101" i="17"/>
  <c r="O113" i="17"/>
  <c r="O51" i="17" a="1"/>
  <c r="O51" i="17" s="1"/>
  <c r="O81" i="17"/>
  <c r="O93" i="17"/>
  <c r="O3" i="4"/>
  <c r="O132" i="17"/>
  <c r="O82" i="17"/>
  <c r="O96" i="17"/>
  <c r="O123" i="17"/>
  <c r="O116" i="17"/>
  <c r="O78" i="17"/>
  <c r="AC3" i="21"/>
  <c r="AC4" i="21" s="1"/>
  <c r="AC34" i="21" s="1"/>
  <c r="O21" i="17" a="1"/>
  <c r="O21" i="17" s="1"/>
  <c r="O22" i="17" a="1"/>
  <c r="O22" i="17" s="1"/>
  <c r="O30" i="17" a="1"/>
  <c r="O30" i="17" s="1"/>
  <c r="O20" i="17" a="1"/>
  <c r="O20" i="17" s="1"/>
  <c r="O35" i="17" a="1"/>
  <c r="O35" i="17" s="1"/>
  <c r="O34" i="17" a="1"/>
  <c r="O34" i="17" s="1"/>
  <c r="O150" i="17"/>
  <c r="O151" i="17"/>
  <c r="O140" i="17"/>
  <c r="O152" i="17"/>
  <c r="O143" i="17"/>
  <c r="O146" i="17"/>
  <c r="O141" i="17"/>
  <c r="O47" i="17" a="1"/>
  <c r="O47" i="17" s="1"/>
  <c r="O44" i="17" a="1"/>
  <c r="O44" i="17" s="1"/>
  <c r="O38" i="17" a="1"/>
  <c r="O38" i="17" s="1"/>
  <c r="O148" i="17"/>
  <c r="O145" i="17"/>
  <c r="O142" i="17"/>
  <c r="O147" i="17"/>
  <c r="O39" i="17" a="1"/>
  <c r="O39" i="17" s="1"/>
  <c r="O48" i="17" a="1"/>
  <c r="O48" i="17" s="1"/>
  <c r="O144" i="17"/>
  <c r="O153" i="17"/>
  <c r="O149" i="17"/>
  <c r="O139" i="17"/>
  <c r="N56" i="17"/>
  <c r="N22" i="4" s="1"/>
  <c r="AL10" i="14"/>
  <c r="AD9" i="18"/>
  <c r="AN10" i="14" s="1"/>
  <c r="Y20" i="25"/>
  <c r="V20" i="25"/>
  <c r="N32" i="17"/>
  <c r="N20" i="4" s="1"/>
  <c r="N137" i="17"/>
  <c r="N24" i="4" s="1"/>
  <c r="C22" i="17" a="1"/>
  <c r="C22" i="17" s="1"/>
  <c r="C28" i="17" s="1"/>
  <c r="C19" i="4" s="1"/>
  <c r="F22" i="17" a="1"/>
  <c r="F22" i="17" s="1"/>
  <c r="F28" i="17" s="1"/>
  <c r="F19" i="4" s="1"/>
  <c r="I22" i="17" a="1"/>
  <c r="I22" i="17" s="1"/>
  <c r="I28" i="17" s="1"/>
  <c r="I19" i="4" s="1"/>
  <c r="L22" i="17" a="1"/>
  <c r="L22" i="17" s="1"/>
  <c r="L28" i="17" s="1"/>
  <c r="L19" i="4" s="1"/>
  <c r="D22" i="17" a="1"/>
  <c r="D22" i="17" s="1"/>
  <c r="D28" i="17" s="1"/>
  <c r="D19" i="4" s="1"/>
  <c r="G22" i="17" a="1"/>
  <c r="G22" i="17" s="1"/>
  <c r="G28" i="17" s="1"/>
  <c r="G19" i="4" s="1"/>
  <c r="J22" i="17" a="1"/>
  <c r="J22" i="17" s="1"/>
  <c r="J28" i="17" s="1"/>
  <c r="J19" i="4" s="1"/>
  <c r="M22" i="17" a="1"/>
  <c r="M22" i="17" s="1"/>
  <c r="M28" i="17" s="1"/>
  <c r="M19" i="4" s="1"/>
  <c r="O506" i="18"/>
  <c r="E22" i="17" a="1"/>
  <c r="E22" i="17" s="1"/>
  <c r="E28" i="17" s="1"/>
  <c r="E19" i="4" s="1"/>
  <c r="H22" i="17" a="1"/>
  <c r="H22" i="17" s="1"/>
  <c r="H28" i="17" s="1"/>
  <c r="H19" i="4" s="1"/>
  <c r="K22" i="17" a="1"/>
  <c r="K22" i="17" s="1"/>
  <c r="K28" i="17" s="1"/>
  <c r="K19" i="4" s="1"/>
  <c r="AL30" i="14"/>
  <c r="AD29" i="18"/>
  <c r="AN30" i="14" s="1"/>
  <c r="AD36" i="18"/>
  <c r="AN37" i="14" s="1"/>
  <c r="AL37" i="14"/>
  <c r="I8" i="18"/>
  <c r="C36" i="17" a="1"/>
  <c r="C36" i="17" s="1"/>
  <c r="F36" i="17" a="1"/>
  <c r="F36" i="17" s="1"/>
  <c r="I36" i="17" a="1"/>
  <c r="I36" i="17" s="1"/>
  <c r="L36" i="17" a="1"/>
  <c r="L36" i="17" s="1"/>
  <c r="O36" i="17" a="1"/>
  <c r="O36" i="17" s="1"/>
  <c r="H506" i="18"/>
  <c r="U8" i="18"/>
  <c r="D36" i="17" a="1"/>
  <c r="D36" i="17" s="1"/>
  <c r="G36" i="17" a="1"/>
  <c r="G36" i="17" s="1"/>
  <c r="J36" i="17" a="1"/>
  <c r="J36" i="17" s="1"/>
  <c r="M36" i="17" a="1"/>
  <c r="M36" i="17" s="1"/>
  <c r="P36" i="17" a="1"/>
  <c r="P36" i="17" s="1"/>
  <c r="E36" i="17" a="1"/>
  <c r="E36" i="17" s="1"/>
  <c r="H36" i="17" a="1"/>
  <c r="H36" i="17" s="1"/>
  <c r="K36" i="17" a="1"/>
  <c r="K36" i="17" s="1"/>
  <c r="N36" i="17" a="1"/>
  <c r="N36" i="17" s="1"/>
  <c r="O28" i="17" l="1"/>
  <c r="O19" i="4" s="1"/>
  <c r="O32" i="17"/>
  <c r="O20" i="4" s="1"/>
  <c r="AB20" i="25"/>
  <c r="AC20" i="25"/>
  <c r="O154" i="17"/>
  <c r="O25" i="4" s="1"/>
  <c r="O56" i="17"/>
  <c r="O22" i="4" s="1"/>
  <c r="AC19" i="25"/>
  <c r="AB19" i="25"/>
  <c r="X20" i="25"/>
  <c r="X19" i="25"/>
  <c r="V21" i="25"/>
  <c r="Y21" i="25"/>
  <c r="P119" i="17"/>
  <c r="P122" i="17"/>
  <c r="P125" i="17"/>
  <c r="P128" i="17"/>
  <c r="P131" i="17"/>
  <c r="P134" i="17"/>
  <c r="P23" i="17" a="1"/>
  <c r="P23" i="17" s="1"/>
  <c r="P26" i="17" a="1"/>
  <c r="P26" i="17" s="1"/>
  <c r="P31" i="17" a="1"/>
  <c r="P31" i="17" s="1"/>
  <c r="P51" i="17" a="1"/>
  <c r="P51" i="17" s="1"/>
  <c r="P54" i="17" a="1"/>
  <c r="P54" i="17" s="1"/>
  <c r="P66" i="17"/>
  <c r="P67" i="17"/>
  <c r="P83" i="17"/>
  <c r="P97" i="17"/>
  <c r="P75" i="17"/>
  <c r="P64" i="17"/>
  <c r="P91" i="17"/>
  <c r="P79" i="17"/>
  <c r="P86" i="17"/>
  <c r="P100" i="17"/>
  <c r="P68" i="17"/>
  <c r="P80" i="17"/>
  <c r="P92" i="17"/>
  <c r="P102" i="17"/>
  <c r="P69" i="17"/>
  <c r="P81" i="17"/>
  <c r="P93" i="17"/>
  <c r="P103" i="17"/>
  <c r="P111" i="17"/>
  <c r="P112" i="17"/>
  <c r="Q3" i="17"/>
  <c r="P120" i="17"/>
  <c r="P124" i="17"/>
  <c r="P129" i="17"/>
  <c r="P133" i="17"/>
  <c r="P24" i="17" a="1"/>
  <c r="P24" i="17" s="1"/>
  <c r="P49" i="17" a="1"/>
  <c r="P49" i="17" s="1"/>
  <c r="P55" i="17" a="1"/>
  <c r="P55" i="17" s="1"/>
  <c r="P63" i="17"/>
  <c r="P65" i="17"/>
  <c r="P70" i="17"/>
  <c r="P71" i="17"/>
  <c r="P90" i="17"/>
  <c r="P109" i="17"/>
  <c r="P84" i="17"/>
  <c r="P98" i="17"/>
  <c r="P73" i="17"/>
  <c r="P89" i="17"/>
  <c r="P107" i="17"/>
  <c r="P108" i="17"/>
  <c r="P3" i="4"/>
  <c r="P123" i="17"/>
  <c r="P130" i="17"/>
  <c r="P136" i="17"/>
  <c r="P53" i="17" a="1"/>
  <c r="P53" i="17" s="1"/>
  <c r="P62" i="17"/>
  <c r="P87" i="17"/>
  <c r="P101" i="17"/>
  <c r="P105" i="17"/>
  <c r="P96" i="17"/>
  <c r="P76" i="17"/>
  <c r="P106" i="17"/>
  <c r="P85" i="17"/>
  <c r="P115" i="17"/>
  <c r="P117" i="17"/>
  <c r="P118" i="17"/>
  <c r="P126" i="17"/>
  <c r="P132" i="17"/>
  <c r="P25" i="17" a="1"/>
  <c r="P25" i="17" s="1"/>
  <c r="P52" i="17" a="1"/>
  <c r="P52" i="17" s="1"/>
  <c r="AD3" i="21"/>
  <c r="P74" i="17"/>
  <c r="P60" i="17"/>
  <c r="P110" i="17"/>
  <c r="P104" i="17"/>
  <c r="P88" i="17"/>
  <c r="P114" i="17"/>
  <c r="P95" i="17"/>
  <c r="P116" i="17"/>
  <c r="P135" i="17"/>
  <c r="P78" i="17"/>
  <c r="P94" i="17"/>
  <c r="P113" i="17"/>
  <c r="P121" i="17"/>
  <c r="P61" i="17"/>
  <c r="P82" i="17"/>
  <c r="P77" i="17"/>
  <c r="P127" i="17"/>
  <c r="P50" i="17" a="1"/>
  <c r="P50" i="17" s="1"/>
  <c r="P59" i="17"/>
  <c r="P72" i="17"/>
  <c r="P99" i="17"/>
  <c r="P35" i="17" a="1"/>
  <c r="P35" i="17" s="1"/>
  <c r="P34" i="17" a="1"/>
  <c r="P34" i="17" s="1"/>
  <c r="P21" i="17" a="1"/>
  <c r="P21" i="17" s="1"/>
  <c r="P22" i="17" a="1"/>
  <c r="P22" i="17" s="1"/>
  <c r="P30" i="17" a="1"/>
  <c r="P30" i="17" s="1"/>
  <c r="P143" i="17"/>
  <c r="P139" i="17"/>
  <c r="P20" i="17" a="1"/>
  <c r="P20" i="17" s="1"/>
  <c r="P48" i="17" a="1"/>
  <c r="P48" i="17" s="1"/>
  <c r="P44" i="17" a="1"/>
  <c r="P44" i="17" s="1"/>
  <c r="P149" i="17"/>
  <c r="P147" i="17"/>
  <c r="P142" i="17"/>
  <c r="P38" i="17" a="1"/>
  <c r="P38" i="17" s="1"/>
  <c r="P148" i="17"/>
  <c r="P145" i="17"/>
  <c r="P141" i="17"/>
  <c r="P144" i="17"/>
  <c r="P39" i="17" a="1"/>
  <c r="P39" i="17" s="1"/>
  <c r="P150" i="17"/>
  <c r="P146" i="17"/>
  <c r="P47" i="17" a="1"/>
  <c r="P47" i="17" s="1"/>
  <c r="P151" i="17"/>
  <c r="P140" i="17"/>
  <c r="P153" i="17"/>
  <c r="P152" i="17"/>
  <c r="P41" i="17" a="1"/>
  <c r="P41" i="17" s="1"/>
  <c r="P40" i="17" a="1"/>
  <c r="P40" i="17" s="1"/>
  <c r="O137" i="17"/>
  <c r="O24" i="4" s="1"/>
  <c r="C22" i="25"/>
  <c r="AH22" i="25" s="1"/>
  <c r="B23" i="25"/>
  <c r="AD8" i="18"/>
  <c r="U506" i="18"/>
  <c r="AL9" i="14"/>
  <c r="AL507" i="14" s="1"/>
  <c r="E37" i="17" a="1"/>
  <c r="E37" i="17" s="1"/>
  <c r="E45" i="17" s="1"/>
  <c r="E21" i="4" s="1"/>
  <c r="E23" i="4" s="1"/>
  <c r="E28" i="4" s="1"/>
  <c r="H37" i="17" a="1"/>
  <c r="H37" i="17" s="1"/>
  <c r="H45" i="17" s="1"/>
  <c r="H21" i="4" s="1"/>
  <c r="H23" i="4" s="1"/>
  <c r="H28" i="4" s="1"/>
  <c r="K37" i="17" a="1"/>
  <c r="K37" i="17" s="1"/>
  <c r="K45" i="17" s="1"/>
  <c r="K21" i="4" s="1"/>
  <c r="K23" i="4" s="1"/>
  <c r="K28" i="4" s="1"/>
  <c r="N37" i="17" a="1"/>
  <c r="N37" i="17" s="1"/>
  <c r="N45" i="17" s="1"/>
  <c r="N21" i="4" s="1"/>
  <c r="N23" i="4" s="1"/>
  <c r="N28" i="4" s="1"/>
  <c r="Q37" i="17" a="1"/>
  <c r="Q37" i="17" s="1"/>
  <c r="C37" i="17" a="1"/>
  <c r="C37" i="17" s="1"/>
  <c r="F37" i="17" a="1"/>
  <c r="F37" i="17" s="1"/>
  <c r="F45" i="17" s="1"/>
  <c r="F21" i="4" s="1"/>
  <c r="F23" i="4" s="1"/>
  <c r="F28" i="4" s="1"/>
  <c r="I37" i="17" a="1"/>
  <c r="I37" i="17" s="1"/>
  <c r="I45" i="17" s="1"/>
  <c r="I21" i="4" s="1"/>
  <c r="I23" i="4" s="1"/>
  <c r="I28" i="4" s="1"/>
  <c r="L37" i="17" a="1"/>
  <c r="L37" i="17" s="1"/>
  <c r="L45" i="17" s="1"/>
  <c r="L21" i="4" s="1"/>
  <c r="L23" i="4" s="1"/>
  <c r="L28" i="4" s="1"/>
  <c r="O37" i="17" a="1"/>
  <c r="O37" i="17" s="1"/>
  <c r="O45" i="17" s="1"/>
  <c r="O21" i="4" s="1"/>
  <c r="O23" i="4" s="1"/>
  <c r="O28" i="4" s="1"/>
  <c r="I506" i="18"/>
  <c r="D37" i="17" a="1"/>
  <c r="D37" i="17" s="1"/>
  <c r="D45" i="17" s="1"/>
  <c r="D21" i="4" s="1"/>
  <c r="D23" i="4" s="1"/>
  <c r="D28" i="4" s="1"/>
  <c r="G37" i="17" a="1"/>
  <c r="G37" i="17" s="1"/>
  <c r="G45" i="17" s="1"/>
  <c r="G21" i="4" s="1"/>
  <c r="G23" i="4" s="1"/>
  <c r="G28" i="4" s="1"/>
  <c r="J37" i="17" a="1"/>
  <c r="J37" i="17" s="1"/>
  <c r="J45" i="17" s="1"/>
  <c r="J21" i="4" s="1"/>
  <c r="J23" i="4" s="1"/>
  <c r="J28" i="4" s="1"/>
  <c r="M37" i="17" a="1"/>
  <c r="M37" i="17" s="1"/>
  <c r="M45" i="17" s="1"/>
  <c r="M21" i="4" s="1"/>
  <c r="M23" i="4" s="1"/>
  <c r="M28" i="4" s="1"/>
  <c r="P37" i="17" a="1"/>
  <c r="P37" i="17" s="1"/>
  <c r="P45" i="17" l="1"/>
  <c r="P56" i="17"/>
  <c r="P22" i="4" s="1"/>
  <c r="AD4" i="21"/>
  <c r="Q119" i="17"/>
  <c r="Q122" i="17"/>
  <c r="Q125" i="17"/>
  <c r="Q128" i="17"/>
  <c r="Q131" i="17"/>
  <c r="Q136" i="17"/>
  <c r="Q23" i="17" a="1"/>
  <c r="Q23" i="17" s="1"/>
  <c r="Q26" i="17" a="1"/>
  <c r="Q26" i="17" s="1"/>
  <c r="Q99" i="17"/>
  <c r="Q50" i="17" a="1"/>
  <c r="Q50" i="17" s="1"/>
  <c r="Q31" i="17" a="1"/>
  <c r="Q31" i="17" s="1"/>
  <c r="Q52" i="17" a="1"/>
  <c r="Q52" i="17" s="1"/>
  <c r="Q59" i="17"/>
  <c r="Q80" i="17"/>
  <c r="Q85" i="17"/>
  <c r="Q75" i="17"/>
  <c r="Q67" i="17"/>
  <c r="Q84" i="17"/>
  <c r="AE3" i="21"/>
  <c r="Q76" i="17"/>
  <c r="Q103" i="17"/>
  <c r="Q91" i="17"/>
  <c r="Q88" i="17"/>
  <c r="Q113" i="17"/>
  <c r="Q106" i="17"/>
  <c r="Q102" i="17"/>
  <c r="Q66" i="17"/>
  <c r="Q78" i="17"/>
  <c r="Q90" i="17"/>
  <c r="Q105" i="17"/>
  <c r="Q104" i="17"/>
  <c r="R3" i="17"/>
  <c r="Q121" i="17"/>
  <c r="Q126" i="17"/>
  <c r="Q130" i="17"/>
  <c r="Q133" i="17"/>
  <c r="Q25" i="17" a="1"/>
  <c r="Q25" i="17" s="1"/>
  <c r="Q63" i="17"/>
  <c r="Q53" i="17" a="1"/>
  <c r="Q53" i="17" s="1"/>
  <c r="Q55" i="17" a="1"/>
  <c r="Q55" i="17" s="1"/>
  <c r="Q64" i="17"/>
  <c r="Q60" i="17"/>
  <c r="Q62" i="17"/>
  <c r="Q93" i="17"/>
  <c r="Q71" i="17"/>
  <c r="Q3" i="4"/>
  <c r="Q111" i="17"/>
  <c r="Q123" i="17"/>
  <c r="Q129" i="17"/>
  <c r="Q135" i="17"/>
  <c r="Q95" i="17"/>
  <c r="Q54" i="17" a="1"/>
  <c r="Q54" i="17" s="1"/>
  <c r="Q79" i="17"/>
  <c r="Q65" i="17"/>
  <c r="Q77" i="17"/>
  <c r="Q81" i="17"/>
  <c r="Q97" i="17"/>
  <c r="Q89" i="17"/>
  <c r="Q116" i="17"/>
  <c r="Q82" i="17"/>
  <c r="Q100" i="17"/>
  <c r="Q108" i="17"/>
  <c r="Q118" i="17"/>
  <c r="Q124" i="17"/>
  <c r="Q132" i="17"/>
  <c r="Q24" i="17" a="1"/>
  <c r="Q24" i="17" s="1"/>
  <c r="Q117" i="17"/>
  <c r="Q51" i="17" a="1"/>
  <c r="Q51" i="17" s="1"/>
  <c r="Q61" i="17"/>
  <c r="Q87" i="17"/>
  <c r="Q107" i="17"/>
  <c r="Q92" i="17"/>
  <c r="Q94" i="17"/>
  <c r="Q98" i="17"/>
  <c r="Q109" i="17"/>
  <c r="Q70" i="17"/>
  <c r="Q86" i="17"/>
  <c r="Q110" i="17"/>
  <c r="Q112" i="17"/>
  <c r="Q134" i="17"/>
  <c r="Q73" i="17"/>
  <c r="Q114" i="17"/>
  <c r="Q74" i="17"/>
  <c r="Q120" i="17"/>
  <c r="Q68" i="17"/>
  <c r="Q69" i="17"/>
  <c r="Q83" i="17"/>
  <c r="Q96" i="17"/>
  <c r="Q127" i="17"/>
  <c r="Q49" i="17" a="1"/>
  <c r="Q49" i="17" s="1"/>
  <c r="Q72" i="17"/>
  <c r="Q101" i="17"/>
  <c r="Q115" i="17"/>
  <c r="Q20" i="17" a="1"/>
  <c r="Q20" i="17" s="1"/>
  <c r="Q35" i="17" a="1"/>
  <c r="Q35" i="17" s="1"/>
  <c r="Q34" i="17" a="1"/>
  <c r="Q34" i="17" s="1"/>
  <c r="Q30" i="17" a="1"/>
  <c r="Q30" i="17" s="1"/>
  <c r="Q32" i="17" s="1"/>
  <c r="Q20" i="4" s="1"/>
  <c r="Q21" i="17" a="1"/>
  <c r="Q21" i="17" s="1"/>
  <c r="Q22" i="17" a="1"/>
  <c r="Q22" i="17" s="1"/>
  <c r="Q47" i="17" a="1"/>
  <c r="Q47" i="17" s="1"/>
  <c r="Q38" i="17" a="1"/>
  <c r="Q38" i="17" s="1"/>
  <c r="Q146" i="17"/>
  <c r="Q147" i="17"/>
  <c r="Q140" i="17"/>
  <c r="Q141" i="17"/>
  <c r="Q151" i="17"/>
  <c r="Q144" i="17"/>
  <c r="Q148" i="17"/>
  <c r="Q142" i="17"/>
  <c r="Q149" i="17"/>
  <c r="Q143" i="17"/>
  <c r="Q44" i="17" a="1"/>
  <c r="Q44" i="17" s="1"/>
  <c r="Q48" i="17" a="1"/>
  <c r="Q48" i="17" s="1"/>
  <c r="Q152" i="17"/>
  <c r="Q153" i="17"/>
  <c r="Q150" i="17"/>
  <c r="Q145" i="17"/>
  <c r="Q139" i="17"/>
  <c r="Q39" i="17" a="1"/>
  <c r="Q39" i="17" s="1"/>
  <c r="Q41" i="17" a="1"/>
  <c r="Q41" i="17" s="1"/>
  <c r="Q40" i="17" a="1"/>
  <c r="Q40" i="17" s="1"/>
  <c r="Q36" i="17" a="1"/>
  <c r="Q36" i="17" s="1"/>
  <c r="C23" i="25"/>
  <c r="AH23" i="25" s="1"/>
  <c r="T23" i="25" s="1"/>
  <c r="B24" i="25"/>
  <c r="P137" i="17"/>
  <c r="P24" i="4" s="1"/>
  <c r="AC21" i="25"/>
  <c r="AB21" i="25"/>
  <c r="X21" i="25"/>
  <c r="T22" i="25"/>
  <c r="P28" i="17"/>
  <c r="P19" i="4" s="1"/>
  <c r="P32" i="17"/>
  <c r="P20" i="4" s="1"/>
  <c r="P154" i="17"/>
  <c r="P25" i="4" s="1"/>
  <c r="H57" i="17"/>
  <c r="H157" i="17" s="1"/>
  <c r="AE12" i="25" s="1"/>
  <c r="I57" i="17"/>
  <c r="I157" i="17" s="1"/>
  <c r="AE13" i="25" s="1"/>
  <c r="F57" i="17"/>
  <c r="F157" i="17" s="1"/>
  <c r="AE10" i="25" s="1"/>
  <c r="G57" i="17"/>
  <c r="G157" i="17" s="1"/>
  <c r="AE11" i="25" s="1"/>
  <c r="P21" i="4"/>
  <c r="D57" i="17"/>
  <c r="D157" i="17" s="1"/>
  <c r="AE8" i="25" s="1"/>
  <c r="K57" i="17"/>
  <c r="K157" i="17" s="1"/>
  <c r="AE15" i="25" s="1"/>
  <c r="AN9" i="14"/>
  <c r="AN507" i="14" s="1"/>
  <c r="AD506" i="18"/>
  <c r="E39" i="21" s="1"/>
  <c r="N57" i="17"/>
  <c r="N157" i="17" s="1"/>
  <c r="AE18" i="25" s="1"/>
  <c r="E57" i="17"/>
  <c r="E157" i="17" s="1"/>
  <c r="AE9" i="25" s="1"/>
  <c r="C45" i="17"/>
  <c r="M57" i="17"/>
  <c r="M157" i="17" s="1"/>
  <c r="AE17" i="25" s="1"/>
  <c r="L57" i="17"/>
  <c r="L157" i="17" s="1"/>
  <c r="AE16" i="25" s="1"/>
  <c r="J57" i="17"/>
  <c r="J157" i="17" s="1"/>
  <c r="AE14" i="25" s="1"/>
  <c r="O57" i="17"/>
  <c r="O157" i="17" s="1"/>
  <c r="AE19" i="25" s="1"/>
  <c r="P23" i="4" l="1"/>
  <c r="P28" i="4" s="1"/>
  <c r="B25" i="25"/>
  <c r="C24" i="25"/>
  <c r="AH24" i="25" s="1"/>
  <c r="Q45" i="17"/>
  <c r="Q21" i="4" s="1"/>
  <c r="Q28" i="17"/>
  <c r="Q56" i="17"/>
  <c r="Q22" i="4" s="1"/>
  <c r="Q137" i="17"/>
  <c r="Q24" i="4" s="1"/>
  <c r="R120" i="17"/>
  <c r="R123" i="17"/>
  <c r="R126" i="17"/>
  <c r="R129" i="17"/>
  <c r="R132" i="17"/>
  <c r="R136" i="17"/>
  <c r="R24" i="17" a="1"/>
  <c r="R24" i="17" s="1"/>
  <c r="R49" i="17" a="1"/>
  <c r="R49" i="17" s="1"/>
  <c r="R51" i="17" a="1"/>
  <c r="R51" i="17" s="1"/>
  <c r="R52" i="17" a="1"/>
  <c r="R52" i="17" s="1"/>
  <c r="R117" i="17"/>
  <c r="R61" i="17"/>
  <c r="R77" i="17"/>
  <c r="R59" i="17"/>
  <c r="R85" i="17"/>
  <c r="R81" i="17"/>
  <c r="R111" i="17"/>
  <c r="R116" i="17"/>
  <c r="R79" i="17"/>
  <c r="R91" i="17"/>
  <c r="R105" i="17"/>
  <c r="R68" i="17"/>
  <c r="R80" i="17"/>
  <c r="R92" i="17"/>
  <c r="R106" i="17"/>
  <c r="R95" i="17"/>
  <c r="R107" i="17"/>
  <c r="R3" i="4"/>
  <c r="R115" i="17"/>
  <c r="R119" i="17"/>
  <c r="R124" i="17"/>
  <c r="R128" i="17"/>
  <c r="R135" i="17"/>
  <c r="R23" i="17" a="1"/>
  <c r="R23" i="17" s="1"/>
  <c r="R102" i="17"/>
  <c r="R54" i="17" a="1"/>
  <c r="R54" i="17" s="1"/>
  <c r="R69" i="17"/>
  <c r="R86" i="17"/>
  <c r="R66" i="17"/>
  <c r="R74" i="17"/>
  <c r="R90" i="17"/>
  <c r="R89" i="17"/>
  <c r="R75" i="17"/>
  <c r="R94" i="17"/>
  <c r="R64" i="17"/>
  <c r="R84" i="17"/>
  <c r="R101" i="17"/>
  <c r="R99" i="17"/>
  <c r="R109" i="17"/>
  <c r="R110" i="17"/>
  <c r="AF3" i="21"/>
  <c r="R121" i="17"/>
  <c r="R125" i="17"/>
  <c r="R130" i="17"/>
  <c r="R134" i="17"/>
  <c r="R25" i="17" a="1"/>
  <c r="R25" i="17" s="1"/>
  <c r="R55" i="17" a="1"/>
  <c r="R55" i="17" s="1"/>
  <c r="R53" i="17" a="1"/>
  <c r="R53" i="17" s="1"/>
  <c r="R62" i="17"/>
  <c r="R82" i="17"/>
  <c r="R78" i="17"/>
  <c r="R98" i="17"/>
  <c r="R104" i="17"/>
  <c r="R97" i="17"/>
  <c r="R83" i="17"/>
  <c r="R100" i="17"/>
  <c r="R72" i="17"/>
  <c r="R88" i="17"/>
  <c r="R71" i="17"/>
  <c r="R103" i="17"/>
  <c r="R112" i="17"/>
  <c r="R114" i="17"/>
  <c r="R118" i="17"/>
  <c r="R131" i="17"/>
  <c r="R50" i="17" a="1"/>
  <c r="R50" i="17" s="1"/>
  <c r="R63" i="17"/>
  <c r="R87" i="17"/>
  <c r="R96" i="17"/>
  <c r="R113" i="17"/>
  <c r="R122" i="17"/>
  <c r="R133" i="17"/>
  <c r="R31" i="17" a="1"/>
  <c r="R31" i="17" s="1"/>
  <c r="R65" i="17"/>
  <c r="R60" i="17"/>
  <c r="R93" i="17"/>
  <c r="S3" i="17"/>
  <c r="R127" i="17"/>
  <c r="R26" i="17" a="1"/>
  <c r="R26" i="17" s="1"/>
  <c r="R70" i="17"/>
  <c r="R73" i="17"/>
  <c r="R67" i="17"/>
  <c r="R76" i="17"/>
  <c r="R108" i="17"/>
  <c r="R21" i="17" a="1"/>
  <c r="R21" i="17" s="1"/>
  <c r="R22" i="17" a="1"/>
  <c r="R22" i="17" s="1"/>
  <c r="R20" i="17" a="1"/>
  <c r="R20" i="17" s="1"/>
  <c r="R30" i="17" a="1"/>
  <c r="R30" i="17" s="1"/>
  <c r="R35" i="17" a="1"/>
  <c r="R35" i="17" s="1"/>
  <c r="R34" i="17" a="1"/>
  <c r="R34" i="17" s="1"/>
  <c r="R145" i="17"/>
  <c r="R143" i="17"/>
  <c r="R144" i="17"/>
  <c r="R44" i="17" a="1"/>
  <c r="R44" i="17" s="1"/>
  <c r="R48" i="17" a="1"/>
  <c r="R48" i="17" s="1"/>
  <c r="R147" i="17"/>
  <c r="R148" i="17"/>
  <c r="R150" i="17"/>
  <c r="R47" i="17" a="1"/>
  <c r="R47" i="17" s="1"/>
  <c r="R38" i="17" a="1"/>
  <c r="R38" i="17" s="1"/>
  <c r="R140" i="17"/>
  <c r="R142" i="17"/>
  <c r="R152" i="17"/>
  <c r="R146" i="17"/>
  <c r="R149" i="17"/>
  <c r="R141" i="17"/>
  <c r="R139" i="17"/>
  <c r="R151" i="17"/>
  <c r="R39" i="17" a="1"/>
  <c r="R39" i="17" s="1"/>
  <c r="R153" i="17"/>
  <c r="R41" i="17" a="1"/>
  <c r="R41" i="17" s="1"/>
  <c r="R40" i="17" a="1"/>
  <c r="R40" i="17" s="1"/>
  <c r="R36" i="17" a="1"/>
  <c r="R36" i="17" s="1"/>
  <c r="R37" i="17" a="1"/>
  <c r="R37" i="17" s="1"/>
  <c r="AD34" i="21"/>
  <c r="P57" i="17"/>
  <c r="P157" i="17" s="1"/>
  <c r="AE20" i="25" s="1"/>
  <c r="V22" i="25"/>
  <c r="Y22" i="25"/>
  <c r="Y23" i="25"/>
  <c r="V23" i="25"/>
  <c r="Q154" i="17"/>
  <c r="Q25" i="4" s="1"/>
  <c r="AE4" i="21"/>
  <c r="AE34" i="21" s="1"/>
  <c r="AB12" i="25"/>
  <c r="H7" i="17" s="1"/>
  <c r="C57" i="17"/>
  <c r="C157" i="17" s="1"/>
  <c r="AE7" i="25" s="1"/>
  <c r="AB7" i="25" s="1"/>
  <c r="C7" i="17" s="1"/>
  <c r="C21" i="4"/>
  <c r="AB10" i="25" l="1"/>
  <c r="F7" i="17" s="1"/>
  <c r="F14" i="17" s="1"/>
  <c r="F15" i="17" s="1"/>
  <c r="C14" i="17"/>
  <c r="C15" i="17" s="1"/>
  <c r="C7" i="4"/>
  <c r="C14" i="4" s="1"/>
  <c r="C15" i="4" s="1"/>
  <c r="R154" i="17"/>
  <c r="R25" i="4" s="1"/>
  <c r="R56" i="17"/>
  <c r="R22" i="4" s="1"/>
  <c r="AB23" i="25"/>
  <c r="AC23" i="25"/>
  <c r="R45" i="17"/>
  <c r="R21" i="4" s="1"/>
  <c r="AC22" i="25"/>
  <c r="AB22" i="25"/>
  <c r="X22" i="25"/>
  <c r="X23" i="25"/>
  <c r="AF4" i="21"/>
  <c r="S119" i="17"/>
  <c r="S122" i="17"/>
  <c r="S125" i="17"/>
  <c r="S128" i="17"/>
  <c r="S131" i="17"/>
  <c r="S134" i="17"/>
  <c r="S23" i="17" a="1"/>
  <c r="S23" i="17" s="1"/>
  <c r="S26" i="17" a="1"/>
  <c r="S26" i="17" s="1"/>
  <c r="S31" i="17" a="1"/>
  <c r="S31" i="17" s="1"/>
  <c r="S51" i="17" a="1"/>
  <c r="S51" i="17" s="1"/>
  <c r="S53" i="17" a="1"/>
  <c r="S53" i="17" s="1"/>
  <c r="S116" i="17"/>
  <c r="S60" i="17"/>
  <c r="S93" i="17"/>
  <c r="S65" i="17"/>
  <c r="S89" i="17"/>
  <c r="S113" i="17"/>
  <c r="S64" i="17"/>
  <c r="S78" i="17"/>
  <c r="S101" i="17"/>
  <c r="S66" i="17"/>
  <c r="S80" i="17"/>
  <c r="S95" i="17"/>
  <c r="S107" i="17"/>
  <c r="S70" i="17"/>
  <c r="S81" i="17"/>
  <c r="S97" i="17"/>
  <c r="S96" i="17"/>
  <c r="S111" i="17"/>
  <c r="S117" i="17"/>
  <c r="S110" i="17"/>
  <c r="S120" i="17"/>
  <c r="S123" i="17"/>
  <c r="S126" i="17"/>
  <c r="S129" i="17"/>
  <c r="S132" i="17"/>
  <c r="S135" i="17"/>
  <c r="S24" i="17" a="1"/>
  <c r="S24" i="17" s="1"/>
  <c r="S52" i="17" a="1"/>
  <c r="S52" i="17" s="1"/>
  <c r="S50" i="17" a="1"/>
  <c r="S50" i="17" s="1"/>
  <c r="S54" i="17" a="1"/>
  <c r="S54" i="17" s="1"/>
  <c r="S75" i="17"/>
  <c r="S84" i="17"/>
  <c r="S69" i="17"/>
  <c r="S72" i="17"/>
  <c r="S62" i="17"/>
  <c r="S67" i="17"/>
  <c r="S68" i="17"/>
  <c r="S83" i="17"/>
  <c r="S114" i="17"/>
  <c r="S71" i="17"/>
  <c r="S86" i="17"/>
  <c r="S63" i="17"/>
  <c r="S74" i="17"/>
  <c r="S85" i="17"/>
  <c r="S102" i="17"/>
  <c r="S100" i="17"/>
  <c r="S106" i="17"/>
  <c r="S3" i="4"/>
  <c r="S115" i="17"/>
  <c r="T3" i="17"/>
  <c r="S121" i="17"/>
  <c r="S130" i="17"/>
  <c r="S25" i="17" a="1"/>
  <c r="S25" i="17" s="1"/>
  <c r="S49" i="17" a="1"/>
  <c r="S49" i="17" s="1"/>
  <c r="S91" i="17"/>
  <c r="S82" i="17"/>
  <c r="S88" i="17"/>
  <c r="S92" i="17"/>
  <c r="S99" i="17"/>
  <c r="S90" i="17"/>
  <c r="S112" i="17"/>
  <c r="S124" i="17"/>
  <c r="S133" i="17"/>
  <c r="S104" i="17"/>
  <c r="S103" i="17"/>
  <c r="S94" i="17"/>
  <c r="S87" i="17"/>
  <c r="S61" i="17"/>
  <c r="S59" i="17"/>
  <c r="S109" i="17"/>
  <c r="S105" i="17"/>
  <c r="S118" i="17"/>
  <c r="S127" i="17"/>
  <c r="S136" i="17"/>
  <c r="S55" i="17" a="1"/>
  <c r="S55" i="17" s="1"/>
  <c r="S77" i="17"/>
  <c r="S98" i="17"/>
  <c r="S73" i="17"/>
  <c r="S76" i="17"/>
  <c r="S79" i="17"/>
  <c r="S108" i="17"/>
  <c r="AG3" i="21"/>
  <c r="S20" i="17" a="1"/>
  <c r="S20" i="17" s="1"/>
  <c r="S35" i="17" a="1"/>
  <c r="S35" i="17" s="1"/>
  <c r="S34" i="17" a="1"/>
  <c r="S34" i="17" s="1"/>
  <c r="S21" i="17" a="1"/>
  <c r="S21" i="17" s="1"/>
  <c r="S22" i="17" a="1"/>
  <c r="S22" i="17" s="1"/>
  <c r="S30" i="17" a="1"/>
  <c r="S30" i="17" s="1"/>
  <c r="S32" i="17" s="1"/>
  <c r="S20" i="4" s="1"/>
  <c r="S143" i="17"/>
  <c r="S139" i="17"/>
  <c r="S146" i="17"/>
  <c r="S44" i="17" a="1"/>
  <c r="S44" i="17" s="1"/>
  <c r="S38" i="17" a="1"/>
  <c r="S38" i="17" s="1"/>
  <c r="S140" i="17"/>
  <c r="S153" i="17"/>
  <c r="S152" i="17"/>
  <c r="S147" i="17"/>
  <c r="S141" i="17"/>
  <c r="S151" i="17"/>
  <c r="S47" i="17" a="1"/>
  <c r="S47" i="17" s="1"/>
  <c r="S144" i="17"/>
  <c r="S149" i="17"/>
  <c r="S148" i="17"/>
  <c r="S142" i="17"/>
  <c r="S48" i="17" a="1"/>
  <c r="S48" i="17" s="1"/>
  <c r="S150" i="17"/>
  <c r="S145" i="17"/>
  <c r="S39" i="17" a="1"/>
  <c r="S39" i="17" s="1"/>
  <c r="S40" i="17" a="1"/>
  <c r="S40" i="17" s="1"/>
  <c r="S41" i="17" a="1"/>
  <c r="S41" i="17" s="1"/>
  <c r="S36" i="17" a="1"/>
  <c r="S36" i="17" s="1"/>
  <c r="S37" i="17" a="1"/>
  <c r="S37" i="17" s="1"/>
  <c r="R137" i="17"/>
  <c r="R24" i="4" s="1"/>
  <c r="T24" i="25"/>
  <c r="R32" i="17"/>
  <c r="R20" i="4" s="1"/>
  <c r="Q19" i="4"/>
  <c r="Q23" i="4" s="1"/>
  <c r="Q28" i="4" s="1"/>
  <c r="Q57" i="17"/>
  <c r="Q157" i="17" s="1"/>
  <c r="AE21" i="25" s="1"/>
  <c r="B26" i="25"/>
  <c r="C25" i="25"/>
  <c r="AH25" i="25" s="1"/>
  <c r="T25" i="25" s="1"/>
  <c r="R28" i="17"/>
  <c r="R19" i="4" s="1"/>
  <c r="AB9" i="25"/>
  <c r="C23" i="4"/>
  <c r="H7" i="4"/>
  <c r="H14" i="4" s="1"/>
  <c r="H14" i="17"/>
  <c r="H15" i="17" s="1"/>
  <c r="F7" i="4" l="1"/>
  <c r="F14" i="4" s="1"/>
  <c r="F15" i="4" s="1"/>
  <c r="AG4" i="21"/>
  <c r="AG34" i="21" s="1"/>
  <c r="T118" i="17"/>
  <c r="T121" i="17"/>
  <c r="T124" i="17"/>
  <c r="T127" i="17"/>
  <c r="T130" i="17"/>
  <c r="T134" i="17"/>
  <c r="T133" i="17"/>
  <c r="T25" i="17" a="1"/>
  <c r="T25" i="17" s="1"/>
  <c r="T49" i="17" a="1"/>
  <c r="T49" i="17" s="1"/>
  <c r="T50" i="17" a="1"/>
  <c r="T50" i="17" s="1"/>
  <c r="T55" i="17" a="1"/>
  <c r="T55" i="17" s="1"/>
  <c r="T64" i="17"/>
  <c r="T79" i="17"/>
  <c r="T91" i="17"/>
  <c r="T60" i="17"/>
  <c r="AH3" i="21"/>
  <c r="AH4" i="21" s="1"/>
  <c r="AH34" i="21" s="1"/>
  <c r="T62" i="17"/>
  <c r="T74" i="17"/>
  <c r="T86" i="17"/>
  <c r="T100" i="17"/>
  <c r="T119" i="17"/>
  <c r="T122" i="17"/>
  <c r="T125" i="17"/>
  <c r="T128" i="17"/>
  <c r="T131" i="17"/>
  <c r="T135" i="17"/>
  <c r="T23" i="17" a="1"/>
  <c r="T23" i="17" s="1"/>
  <c r="T26" i="17" a="1"/>
  <c r="T26" i="17" s="1"/>
  <c r="T52" i="17" a="1"/>
  <c r="T52" i="17" s="1"/>
  <c r="T51" i="17" a="1"/>
  <c r="T51" i="17" s="1"/>
  <c r="T101" i="17"/>
  <c r="T97" i="17"/>
  <c r="T59" i="17"/>
  <c r="T71" i="17"/>
  <c r="T66" i="17"/>
  <c r="T78" i="17"/>
  <c r="T90" i="17"/>
  <c r="T104" i="17"/>
  <c r="T72" i="17"/>
  <c r="T84" i="17"/>
  <c r="T94" i="17"/>
  <c r="T107" i="17"/>
  <c r="T69" i="17"/>
  <c r="T81" i="17"/>
  <c r="T93" i="17"/>
  <c r="T103" i="17"/>
  <c r="T117" i="17"/>
  <c r="T114" i="17"/>
  <c r="T112" i="17"/>
  <c r="T3" i="4"/>
  <c r="T126" i="17"/>
  <c r="T136" i="17"/>
  <c r="T54" i="17" a="1"/>
  <c r="T54" i="17" s="1"/>
  <c r="T67" i="17"/>
  <c r="T106" i="17"/>
  <c r="T96" i="17"/>
  <c r="T76" i="17"/>
  <c r="T92" i="17"/>
  <c r="T61" i="17"/>
  <c r="T77" i="17"/>
  <c r="T95" i="17"/>
  <c r="T111" i="17"/>
  <c r="T110" i="17"/>
  <c r="U3" i="17"/>
  <c r="T120" i="17"/>
  <c r="T129" i="17"/>
  <c r="T24" i="17" a="1"/>
  <c r="T24" i="17" s="1"/>
  <c r="T53" i="17" a="1"/>
  <c r="T53" i="17" s="1"/>
  <c r="T83" i="17"/>
  <c r="T75" i="17"/>
  <c r="T70" i="17"/>
  <c r="T113" i="17"/>
  <c r="T80" i="17"/>
  <c r="T98" i="17"/>
  <c r="T65" i="17"/>
  <c r="T85" i="17"/>
  <c r="T99" i="17"/>
  <c r="T105" i="17"/>
  <c r="T115" i="17"/>
  <c r="T123" i="17"/>
  <c r="T132" i="17"/>
  <c r="T31" i="17" a="1"/>
  <c r="T31" i="17" s="1"/>
  <c r="T63" i="17"/>
  <c r="T87" i="17"/>
  <c r="T82" i="17"/>
  <c r="T68" i="17"/>
  <c r="T88" i="17"/>
  <c r="T102" i="17"/>
  <c r="T73" i="17"/>
  <c r="T89" i="17"/>
  <c r="T108" i="17"/>
  <c r="T109" i="17"/>
  <c r="T116" i="17"/>
  <c r="T30" i="17" a="1"/>
  <c r="T30" i="17" s="1"/>
  <c r="T35" i="17" a="1"/>
  <c r="T35" i="17" s="1"/>
  <c r="T34" i="17" a="1"/>
  <c r="T34" i="17" s="1"/>
  <c r="T21" i="17" a="1"/>
  <c r="T21" i="17" s="1"/>
  <c r="T22" i="17" a="1"/>
  <c r="T22" i="17" s="1"/>
  <c r="T145" i="17"/>
  <c r="T140" i="17"/>
  <c r="T148" i="17"/>
  <c r="T141" i="17"/>
  <c r="T139" i="17"/>
  <c r="T39" i="17" a="1"/>
  <c r="T39" i="17" s="1"/>
  <c r="T147" i="17"/>
  <c r="T150" i="17"/>
  <c r="T47" i="17" a="1"/>
  <c r="T47" i="17" s="1"/>
  <c r="T48" i="17" a="1"/>
  <c r="T48" i="17" s="1"/>
  <c r="T38" i="17" a="1"/>
  <c r="T38" i="17" s="1"/>
  <c r="T143" i="17"/>
  <c r="T149" i="17"/>
  <c r="T151" i="17"/>
  <c r="T142" i="17"/>
  <c r="T20" i="17" a="1"/>
  <c r="T20" i="17" s="1"/>
  <c r="T152" i="17"/>
  <c r="T146" i="17"/>
  <c r="T44" i="17" a="1"/>
  <c r="T44" i="17" s="1"/>
  <c r="T144" i="17"/>
  <c r="T153" i="17"/>
  <c r="T41" i="17" a="1"/>
  <c r="T41" i="17" s="1"/>
  <c r="BK41" i="17" s="1"/>
  <c r="T40" i="17" a="1"/>
  <c r="T40" i="17" s="1"/>
  <c r="T36" i="17" a="1"/>
  <c r="T36" i="17" s="1"/>
  <c r="T37" i="17" a="1"/>
  <c r="T37" i="17" s="1"/>
  <c r="S56" i="17"/>
  <c r="S22" i="4" s="1"/>
  <c r="S137" i="17"/>
  <c r="S24" i="4" s="1"/>
  <c r="AF34" i="21"/>
  <c r="Y25" i="25"/>
  <c r="V25" i="25"/>
  <c r="R23" i="4"/>
  <c r="R28" i="4" s="1"/>
  <c r="S45" i="17"/>
  <c r="S21" i="4" s="1"/>
  <c r="B27" i="25"/>
  <c r="C26" i="25"/>
  <c r="AH26" i="25" s="1"/>
  <c r="T26" i="25" s="1"/>
  <c r="R57" i="17"/>
  <c r="R157" i="17" s="1"/>
  <c r="AE22" i="25" s="1"/>
  <c r="V24" i="25"/>
  <c r="Y24" i="25"/>
  <c r="S154" i="17"/>
  <c r="S25" i="4" s="1"/>
  <c r="S28" i="17"/>
  <c r="S19" i="4" s="1"/>
  <c r="H15" i="4"/>
  <c r="C28" i="4"/>
  <c r="E7" i="17"/>
  <c r="AC25" i="25" l="1"/>
  <c r="AB25" i="25"/>
  <c r="T45" i="17"/>
  <c r="T21" i="4" s="1"/>
  <c r="T56" i="17"/>
  <c r="T22" i="4" s="1"/>
  <c r="T154" i="17"/>
  <c r="T25" i="4" s="1"/>
  <c r="U120" i="17"/>
  <c r="U123" i="17"/>
  <c r="U126" i="17"/>
  <c r="U129" i="17"/>
  <c r="U132" i="17"/>
  <c r="U136" i="17"/>
  <c r="U24" i="17" a="1"/>
  <c r="U24" i="17" s="1"/>
  <c r="U67" i="17"/>
  <c r="U53" i="17" a="1"/>
  <c r="U53" i="17" s="1"/>
  <c r="U49" i="17" a="1"/>
  <c r="U49" i="17" s="1"/>
  <c r="U78" i="17"/>
  <c r="U62" i="17"/>
  <c r="U73" i="17"/>
  <c r="U69" i="17"/>
  <c r="U121" i="17"/>
  <c r="U125" i="17"/>
  <c r="U130" i="17"/>
  <c r="U134" i="17"/>
  <c r="U25" i="17" a="1"/>
  <c r="U25" i="17" s="1"/>
  <c r="U54" i="17" a="1"/>
  <c r="U54" i="17" s="1"/>
  <c r="U31" i="17" a="1"/>
  <c r="U31" i="17" s="1"/>
  <c r="U83" i="17"/>
  <c r="U93" i="17"/>
  <c r="U74" i="17"/>
  <c r="U90" i="17"/>
  <c r="U70" i="17"/>
  <c r="U65" i="17"/>
  <c r="U101" i="17"/>
  <c r="U71" i="17"/>
  <c r="U87" i="17"/>
  <c r="U99" i="17"/>
  <c r="U64" i="17"/>
  <c r="U76" i="17"/>
  <c r="U88" i="17"/>
  <c r="U100" i="17"/>
  <c r="U98" i="17"/>
  <c r="U103" i="17"/>
  <c r="U116" i="17"/>
  <c r="U114" i="17"/>
  <c r="U108" i="17"/>
  <c r="U115" i="17"/>
  <c r="U118" i="17"/>
  <c r="U122" i="17"/>
  <c r="U127" i="17"/>
  <c r="U131" i="17"/>
  <c r="U135" i="17"/>
  <c r="U26" i="17" a="1"/>
  <c r="U26" i="17" s="1"/>
  <c r="U52" i="17" a="1"/>
  <c r="U52" i="17" s="1"/>
  <c r="U55" i="17" a="1"/>
  <c r="U55" i="17" s="1"/>
  <c r="U96" i="17"/>
  <c r="U79" i="17"/>
  <c r="U97" i="17"/>
  <c r="U81" i="17"/>
  <c r="U75" i="17"/>
  <c r="U61" i="17"/>
  <c r="U77" i="17"/>
  <c r="U104" i="17"/>
  <c r="U109" i="17"/>
  <c r="U68" i="17"/>
  <c r="U80" i="17"/>
  <c r="U92" i="17"/>
  <c r="U113" i="17"/>
  <c r="U102" i="17"/>
  <c r="U107" i="17"/>
  <c r="U105" i="17"/>
  <c r="AI3" i="21"/>
  <c r="AI4" i="21" s="1"/>
  <c r="U106" i="17"/>
  <c r="V3" i="17"/>
  <c r="U119" i="17"/>
  <c r="U124" i="17"/>
  <c r="U128" i="17"/>
  <c r="U133" i="17"/>
  <c r="U23" i="17" a="1"/>
  <c r="U23" i="17" s="1"/>
  <c r="U50" i="17" a="1"/>
  <c r="U50" i="17" s="1"/>
  <c r="U51" i="17" a="1"/>
  <c r="U51" i="17" s="1"/>
  <c r="U89" i="17"/>
  <c r="U63" i="17"/>
  <c r="U85" i="17"/>
  <c r="U59" i="17"/>
  <c r="U117" i="17"/>
  <c r="U86" i="17"/>
  <c r="U66" i="17"/>
  <c r="U82" i="17"/>
  <c r="U91" i="17"/>
  <c r="U60" i="17"/>
  <c r="U72" i="17"/>
  <c r="U84" i="17"/>
  <c r="U95" i="17"/>
  <c r="U94" i="17"/>
  <c r="U3" i="4"/>
  <c r="U112" i="17"/>
  <c r="U110" i="17"/>
  <c r="U111" i="17"/>
  <c r="U20" i="17" a="1"/>
  <c r="U20" i="17" s="1"/>
  <c r="U30" i="17" a="1"/>
  <c r="U30" i="17" s="1"/>
  <c r="U21" i="17" a="1"/>
  <c r="U21" i="17" s="1"/>
  <c r="U22" i="17" a="1"/>
  <c r="U22" i="17" s="1"/>
  <c r="U35" i="17" a="1"/>
  <c r="U35" i="17" s="1"/>
  <c r="U34" i="17" a="1"/>
  <c r="U34" i="17" s="1"/>
  <c r="U145" i="17"/>
  <c r="U38" i="17" a="1"/>
  <c r="U38" i="17" s="1"/>
  <c r="U150" i="17"/>
  <c r="U142" i="17"/>
  <c r="U39" i="17" a="1"/>
  <c r="U39" i="17" s="1"/>
  <c r="U153" i="17"/>
  <c r="U146" i="17"/>
  <c r="U147" i="17"/>
  <c r="U141" i="17"/>
  <c r="U44" i="17" a="1"/>
  <c r="U44" i="17" s="1"/>
  <c r="U151" i="17"/>
  <c r="U140" i="17"/>
  <c r="U143" i="17"/>
  <c r="U149" i="17"/>
  <c r="U148" i="17"/>
  <c r="U48" i="17" a="1"/>
  <c r="U48" i="17" s="1"/>
  <c r="U139" i="17"/>
  <c r="U144" i="17"/>
  <c r="U152" i="17"/>
  <c r="U47" i="17" a="1"/>
  <c r="U47" i="17" s="1"/>
  <c r="U40" i="17" a="1"/>
  <c r="U40" i="17" s="1"/>
  <c r="U36" i="17" a="1"/>
  <c r="U36" i="17" s="1"/>
  <c r="U37" i="17" a="1"/>
  <c r="U37" i="17" s="1"/>
  <c r="C27" i="25"/>
  <c r="AH27" i="25" s="1"/>
  <c r="T27" i="25" s="1"/>
  <c r="B28" i="25"/>
  <c r="S57" i="17"/>
  <c r="S157" i="17" s="1"/>
  <c r="AE23" i="25" s="1"/>
  <c r="V26" i="25"/>
  <c r="Y26" i="25"/>
  <c r="T28" i="17"/>
  <c r="T19" i="4" s="1"/>
  <c r="T32" i="17"/>
  <c r="T20" i="4" s="1"/>
  <c r="AB24" i="25"/>
  <c r="AC24" i="25"/>
  <c r="X25" i="25"/>
  <c r="X24" i="25"/>
  <c r="S23" i="4"/>
  <c r="T137" i="17"/>
  <c r="T24" i="4" s="1"/>
  <c r="E14" i="17"/>
  <c r="E15" i="17" s="1"/>
  <c r="E7" i="4"/>
  <c r="U45" i="17" l="1"/>
  <c r="U21" i="4" s="1"/>
  <c r="U32" i="17"/>
  <c r="U20" i="4" s="1"/>
  <c r="V119" i="17"/>
  <c r="V122" i="17"/>
  <c r="V125" i="17"/>
  <c r="V128" i="17"/>
  <c r="V131" i="17"/>
  <c r="V135" i="17"/>
  <c r="V23" i="17" a="1"/>
  <c r="V23" i="17" s="1"/>
  <c r="V26" i="17" a="1"/>
  <c r="V26" i="17" s="1"/>
  <c r="V50" i="17" a="1"/>
  <c r="V50" i="17" s="1"/>
  <c r="V44" i="17" a="1"/>
  <c r="V44" i="17" s="1"/>
  <c r="V49" i="17" a="1"/>
  <c r="V49" i="17" s="1"/>
  <c r="V88" i="17"/>
  <c r="V72" i="17"/>
  <c r="V94" i="17"/>
  <c r="V84" i="17"/>
  <c r="V61" i="17"/>
  <c r="V73" i="17"/>
  <c r="V85" i="17"/>
  <c r="V95" i="17"/>
  <c r="V107" i="17"/>
  <c r="V62" i="17"/>
  <c r="V74" i="17"/>
  <c r="V86" i="17"/>
  <c r="V100" i="17"/>
  <c r="V112" i="17"/>
  <c r="V67" i="17"/>
  <c r="V79" i="17"/>
  <c r="V91" i="17"/>
  <c r="V105" i="17"/>
  <c r="V116" i="17"/>
  <c r="AJ3" i="21"/>
  <c r="AJ4" i="21" s="1"/>
  <c r="AJ34" i="21" s="1"/>
  <c r="V120" i="17"/>
  <c r="V123" i="17"/>
  <c r="V126" i="17"/>
  <c r="V129" i="17"/>
  <c r="V132" i="17"/>
  <c r="V136" i="17"/>
  <c r="V24" i="17" a="1"/>
  <c r="V24" i="17" s="1"/>
  <c r="V114" i="17"/>
  <c r="V51" i="17" a="1"/>
  <c r="V51" i="17" s="1"/>
  <c r="V55" i="17" a="1"/>
  <c r="V55" i="17" s="1"/>
  <c r="V53" i="17" a="1"/>
  <c r="V53" i="17" s="1"/>
  <c r="V60" i="17"/>
  <c r="V102" i="17"/>
  <c r="V64" i="17"/>
  <c r="V110" i="17"/>
  <c r="V98" i="17"/>
  <c r="V65" i="17"/>
  <c r="V77" i="17"/>
  <c r="V89" i="17"/>
  <c r="V99" i="17"/>
  <c r="V111" i="17"/>
  <c r="V66" i="17"/>
  <c r="V78" i="17"/>
  <c r="V90" i="17"/>
  <c r="V104" i="17"/>
  <c r="V59" i="17"/>
  <c r="V71" i="17"/>
  <c r="V83" i="17"/>
  <c r="V97" i="17"/>
  <c r="V109" i="17"/>
  <c r="V117" i="17"/>
  <c r="V118" i="17"/>
  <c r="V121" i="17"/>
  <c r="V124" i="17"/>
  <c r="V127" i="17"/>
  <c r="V130" i="17"/>
  <c r="V133" i="17"/>
  <c r="V134" i="17"/>
  <c r="V25" i="17" a="1"/>
  <c r="V25" i="17" s="1"/>
  <c r="V31" i="17" a="1"/>
  <c r="V31" i="17" s="1"/>
  <c r="V54" i="17" a="1"/>
  <c r="V54" i="17" s="1"/>
  <c r="V52" i="17" a="1"/>
  <c r="V52" i="17" s="1"/>
  <c r="V76" i="17"/>
  <c r="V92" i="17"/>
  <c r="V106" i="17"/>
  <c r="V80" i="17"/>
  <c r="V68" i="17"/>
  <c r="V69" i="17"/>
  <c r="V81" i="17"/>
  <c r="V93" i="17"/>
  <c r="V103" i="17"/>
  <c r="V115" i="17"/>
  <c r="V70" i="17"/>
  <c r="V82" i="17"/>
  <c r="V96" i="17"/>
  <c r="V108" i="17"/>
  <c r="V63" i="17"/>
  <c r="V75" i="17"/>
  <c r="V87" i="17"/>
  <c r="V101" i="17"/>
  <c r="V113" i="17"/>
  <c r="V3" i="4"/>
  <c r="W3" i="17"/>
  <c r="V35" i="17" a="1"/>
  <c r="V35" i="17" s="1"/>
  <c r="V34" i="17" a="1"/>
  <c r="V34" i="17" s="1"/>
  <c r="V30" i="17" a="1"/>
  <c r="V30" i="17" s="1"/>
  <c r="V21" i="17" a="1"/>
  <c r="V21" i="17" s="1"/>
  <c r="V22" i="17" a="1"/>
  <c r="V22" i="17" s="1"/>
  <c r="V151" i="17"/>
  <c r="V147" i="17"/>
  <c r="V143" i="17"/>
  <c r="V20" i="17" a="1"/>
  <c r="V20" i="17" s="1"/>
  <c r="V38" i="17" a="1"/>
  <c r="V38" i="17" s="1"/>
  <c r="V145" i="17"/>
  <c r="V39" i="17" a="1"/>
  <c r="V39" i="17" s="1"/>
  <c r="V144" i="17"/>
  <c r="V148" i="17"/>
  <c r="V153" i="17"/>
  <c r="V152" i="17"/>
  <c r="V142" i="17"/>
  <c r="V149" i="17"/>
  <c r="V141" i="17"/>
  <c r="V140" i="17"/>
  <c r="V48" i="17" a="1"/>
  <c r="V48" i="17" s="1"/>
  <c r="V146" i="17"/>
  <c r="V139" i="17"/>
  <c r="V150" i="17"/>
  <c r="V47" i="17" a="1"/>
  <c r="V47" i="17" s="1"/>
  <c r="V40" i="17" a="1"/>
  <c r="V40" i="17" s="1"/>
  <c r="V36" i="17" a="1"/>
  <c r="V36" i="17" s="1"/>
  <c r="V37" i="17" a="1"/>
  <c r="V37" i="17" s="1"/>
  <c r="U56" i="17"/>
  <c r="U22" i="4" s="1"/>
  <c r="U137" i="17"/>
  <c r="U24" i="4" s="1"/>
  <c r="T57" i="17"/>
  <c r="T157" i="17" s="1"/>
  <c r="AE24" i="25" s="1"/>
  <c r="Y27" i="25"/>
  <c r="V27" i="25"/>
  <c r="U28" i="17"/>
  <c r="U19" i="4" s="1"/>
  <c r="AI34" i="21"/>
  <c r="S28" i="4"/>
  <c r="AB26" i="25"/>
  <c r="AC26" i="25"/>
  <c r="B29" i="25"/>
  <c r="C28" i="25"/>
  <c r="AH28" i="25" s="1"/>
  <c r="T28" i="25" s="1"/>
  <c r="X26" i="25"/>
  <c r="U154" i="17"/>
  <c r="U25" i="4" s="1"/>
  <c r="T23" i="4"/>
  <c r="T28" i="4" s="1"/>
  <c r="E14" i="4"/>
  <c r="U23" i="4" l="1"/>
  <c r="U28" i="4" s="1"/>
  <c r="V45" i="17"/>
  <c r="V21" i="4" s="1"/>
  <c r="V56" i="17"/>
  <c r="V22" i="4" s="1"/>
  <c r="V28" i="17"/>
  <c r="V19" i="4" s="1"/>
  <c r="V154" i="17"/>
  <c r="V25" i="4" s="1"/>
  <c r="Y28" i="25"/>
  <c r="V28" i="25"/>
  <c r="W118" i="17"/>
  <c r="W121" i="17"/>
  <c r="W124" i="17"/>
  <c r="W127" i="17"/>
  <c r="W130" i="17"/>
  <c r="W133" i="17"/>
  <c r="W135" i="17"/>
  <c r="W25" i="17" a="1"/>
  <c r="W25" i="17" s="1"/>
  <c r="W31" i="17" a="1"/>
  <c r="W31" i="17" s="1"/>
  <c r="W49" i="17" a="1"/>
  <c r="W49" i="17" s="1"/>
  <c r="W54" i="17" a="1"/>
  <c r="W54" i="17" s="1"/>
  <c r="W69" i="17"/>
  <c r="W59" i="17"/>
  <c r="W70" i="17"/>
  <c r="W77" i="17"/>
  <c r="W81" i="17"/>
  <c r="W106" i="17"/>
  <c r="W86" i="17"/>
  <c r="W100" i="17"/>
  <c r="W115" i="17"/>
  <c r="W65" i="17"/>
  <c r="W78" i="17"/>
  <c r="W91" i="17"/>
  <c r="W104" i="17"/>
  <c r="W67" i="17"/>
  <c r="W72" i="17"/>
  <c r="W84" i="17"/>
  <c r="W94" i="17"/>
  <c r="W105" i="17"/>
  <c r="W114" i="17"/>
  <c r="AK3" i="21"/>
  <c r="AK4" i="21" s="1"/>
  <c r="AK34" i="21" s="1"/>
  <c r="W119" i="17"/>
  <c r="W122" i="17"/>
  <c r="W125" i="17"/>
  <c r="W128" i="17"/>
  <c r="W131" i="17"/>
  <c r="W134" i="17"/>
  <c r="W23" i="17" a="1"/>
  <c r="W23" i="17" s="1"/>
  <c r="W26" i="17" a="1"/>
  <c r="W26" i="17" s="1"/>
  <c r="W50" i="17" a="1"/>
  <c r="W50" i="17" s="1"/>
  <c r="W55" i="17" a="1"/>
  <c r="W55" i="17" s="1"/>
  <c r="W53" i="17" a="1"/>
  <c r="W53" i="17" s="1"/>
  <c r="W79" i="17"/>
  <c r="W85" i="17"/>
  <c r="W63" i="17"/>
  <c r="W82" i="17"/>
  <c r="W99" i="17"/>
  <c r="W95" i="17"/>
  <c r="W113" i="17"/>
  <c r="W90" i="17"/>
  <c r="W108" i="17"/>
  <c r="W60" i="17"/>
  <c r="W71" i="17"/>
  <c r="W83" i="17"/>
  <c r="W97" i="17"/>
  <c r="W109" i="17"/>
  <c r="W62" i="17"/>
  <c r="W76" i="17"/>
  <c r="W88" i="17"/>
  <c r="W98" i="17"/>
  <c r="W110" i="17"/>
  <c r="W112" i="17"/>
  <c r="W120" i="17"/>
  <c r="W123" i="17"/>
  <c r="W126" i="17"/>
  <c r="W129" i="17"/>
  <c r="W132" i="17"/>
  <c r="W136" i="17"/>
  <c r="W24" i="17" a="1"/>
  <c r="W24" i="17" s="1"/>
  <c r="W103" i="17"/>
  <c r="W51" i="17" a="1"/>
  <c r="W51" i="17" s="1"/>
  <c r="W52" i="17" a="1"/>
  <c r="W52" i="17" s="1"/>
  <c r="W66" i="17"/>
  <c r="W74" i="17"/>
  <c r="W93" i="17"/>
  <c r="W64" i="17"/>
  <c r="W73" i="17"/>
  <c r="W89" i="17"/>
  <c r="W3" i="4"/>
  <c r="W96" i="17"/>
  <c r="W107" i="17"/>
  <c r="W61" i="17"/>
  <c r="W75" i="17"/>
  <c r="W87" i="17"/>
  <c r="W101" i="17"/>
  <c r="W117" i="17"/>
  <c r="W68" i="17"/>
  <c r="W80" i="17"/>
  <c r="W92" i="17"/>
  <c r="W102" i="17"/>
  <c r="W111" i="17"/>
  <c r="W116" i="17"/>
  <c r="X3" i="17"/>
  <c r="W35" i="17" a="1"/>
  <c r="W35" i="17" s="1"/>
  <c r="W34" i="17" a="1"/>
  <c r="W34" i="17" s="1"/>
  <c r="W30" i="17" a="1"/>
  <c r="W30" i="17" s="1"/>
  <c r="W32" i="17" s="1"/>
  <c r="W20" i="4" s="1"/>
  <c r="W21" i="17" a="1"/>
  <c r="W21" i="17" s="1"/>
  <c r="W22" i="17" a="1"/>
  <c r="W22" i="17" s="1"/>
  <c r="W144" i="17"/>
  <c r="W48" i="17" a="1"/>
  <c r="W48" i="17" s="1"/>
  <c r="W139" i="17"/>
  <c r="W147" i="17"/>
  <c r="W141" i="17"/>
  <c r="W142" i="17"/>
  <c r="W153" i="17"/>
  <c r="W143" i="17"/>
  <c r="W140" i="17"/>
  <c r="W148" i="17"/>
  <c r="W149" i="17"/>
  <c r="W39" i="17" a="1"/>
  <c r="W39" i="17" s="1"/>
  <c r="W152" i="17"/>
  <c r="W145" i="17"/>
  <c r="W150" i="17"/>
  <c r="W146" i="17"/>
  <c r="W44" i="17" a="1"/>
  <c r="W44" i="17" s="1"/>
  <c r="W38" i="17" a="1"/>
  <c r="W38" i="17" s="1"/>
  <c r="W151" i="17"/>
  <c r="W20" i="17" a="1"/>
  <c r="W20" i="17" s="1"/>
  <c r="W40" i="17" a="1"/>
  <c r="W40" i="17" s="1"/>
  <c r="W47" i="17" a="1"/>
  <c r="W47" i="17" s="1"/>
  <c r="W36" i="17" a="1"/>
  <c r="W36" i="17" s="1"/>
  <c r="W37" i="17" a="1"/>
  <c r="W37" i="17" s="1"/>
  <c r="B30" i="25"/>
  <c r="C29" i="25"/>
  <c r="AH29" i="25" s="1"/>
  <c r="T29" i="25" s="1"/>
  <c r="U57" i="17"/>
  <c r="U157" i="17" s="1"/>
  <c r="AE25" i="25" s="1"/>
  <c r="AB27" i="25"/>
  <c r="AC27" i="25"/>
  <c r="X27" i="25"/>
  <c r="V32" i="17"/>
  <c r="V20" i="4" s="1"/>
  <c r="V23" i="4" s="1"/>
  <c r="V137" i="17"/>
  <c r="V24" i="4" s="1"/>
  <c r="E15" i="4"/>
  <c r="W56" i="17" l="1"/>
  <c r="W22" i="4" s="1"/>
  <c r="V28" i="4"/>
  <c r="W28" i="17"/>
  <c r="W19" i="4" s="1"/>
  <c r="W154" i="17"/>
  <c r="W25" i="4" s="1"/>
  <c r="Y29" i="25"/>
  <c r="V29" i="25"/>
  <c r="W137" i="17"/>
  <c r="W24" i="4" s="1"/>
  <c r="X118" i="17"/>
  <c r="X121" i="17"/>
  <c r="X124" i="17"/>
  <c r="X127" i="17"/>
  <c r="X130" i="17"/>
  <c r="X135" i="17"/>
  <c r="X134" i="17"/>
  <c r="X119" i="17"/>
  <c r="X122" i="17"/>
  <c r="X125" i="17"/>
  <c r="X128" i="17"/>
  <c r="X131" i="17"/>
  <c r="X136" i="17"/>
  <c r="X23" i="17" a="1"/>
  <c r="X23" i="17" s="1"/>
  <c r="X26" i="17" a="1"/>
  <c r="X26" i="17" s="1"/>
  <c r="X49" i="17" a="1"/>
  <c r="X49" i="17" s="1"/>
  <c r="X52" i="17" a="1"/>
  <c r="X52" i="17" s="1"/>
  <c r="X54" i="17" a="1"/>
  <c r="X54" i="17" s="1"/>
  <c r="X78" i="17"/>
  <c r="X86" i="17"/>
  <c r="X61" i="17"/>
  <c r="X63" i="17"/>
  <c r="X80" i="17"/>
  <c r="X70" i="17"/>
  <c r="X81" i="17"/>
  <c r="X102" i="17"/>
  <c r="X67" i="17"/>
  <c r="X79" i="17"/>
  <c r="X91" i="17"/>
  <c r="X84" i="17"/>
  <c r="X96" i="17"/>
  <c r="X99" i="17"/>
  <c r="X100" i="17"/>
  <c r="X97" i="17"/>
  <c r="X105" i="17"/>
  <c r="X117" i="17"/>
  <c r="X107" i="17"/>
  <c r="X3" i="4"/>
  <c r="X120" i="17"/>
  <c r="X123" i="17"/>
  <c r="X126" i="17"/>
  <c r="X129" i="17"/>
  <c r="X132" i="17"/>
  <c r="X133" i="17"/>
  <c r="X24" i="17" a="1"/>
  <c r="X24" i="17" s="1"/>
  <c r="X31" i="17" a="1"/>
  <c r="X31" i="17" s="1"/>
  <c r="X50" i="17" a="1"/>
  <c r="X50" i="17" s="1"/>
  <c r="X51" i="17" a="1"/>
  <c r="X51" i="17" s="1"/>
  <c r="X68" i="17"/>
  <c r="X65" i="17"/>
  <c r="X73" i="17"/>
  <c r="X69" i="17"/>
  <c r="X59" i="17"/>
  <c r="X76" i="17"/>
  <c r="X89" i="17"/>
  <c r="X66" i="17"/>
  <c r="X71" i="17"/>
  <c r="X85" i="17"/>
  <c r="X83" i="17"/>
  <c r="X94" i="17"/>
  <c r="X88" i="17"/>
  <c r="X93" i="17"/>
  <c r="X103" i="17"/>
  <c r="X104" i="17"/>
  <c r="X101" i="17"/>
  <c r="X109" i="17"/>
  <c r="X110" i="17"/>
  <c r="X111" i="17"/>
  <c r="Y3" i="17"/>
  <c r="X53" i="17" a="1"/>
  <c r="X53" i="17" s="1"/>
  <c r="X77" i="17"/>
  <c r="X64" i="17"/>
  <c r="X62" i="17"/>
  <c r="X87" i="17"/>
  <c r="X95" i="17"/>
  <c r="X106" i="17"/>
  <c r="X115" i="17"/>
  <c r="X30" i="17" a="1"/>
  <c r="X30" i="17" s="1"/>
  <c r="X21" i="17" a="1"/>
  <c r="X21" i="17" s="1"/>
  <c r="X22" i="17" a="1"/>
  <c r="X22" i="17" s="1"/>
  <c r="X25" i="17" a="1"/>
  <c r="X25" i="17" s="1"/>
  <c r="X55" i="17" a="1"/>
  <c r="X55" i="17" s="1"/>
  <c r="X72" i="17"/>
  <c r="X90" i="17"/>
  <c r="X82" i="17"/>
  <c r="X75" i="17"/>
  <c r="X108" i="17"/>
  <c r="X112" i="17"/>
  <c r="X113" i="17"/>
  <c r="X60" i="17"/>
  <c r="X74" i="17"/>
  <c r="X98" i="17"/>
  <c r="AL3" i="21"/>
  <c r="AL4" i="21" s="1"/>
  <c r="AL34" i="21" s="1"/>
  <c r="X92" i="17"/>
  <c r="X116" i="17"/>
  <c r="X114" i="17"/>
  <c r="X35" i="17" a="1"/>
  <c r="X35" i="17" s="1"/>
  <c r="X34" i="17" a="1"/>
  <c r="X34" i="17" s="1"/>
  <c r="X140" i="17"/>
  <c r="X144" i="17"/>
  <c r="X139" i="17"/>
  <c r="X147" i="17"/>
  <c r="X153" i="17"/>
  <c r="X146" i="17"/>
  <c r="X149" i="17"/>
  <c r="X152" i="17"/>
  <c r="X20" i="17" a="1"/>
  <c r="X20" i="17" s="1"/>
  <c r="X48" i="17" a="1"/>
  <c r="X48" i="17" s="1"/>
  <c r="X143" i="17"/>
  <c r="X145" i="17"/>
  <c r="X39" i="17" a="1"/>
  <c r="X39" i="17" s="1"/>
  <c r="X148" i="17"/>
  <c r="X151" i="17"/>
  <c r="X142" i="17"/>
  <c r="X47" i="17" a="1"/>
  <c r="X47" i="17" s="1"/>
  <c r="X44" i="17" a="1"/>
  <c r="X44" i="17" s="1"/>
  <c r="X38" i="17" a="1"/>
  <c r="X38" i="17" s="1"/>
  <c r="X141" i="17"/>
  <c r="X150" i="17"/>
  <c r="X40" i="17" a="1"/>
  <c r="X40" i="17" s="1"/>
  <c r="X36" i="17" a="1"/>
  <c r="X36" i="17" s="1"/>
  <c r="X37" i="17" a="1"/>
  <c r="X37" i="17" s="1"/>
  <c r="C30" i="25"/>
  <c r="AH30" i="25" s="1"/>
  <c r="T30" i="25" s="1"/>
  <c r="B31" i="25"/>
  <c r="V57" i="17"/>
  <c r="V157" i="17" s="1"/>
  <c r="AE26" i="25" s="1"/>
  <c r="W45" i="17"/>
  <c r="W21" i="4" s="1"/>
  <c r="AC28" i="25"/>
  <c r="AB28" i="25"/>
  <c r="X28" i="25"/>
  <c r="X32" i="17" l="1"/>
  <c r="X20" i="4" s="1"/>
  <c r="X56" i="17"/>
  <c r="X22" i="4" s="1"/>
  <c r="AC29" i="25"/>
  <c r="AB29" i="25"/>
  <c r="X29" i="25"/>
  <c r="Y119" i="17"/>
  <c r="Y122" i="17"/>
  <c r="Y125" i="17"/>
  <c r="Y128" i="17"/>
  <c r="Y131" i="17"/>
  <c r="Y134" i="17"/>
  <c r="Y23" i="17" a="1"/>
  <c r="Y23" i="17" s="1"/>
  <c r="Y26" i="17" a="1"/>
  <c r="Y26" i="17" s="1"/>
  <c r="Y31" i="17" a="1"/>
  <c r="Y31" i="17" s="1"/>
  <c r="Y52" i="17" a="1"/>
  <c r="Y52" i="17" s="1"/>
  <c r="Y97" i="17"/>
  <c r="Y71" i="17"/>
  <c r="Y81" i="17"/>
  <c r="Y72" i="17"/>
  <c r="Y59" i="17"/>
  <c r="Y73" i="17"/>
  <c r="Y60" i="17"/>
  <c r="Y75" i="17"/>
  <c r="Y90" i="17"/>
  <c r="Y66" i="17"/>
  <c r="Y78" i="17"/>
  <c r="Y96" i="17"/>
  <c r="Y91" i="17"/>
  <c r="Y92" i="17"/>
  <c r="Y94" i="17"/>
  <c r="Y111" i="17"/>
  <c r="Y112" i="17"/>
  <c r="Y115" i="17"/>
  <c r="Y109" i="17"/>
  <c r="Y106" i="17"/>
  <c r="AM3" i="21"/>
  <c r="AM4" i="21" s="1"/>
  <c r="AM34" i="21" s="1"/>
  <c r="Y120" i="17"/>
  <c r="Y123" i="17"/>
  <c r="Y126" i="17"/>
  <c r="Y129" i="17"/>
  <c r="Y132" i="17"/>
  <c r="Y135" i="17"/>
  <c r="Y24" i="17" a="1"/>
  <c r="Y24" i="17" s="1"/>
  <c r="Y50" i="17" a="1"/>
  <c r="Y50" i="17" s="1"/>
  <c r="Y55" i="17" a="1"/>
  <c r="Y55" i="17" s="1"/>
  <c r="Y51" i="17" a="1"/>
  <c r="Y51" i="17" s="1"/>
  <c r="Y116" i="17"/>
  <c r="Y76" i="17"/>
  <c r="Y62" i="17"/>
  <c r="Y77" i="17"/>
  <c r="Y63" i="17"/>
  <c r="Y79" i="17"/>
  <c r="Y64" i="17"/>
  <c r="Y80" i="17"/>
  <c r="Y3" i="4"/>
  <c r="Y70" i="17"/>
  <c r="Y82" i="17"/>
  <c r="Y83" i="17"/>
  <c r="Y102" i="17"/>
  <c r="Y95" i="17"/>
  <c r="Y98" i="17"/>
  <c r="Y99" i="17"/>
  <c r="Y100" i="17"/>
  <c r="Y101" i="17"/>
  <c r="Y113" i="17"/>
  <c r="Y110" i="17"/>
  <c r="Y124" i="17"/>
  <c r="Y133" i="17"/>
  <c r="Y53" i="17" a="1"/>
  <c r="Y53" i="17" s="1"/>
  <c r="Y65" i="17"/>
  <c r="Y84" i="17"/>
  <c r="Y69" i="17"/>
  <c r="Y74" i="17"/>
  <c r="Y88" i="17"/>
  <c r="Y104" i="17"/>
  <c r="Y117" i="17"/>
  <c r="Y30" i="17" a="1"/>
  <c r="Y30" i="17" s="1"/>
  <c r="Y32" i="17" s="1"/>
  <c r="Y20" i="4" s="1"/>
  <c r="Y35" i="17" a="1"/>
  <c r="Y35" i="17" s="1"/>
  <c r="Y34" i="17" a="1"/>
  <c r="Y34" i="17" s="1"/>
  <c r="Y118" i="17"/>
  <c r="Y127" i="17"/>
  <c r="Y136" i="17"/>
  <c r="Y54" i="17" a="1"/>
  <c r="Y54" i="17" s="1"/>
  <c r="Y61" i="17"/>
  <c r="Y68" i="17"/>
  <c r="Y93" i="17"/>
  <c r="Y89" i="17"/>
  <c r="Y108" i="17"/>
  <c r="Y107" i="17"/>
  <c r="Y114" i="17"/>
  <c r="Y21" i="17" a="1"/>
  <c r="Y21" i="17" s="1"/>
  <c r="Y22" i="17" a="1"/>
  <c r="Y22" i="17" s="1"/>
  <c r="Y121" i="17"/>
  <c r="Y130" i="17"/>
  <c r="Y25" i="17" a="1"/>
  <c r="Y25" i="17" s="1"/>
  <c r="Y49" i="17" a="1"/>
  <c r="Y49" i="17" s="1"/>
  <c r="Y67" i="17"/>
  <c r="Y85" i="17"/>
  <c r="Y86" i="17"/>
  <c r="Y87" i="17"/>
  <c r="Y103" i="17"/>
  <c r="Y105" i="17"/>
  <c r="Z3" i="17"/>
  <c r="Y20" i="17" a="1"/>
  <c r="Y20" i="17" s="1"/>
  <c r="Y147" i="17"/>
  <c r="Y148" i="17"/>
  <c r="Y149" i="17"/>
  <c r="Y142" i="17"/>
  <c r="Y143" i="17"/>
  <c r="Y47" i="17" a="1"/>
  <c r="Y47" i="17" s="1"/>
  <c r="Y139" i="17"/>
  <c r="Y151" i="17"/>
  <c r="Y44" i="17" a="1"/>
  <c r="Y44" i="17" s="1"/>
  <c r="Y48" i="17" a="1"/>
  <c r="Y48" i="17" s="1"/>
  <c r="Y38" i="17" a="1"/>
  <c r="Y38" i="17" s="1"/>
  <c r="Y150" i="17"/>
  <c r="Y146" i="17"/>
  <c r="Y144" i="17"/>
  <c r="Y39" i="17" a="1"/>
  <c r="Y39" i="17" s="1"/>
  <c r="Y145" i="17"/>
  <c r="Y140" i="17"/>
  <c r="Y141" i="17"/>
  <c r="Y152" i="17"/>
  <c r="Y153" i="17"/>
  <c r="Y40" i="17" a="1"/>
  <c r="Y40" i="17" s="1"/>
  <c r="Y36" i="17" a="1"/>
  <c r="Y36" i="17" s="1"/>
  <c r="Y37" i="17" a="1"/>
  <c r="Y37" i="17" s="1"/>
  <c r="X137" i="17"/>
  <c r="X24" i="4" s="1"/>
  <c r="Y30" i="25"/>
  <c r="V30" i="25"/>
  <c r="X28" i="17"/>
  <c r="X19" i="4" s="1"/>
  <c r="X154" i="17"/>
  <c r="X25" i="4" s="1"/>
  <c r="W23" i="4"/>
  <c r="C31" i="25"/>
  <c r="AH31" i="25" s="1"/>
  <c r="T31" i="25" s="1"/>
  <c r="B32" i="25"/>
  <c r="X45" i="17"/>
  <c r="X21" i="4" s="1"/>
  <c r="W57" i="17"/>
  <c r="W157" i="17" s="1"/>
  <c r="AE27" i="25" s="1"/>
  <c r="Y56" i="17" l="1"/>
  <c r="Y22" i="4" s="1"/>
  <c r="Y154" i="17"/>
  <c r="Y25" i="4" s="1"/>
  <c r="Y28" i="17"/>
  <c r="Y19" i="4" s="1"/>
  <c r="Y137" i="17"/>
  <c r="Y24" i="4" s="1"/>
  <c r="Y45" i="17"/>
  <c r="Y21" i="4" s="1"/>
  <c r="X23" i="4"/>
  <c r="X28" i="4" s="1"/>
  <c r="W28" i="4"/>
  <c r="AB30" i="25"/>
  <c r="AC30" i="25"/>
  <c r="X30" i="25"/>
  <c r="Z120" i="17"/>
  <c r="Z133" i="17"/>
  <c r="Z135" i="17"/>
  <c r="Z130" i="17"/>
  <c r="Z127" i="17"/>
  <c r="Z121" i="17"/>
  <c r="Z23" i="17" a="1"/>
  <c r="Z23" i="17" s="1"/>
  <c r="Z26" i="17" a="1"/>
  <c r="Z26" i="17" s="1"/>
  <c r="Z49" i="17" a="1"/>
  <c r="Z49" i="17" s="1"/>
  <c r="Z52" i="17" a="1"/>
  <c r="Z52" i="17" s="1"/>
  <c r="Z51" i="17" a="1"/>
  <c r="Z51" i="17" s="1"/>
  <c r="Z68" i="17"/>
  <c r="Z66" i="17"/>
  <c r="Z74" i="17"/>
  <c r="Z59" i="17"/>
  <c r="Z71" i="17"/>
  <c r="Z73" i="17"/>
  <c r="Z70" i="17"/>
  <c r="Z83" i="17"/>
  <c r="Z72" i="17"/>
  <c r="Z84" i="17"/>
  <c r="Z94" i="17"/>
  <c r="Z81" i="17"/>
  <c r="Z93" i="17"/>
  <c r="Z97" i="17"/>
  <c r="Z99" i="17"/>
  <c r="Z110" i="17"/>
  <c r="Z103" i="17"/>
  <c r="Z115" i="17"/>
  <c r="Z117" i="17"/>
  <c r="Z116" i="17"/>
  <c r="AA3" i="17"/>
  <c r="Z126" i="17"/>
  <c r="Z125" i="17"/>
  <c r="Z136" i="17"/>
  <c r="Z119" i="17"/>
  <c r="Z123" i="17"/>
  <c r="Z122" i="17"/>
  <c r="Z24" i="17" a="1"/>
  <c r="Z24" i="17" s="1"/>
  <c r="Z54" i="17" a="1"/>
  <c r="Z54" i="17" s="1"/>
  <c r="Z53" i="17" a="1"/>
  <c r="Z53" i="17" s="1"/>
  <c r="Z50" i="17" a="1"/>
  <c r="Z50" i="17" s="1"/>
  <c r="Z61" i="17"/>
  <c r="Z60" i="17"/>
  <c r="Z64" i="17"/>
  <c r="Z63" i="17"/>
  <c r="Z78" i="17"/>
  <c r="Z79" i="17"/>
  <c r="Z75" i="17"/>
  <c r="Z91" i="17"/>
  <c r="Z76" i="17"/>
  <c r="Z88" i="17"/>
  <c r="Z102" i="17"/>
  <c r="Z85" i="17"/>
  <c r="Z96" i="17"/>
  <c r="Z3" i="4"/>
  <c r="Z105" i="17"/>
  <c r="Z101" i="17"/>
  <c r="Z107" i="17"/>
  <c r="Z108" i="17"/>
  <c r="Z109" i="17"/>
  <c r="AN3" i="21"/>
  <c r="AN4" i="21" s="1"/>
  <c r="AN34" i="21" s="1"/>
  <c r="Z132" i="17"/>
  <c r="Z134" i="17"/>
  <c r="Z25" i="17" a="1"/>
  <c r="Z25" i="17" s="1"/>
  <c r="Z55" i="17" a="1"/>
  <c r="Z55" i="17" s="1"/>
  <c r="Z62" i="17"/>
  <c r="Z65" i="17"/>
  <c r="Z90" i="17"/>
  <c r="Z86" i="17"/>
  <c r="Z77" i="17"/>
  <c r="Z95" i="17"/>
  <c r="Z111" i="17"/>
  <c r="Z30" i="17" a="1"/>
  <c r="Z30" i="17" s="1"/>
  <c r="Z131" i="17"/>
  <c r="Z129" i="17"/>
  <c r="Z44" i="17" a="1"/>
  <c r="Z44" i="17" s="1"/>
  <c r="Z114" i="17"/>
  <c r="Z69" i="17"/>
  <c r="Z98" i="17"/>
  <c r="Z80" i="17"/>
  <c r="Z89" i="17"/>
  <c r="Z100" i="17"/>
  <c r="Z112" i="17"/>
  <c r="Z20" i="17" a="1"/>
  <c r="Z20" i="17" s="1"/>
  <c r="Z35" i="17" a="1"/>
  <c r="Z35" i="17" s="1"/>
  <c r="Z34" i="17" a="1"/>
  <c r="Z34" i="17" s="1"/>
  <c r="Z118" i="17"/>
  <c r="Z124" i="17"/>
  <c r="Z128" i="17"/>
  <c r="Z31" i="17" a="1"/>
  <c r="Z31" i="17" s="1"/>
  <c r="Z82" i="17"/>
  <c r="Z67" i="17"/>
  <c r="Z87" i="17"/>
  <c r="Z92" i="17"/>
  <c r="Z104" i="17"/>
  <c r="Z106" i="17"/>
  <c r="Z113" i="17"/>
  <c r="Z21" i="17" a="1"/>
  <c r="Z21" i="17" s="1"/>
  <c r="Z22" i="17" a="1"/>
  <c r="Z22" i="17" s="1"/>
  <c r="Z148" i="17"/>
  <c r="Z145" i="17"/>
  <c r="Z150" i="17"/>
  <c r="Z144" i="17"/>
  <c r="Z143" i="17"/>
  <c r="Z151" i="17"/>
  <c r="Z142" i="17"/>
  <c r="Z139" i="17"/>
  <c r="Z140" i="17"/>
  <c r="Z153" i="17"/>
  <c r="Z147" i="17"/>
  <c r="Z141" i="17"/>
  <c r="Z146" i="17"/>
  <c r="Z149" i="17"/>
  <c r="Z47" i="17" a="1"/>
  <c r="Z47" i="17" s="1"/>
  <c r="Z48" i="17" a="1"/>
  <c r="Z48" i="17" s="1"/>
  <c r="Z38" i="17" a="1"/>
  <c r="Z38" i="17" s="1"/>
  <c r="Z39" i="17" a="1"/>
  <c r="Z39" i="17" s="1"/>
  <c r="Z152" i="17"/>
  <c r="Z40" i="17" a="1"/>
  <c r="Z40" i="17" s="1"/>
  <c r="Z36" i="17" a="1"/>
  <c r="Z36" i="17" s="1"/>
  <c r="Z37" i="17" a="1"/>
  <c r="Z37" i="17" s="1"/>
  <c r="C32" i="25"/>
  <c r="AH32" i="25" s="1"/>
  <c r="T32" i="25" s="1"/>
  <c r="B33" i="25"/>
  <c r="V31" i="25"/>
  <c r="Y31" i="25"/>
  <c r="X57" i="17"/>
  <c r="X157" i="17" s="1"/>
  <c r="AE28" i="25" s="1"/>
  <c r="Z154" i="17" l="1"/>
  <c r="Z25" i="4" s="1"/>
  <c r="C33" i="25"/>
  <c r="AH33" i="25" s="1"/>
  <c r="T33" i="25" s="1"/>
  <c r="B34" i="25"/>
  <c r="Z28" i="17"/>
  <c r="Z19" i="4" s="1"/>
  <c r="Y32" i="25"/>
  <c r="V32" i="25"/>
  <c r="Z56" i="17"/>
  <c r="Z22" i="4" s="1"/>
  <c r="AA118" i="17"/>
  <c r="AA127" i="17"/>
  <c r="AA120" i="17"/>
  <c r="AA125" i="17"/>
  <c r="AA135" i="17"/>
  <c r="AA130" i="17"/>
  <c r="AA129" i="17"/>
  <c r="AA25" i="17" a="1"/>
  <c r="AA25" i="17" s="1"/>
  <c r="AA49" i="17" a="1"/>
  <c r="AA49" i="17" s="1"/>
  <c r="AA51" i="17" a="1"/>
  <c r="AA51" i="17" s="1"/>
  <c r="AA53" i="17" a="1"/>
  <c r="AA53" i="17" s="1"/>
  <c r="AA59" i="17"/>
  <c r="AA69" i="17"/>
  <c r="AA80" i="17"/>
  <c r="AA70" i="17"/>
  <c r="AA67" i="17"/>
  <c r="AA77" i="17"/>
  <c r="AA66" i="17"/>
  <c r="AA73" i="17"/>
  <c r="AA108" i="17"/>
  <c r="AA91" i="17"/>
  <c r="AA71" i="17"/>
  <c r="AA83" i="17"/>
  <c r="AA97" i="17"/>
  <c r="AA111" i="17"/>
  <c r="AA94" i="17"/>
  <c r="AA106" i="17"/>
  <c r="AA93" i="17"/>
  <c r="AA103" i="17"/>
  <c r="AA112" i="17"/>
  <c r="AA109" i="17"/>
  <c r="AA119" i="17"/>
  <c r="AA133" i="17"/>
  <c r="AA126" i="17"/>
  <c r="AA131" i="17"/>
  <c r="AA136" i="17"/>
  <c r="AA128" i="17"/>
  <c r="AA23" i="17" a="1"/>
  <c r="AA23" i="17" s="1"/>
  <c r="AA26" i="17" a="1"/>
  <c r="AA26" i="17" s="1"/>
  <c r="AA52" i="17" a="1"/>
  <c r="AA52" i="17" s="1"/>
  <c r="AA50" i="17" a="1"/>
  <c r="AA50" i="17" s="1"/>
  <c r="AA116" i="17"/>
  <c r="AA74" i="17"/>
  <c r="AA63" i="17"/>
  <c r="AA76" i="17"/>
  <c r="AA64" i="17"/>
  <c r="AA84" i="17"/>
  <c r="AA61" i="17"/>
  <c r="AA78" i="17"/>
  <c r="AA81" i="17"/>
  <c r="AA100" i="17"/>
  <c r="AA75" i="17"/>
  <c r="AA87" i="17"/>
  <c r="AA101" i="17"/>
  <c r="AA88" i="17"/>
  <c r="AA98" i="17"/>
  <c r="AA113" i="17"/>
  <c r="AA95" i="17"/>
  <c r="AA107" i="17"/>
  <c r="AA117" i="17"/>
  <c r="AA114" i="17"/>
  <c r="AA115" i="17"/>
  <c r="AA134" i="17"/>
  <c r="AA124" i="17"/>
  <c r="AA31" i="17" a="1"/>
  <c r="AA31" i="17" s="1"/>
  <c r="AA60" i="17"/>
  <c r="AA82" i="17"/>
  <c r="AA68" i="17"/>
  <c r="AA65" i="17"/>
  <c r="AA105" i="17"/>
  <c r="AA89" i="17"/>
  <c r="AA104" i="17"/>
  <c r="AA30" i="17" a="1"/>
  <c r="AA30" i="17" s="1"/>
  <c r="AA21" i="17" a="1"/>
  <c r="AA21" i="17" s="1"/>
  <c r="AA22" i="17" a="1"/>
  <c r="AA22" i="17" s="1"/>
  <c r="AA132" i="17"/>
  <c r="AA123" i="17"/>
  <c r="AA55" i="17" a="1"/>
  <c r="AA55" i="17" s="1"/>
  <c r="AA62" i="17"/>
  <c r="AA72" i="17"/>
  <c r="AA86" i="17"/>
  <c r="AA79" i="17"/>
  <c r="AA92" i="17"/>
  <c r="AA99" i="17"/>
  <c r="AO3" i="21"/>
  <c r="AO4" i="21" s="1"/>
  <c r="AO34" i="21" s="1"/>
  <c r="AA121" i="17"/>
  <c r="AA122" i="17"/>
  <c r="AA24" i="17" a="1"/>
  <c r="AA24" i="17" s="1"/>
  <c r="AA54" i="17" a="1"/>
  <c r="AA54" i="17" s="1"/>
  <c r="AA90" i="17"/>
  <c r="AA96" i="17"/>
  <c r="AA85" i="17"/>
  <c r="AA110" i="17"/>
  <c r="AA102" i="17"/>
  <c r="AA3" i="4"/>
  <c r="AB3" i="17"/>
  <c r="AA35" i="17" a="1"/>
  <c r="AA35" i="17" s="1"/>
  <c r="AA34" i="17" a="1"/>
  <c r="AA34" i="17" s="1"/>
  <c r="AA141" i="17"/>
  <c r="AA139" i="17"/>
  <c r="AA148" i="17"/>
  <c r="AA144" i="17"/>
  <c r="AA149" i="17"/>
  <c r="AA143" i="17"/>
  <c r="AA48" i="17" a="1"/>
  <c r="AA48" i="17" s="1"/>
  <c r="AA153" i="17"/>
  <c r="AA147" i="17"/>
  <c r="AA150" i="17"/>
  <c r="AA151" i="17"/>
  <c r="AA146" i="17"/>
  <c r="AA140" i="17"/>
  <c r="AA145" i="17"/>
  <c r="AA47" i="17" a="1"/>
  <c r="AA47" i="17" s="1"/>
  <c r="AA38" i="17" a="1"/>
  <c r="AA38" i="17" s="1"/>
  <c r="AA152" i="17"/>
  <c r="AA142" i="17"/>
  <c r="AA20" i="17" a="1"/>
  <c r="AA20" i="17" s="1"/>
  <c r="AA44" i="17" a="1"/>
  <c r="AA44" i="17" s="1"/>
  <c r="AA39" i="17" a="1"/>
  <c r="AA39" i="17" s="1"/>
  <c r="AA40" i="17" a="1"/>
  <c r="AA40" i="17" s="1"/>
  <c r="AA36" i="17" a="1"/>
  <c r="AA36" i="17" s="1"/>
  <c r="AA37" i="17" a="1"/>
  <c r="AA37" i="17" s="1"/>
  <c r="Y57" i="17"/>
  <c r="Y157" i="17" s="1"/>
  <c r="AE29" i="25" s="1"/>
  <c r="AB15" i="25" s="1"/>
  <c r="K7" i="17" s="1"/>
  <c r="Z45" i="17"/>
  <c r="Z21" i="4" s="1"/>
  <c r="Z137" i="17"/>
  <c r="Z24" i="4" s="1"/>
  <c r="AB31" i="25"/>
  <c r="AC31" i="25"/>
  <c r="X31" i="25"/>
  <c r="Z32" i="17"/>
  <c r="Z20" i="4" s="1"/>
  <c r="Y23" i="4"/>
  <c r="AA56" i="17" l="1"/>
  <c r="AA22" i="4" s="1"/>
  <c r="AA32" i="17"/>
  <c r="AA20" i="4" s="1"/>
  <c r="Z23" i="4"/>
  <c r="Z28" i="4" s="1"/>
  <c r="AA154" i="17"/>
  <c r="AA25" i="4" s="1"/>
  <c r="B35" i="25"/>
  <c r="C34" i="25"/>
  <c r="AH34" i="25" s="1"/>
  <c r="T34" i="25" s="1"/>
  <c r="Y28" i="4"/>
  <c r="K7" i="4"/>
  <c r="K14" i="4" s="1"/>
  <c r="K15" i="4" s="1"/>
  <c r="K14" i="17"/>
  <c r="K15" i="17" s="1"/>
  <c r="AB120" i="17"/>
  <c r="AB123" i="17"/>
  <c r="AB126" i="17"/>
  <c r="AB129" i="17"/>
  <c r="AB132" i="17"/>
  <c r="AB135" i="17"/>
  <c r="AB24" i="17" a="1"/>
  <c r="AB24" i="17" s="1"/>
  <c r="AB31" i="17" a="1"/>
  <c r="AB31" i="17" s="1"/>
  <c r="AB50" i="17" a="1"/>
  <c r="AB50" i="17" s="1"/>
  <c r="AB55" i="17" a="1"/>
  <c r="AB55" i="17" s="1"/>
  <c r="AB84" i="17"/>
  <c r="AB68" i="17"/>
  <c r="AB63" i="17"/>
  <c r="AB59" i="17"/>
  <c r="AB82" i="17"/>
  <c r="AB89" i="17"/>
  <c r="AB70" i="17"/>
  <c r="AB80" i="17"/>
  <c r="AB81" i="17"/>
  <c r="AB79" i="17"/>
  <c r="AB92" i="17"/>
  <c r="AB93" i="17"/>
  <c r="AB96" i="17"/>
  <c r="AB97" i="17"/>
  <c r="AB118" i="17"/>
  <c r="AB121" i="17"/>
  <c r="AB124" i="17"/>
  <c r="AB127" i="17"/>
  <c r="AB130" i="17"/>
  <c r="AB133" i="17"/>
  <c r="AB136" i="17"/>
  <c r="AB25" i="17" a="1"/>
  <c r="AB25" i="17" s="1"/>
  <c r="AB49" i="17" a="1"/>
  <c r="AB49" i="17" s="1"/>
  <c r="AB51" i="17" a="1"/>
  <c r="AB51" i="17" s="1"/>
  <c r="AB54" i="17" a="1"/>
  <c r="AB54" i="17" s="1"/>
  <c r="AB67" i="17"/>
  <c r="AB60" i="17"/>
  <c r="AB74" i="17"/>
  <c r="AB69" i="17"/>
  <c r="AB64" i="17"/>
  <c r="AB91" i="17"/>
  <c r="AB61" i="17"/>
  <c r="AB76" i="17"/>
  <c r="AB71" i="17"/>
  <c r="AB85" i="17"/>
  <c r="AB86" i="17"/>
  <c r="AB83" i="17"/>
  <c r="AB99" i="17"/>
  <c r="AB105" i="17"/>
  <c r="AB100" i="17"/>
  <c r="AB101" i="17"/>
  <c r="AB104" i="17"/>
  <c r="AB106" i="17"/>
  <c r="AB103" i="17"/>
  <c r="AB115" i="17"/>
  <c r="AB112" i="17"/>
  <c r="AB125" i="17"/>
  <c r="AB134" i="17"/>
  <c r="AB52" i="17" a="1"/>
  <c r="AB52" i="17" s="1"/>
  <c r="AB62" i="17"/>
  <c r="AB72" i="17"/>
  <c r="AP3" i="21"/>
  <c r="AP4" i="21" s="1"/>
  <c r="AP34" i="21" s="1"/>
  <c r="AB95" i="17"/>
  <c r="AB90" i="17"/>
  <c r="AB98" i="17"/>
  <c r="AB110" i="17"/>
  <c r="AB111" i="17"/>
  <c r="AB116" i="17"/>
  <c r="AB35" i="17" a="1"/>
  <c r="AB35" i="17" s="1"/>
  <c r="AB34" i="17" a="1"/>
  <c r="AB34" i="17" s="1"/>
  <c r="AB119" i="17"/>
  <c r="AB128" i="17"/>
  <c r="AB23" i="17" a="1"/>
  <c r="AB23" i="17" s="1"/>
  <c r="AB53" i="17" a="1"/>
  <c r="AB53" i="17" s="1"/>
  <c r="AB66" i="17"/>
  <c r="AB78" i="17"/>
  <c r="AB75" i="17"/>
  <c r="AB87" i="17"/>
  <c r="AB109" i="17"/>
  <c r="AB117" i="17"/>
  <c r="AB114" i="17"/>
  <c r="AB3" i="4"/>
  <c r="AC3" i="17"/>
  <c r="AB20" i="17" a="1"/>
  <c r="AB20" i="17" s="1"/>
  <c r="AB30" i="17" a="1"/>
  <c r="AB30" i="17" s="1"/>
  <c r="AB32" i="17" s="1"/>
  <c r="AB20" i="4" s="1"/>
  <c r="AB21" i="17" a="1"/>
  <c r="AB21" i="17" s="1"/>
  <c r="AB22" i="17" a="1"/>
  <c r="AB22" i="17" s="1"/>
  <c r="AB122" i="17"/>
  <c r="AB131" i="17"/>
  <c r="AB26" i="17" a="1"/>
  <c r="AB26" i="17" s="1"/>
  <c r="AB73" i="17"/>
  <c r="AB77" i="17"/>
  <c r="AB65" i="17"/>
  <c r="AB94" i="17"/>
  <c r="AB88" i="17"/>
  <c r="AB113" i="17"/>
  <c r="AB102" i="17"/>
  <c r="AB107" i="17"/>
  <c r="AB108" i="17"/>
  <c r="AB147" i="17"/>
  <c r="AB151" i="17"/>
  <c r="AB139" i="17"/>
  <c r="AB144" i="17"/>
  <c r="AB153" i="17"/>
  <c r="AB152" i="17"/>
  <c r="AB140" i="17"/>
  <c r="AB149" i="17"/>
  <c r="AB146" i="17"/>
  <c r="AB145" i="17"/>
  <c r="AB141" i="17"/>
  <c r="AB150" i="17"/>
  <c r="AB143" i="17"/>
  <c r="AB148" i="17"/>
  <c r="AB142" i="17"/>
  <c r="AB47" i="17" a="1"/>
  <c r="AB47" i="17" s="1"/>
  <c r="AB44" i="17" a="1"/>
  <c r="AB44" i="17" s="1"/>
  <c r="AB48" i="17" a="1"/>
  <c r="AB48" i="17" s="1"/>
  <c r="AB38" i="17" a="1"/>
  <c r="AB38" i="17" s="1"/>
  <c r="AB39" i="17" a="1"/>
  <c r="AB39" i="17" s="1"/>
  <c r="AB40" i="17" a="1"/>
  <c r="AB40" i="17" s="1"/>
  <c r="AB36" i="17" a="1"/>
  <c r="AB36" i="17" s="1"/>
  <c r="AB37" i="17" a="1"/>
  <c r="AB37" i="17" s="1"/>
  <c r="AA137" i="17"/>
  <c r="AA24" i="4" s="1"/>
  <c r="V33" i="25"/>
  <c r="Y33" i="25"/>
  <c r="AA28" i="17"/>
  <c r="AA19" i="4" s="1"/>
  <c r="AA45" i="17"/>
  <c r="AA21" i="4" s="1"/>
  <c r="AB32" i="25"/>
  <c r="AC32" i="25"/>
  <c r="X32" i="25"/>
  <c r="Z57" i="17"/>
  <c r="Z157" i="17" s="1"/>
  <c r="AE30" i="25" s="1"/>
  <c r="AA57" i="17" l="1"/>
  <c r="AA157" i="17" s="1"/>
  <c r="AE31" i="25" s="1"/>
  <c r="AB56" i="17"/>
  <c r="AB22" i="4" s="1"/>
  <c r="AB28" i="17"/>
  <c r="AB19" i="4" s="1"/>
  <c r="Y34" i="25"/>
  <c r="V34" i="25"/>
  <c r="AA23" i="4"/>
  <c r="AA28" i="4" s="1"/>
  <c r="AB33" i="25"/>
  <c r="AC33" i="25"/>
  <c r="X33" i="25"/>
  <c r="AB45" i="17"/>
  <c r="AB21" i="4" s="1"/>
  <c r="AB154" i="17"/>
  <c r="AB25" i="4" s="1"/>
  <c r="AC119" i="17"/>
  <c r="AC122" i="17"/>
  <c r="AC125" i="17"/>
  <c r="AC128" i="17"/>
  <c r="AC131" i="17"/>
  <c r="AC132" i="17"/>
  <c r="AC23" i="17" a="1"/>
  <c r="AC23" i="17" s="1"/>
  <c r="AC26" i="17" a="1"/>
  <c r="AC26" i="17" s="1"/>
  <c r="AC49" i="17" a="1"/>
  <c r="AC49" i="17" s="1"/>
  <c r="AC52" i="17" a="1"/>
  <c r="AC52" i="17" s="1"/>
  <c r="AC59" i="17"/>
  <c r="AC91" i="17"/>
  <c r="AC86" i="17"/>
  <c r="AC82" i="17"/>
  <c r="AC121" i="17"/>
  <c r="AC126" i="17"/>
  <c r="AC130" i="17"/>
  <c r="AC135" i="17"/>
  <c r="AC25" i="17" a="1"/>
  <c r="AC25" i="17" s="1"/>
  <c r="AC53" i="17" a="1"/>
  <c r="AC53" i="17" s="1"/>
  <c r="AC55" i="17" a="1"/>
  <c r="AC55" i="17" s="1"/>
  <c r="AC78" i="17"/>
  <c r="AC109" i="17"/>
  <c r="AC75" i="17"/>
  <c r="AC67" i="17"/>
  <c r="AC97" i="17"/>
  <c r="AC64" i="17"/>
  <c r="AC76" i="17"/>
  <c r="AC87" i="17"/>
  <c r="AC98" i="17"/>
  <c r="AC111" i="17"/>
  <c r="AC69" i="17"/>
  <c r="AC80" i="17"/>
  <c r="AC93" i="17"/>
  <c r="AC103" i="17"/>
  <c r="AC62" i="17"/>
  <c r="AC74" i="17"/>
  <c r="AC85" i="17"/>
  <c r="AC100" i="17"/>
  <c r="AC114" i="17"/>
  <c r="AQ3" i="21"/>
  <c r="AQ4" i="21" s="1"/>
  <c r="AQ34" i="21" s="1"/>
  <c r="AC117" i="17"/>
  <c r="AC118" i="17"/>
  <c r="AC123" i="17"/>
  <c r="AC127" i="17"/>
  <c r="AC134" i="17"/>
  <c r="AC136" i="17"/>
  <c r="AC50" i="17" a="1"/>
  <c r="AC50" i="17" s="1"/>
  <c r="AC31" i="17" a="1"/>
  <c r="AC31" i="17" s="1"/>
  <c r="AC63" i="17"/>
  <c r="AC3" i="4"/>
  <c r="AC116" i="17"/>
  <c r="AC68" i="17"/>
  <c r="AC79" i="17"/>
  <c r="AC92" i="17"/>
  <c r="AC102" i="17"/>
  <c r="AC61" i="17"/>
  <c r="AC73" i="17"/>
  <c r="AC84" i="17"/>
  <c r="AC95" i="17"/>
  <c r="AC107" i="17"/>
  <c r="AC66" i="17"/>
  <c r="AC88" i="17"/>
  <c r="AC90" i="17"/>
  <c r="AC104" i="17"/>
  <c r="AC110" i="17"/>
  <c r="AD3" i="17"/>
  <c r="AC20" i="17" a="1"/>
  <c r="AC20" i="17" s="1"/>
  <c r="AC35" i="17" a="1"/>
  <c r="AC35" i="17" s="1"/>
  <c r="AC34" i="17" a="1"/>
  <c r="AC34" i="17" s="1"/>
  <c r="AC120" i="17"/>
  <c r="AC124" i="17"/>
  <c r="AC129" i="17"/>
  <c r="AC133" i="17"/>
  <c r="AC24" i="17" a="1"/>
  <c r="AC24" i="17" s="1"/>
  <c r="AC54" i="17" a="1"/>
  <c r="AC54" i="17" s="1"/>
  <c r="AC51" i="17" a="1"/>
  <c r="AC51" i="17" s="1"/>
  <c r="AC105" i="17"/>
  <c r="AC71" i="17"/>
  <c r="AC101" i="17"/>
  <c r="AC60" i="17"/>
  <c r="AC72" i="17"/>
  <c r="AC83" i="17"/>
  <c r="AC94" i="17"/>
  <c r="AC106" i="17"/>
  <c r="AC65" i="17"/>
  <c r="AC77" i="17"/>
  <c r="AC89" i="17"/>
  <c r="AC99" i="17"/>
  <c r="AC112" i="17"/>
  <c r="AC70" i="17"/>
  <c r="AC81" i="17"/>
  <c r="AC96" i="17"/>
  <c r="AC108" i="17"/>
  <c r="AC115" i="17"/>
  <c r="AC113" i="17"/>
  <c r="AC30" i="17" a="1"/>
  <c r="AC30" i="17" s="1"/>
  <c r="AC32" i="17" s="1"/>
  <c r="AC20" i="4" s="1"/>
  <c r="AC21" i="17" a="1"/>
  <c r="AC21" i="17" s="1"/>
  <c r="AC22" i="17" a="1"/>
  <c r="AC22" i="17" s="1"/>
  <c r="AC145" i="17"/>
  <c r="AC143" i="17"/>
  <c r="AC153" i="17"/>
  <c r="AC39" i="17" a="1"/>
  <c r="AC39" i="17" s="1"/>
  <c r="AC149" i="17"/>
  <c r="AC150" i="17"/>
  <c r="AC142" i="17"/>
  <c r="AC144" i="17"/>
  <c r="AC47" i="17" a="1"/>
  <c r="AC47" i="17" s="1"/>
  <c r="AC44" i="17" a="1"/>
  <c r="AC44" i="17" s="1"/>
  <c r="AC38" i="17" a="1"/>
  <c r="AC38" i="17" s="1"/>
  <c r="AC141" i="17"/>
  <c r="AC140" i="17"/>
  <c r="AC147" i="17"/>
  <c r="AC146" i="17"/>
  <c r="AC139" i="17"/>
  <c r="AC148" i="17"/>
  <c r="AC48" i="17" a="1"/>
  <c r="AC48" i="17" s="1"/>
  <c r="AC151" i="17"/>
  <c r="AC152" i="17"/>
  <c r="AC40" i="17" a="1"/>
  <c r="AC40" i="17" s="1"/>
  <c r="AC36" i="17" a="1"/>
  <c r="AC36" i="17" s="1"/>
  <c r="AC37" i="17" a="1"/>
  <c r="AC37" i="17" s="1"/>
  <c r="C35" i="25"/>
  <c r="AH35" i="25" s="1"/>
  <c r="T35" i="25" s="1"/>
  <c r="B36" i="25"/>
  <c r="AB137" i="17"/>
  <c r="AB24" i="4" s="1"/>
  <c r="AC45" i="17" l="1"/>
  <c r="AC21" i="4" s="1"/>
  <c r="AC56" i="17"/>
  <c r="AC22" i="4" s="1"/>
  <c r="AC28" i="17"/>
  <c r="AC19" i="4" s="1"/>
  <c r="AC34" i="25"/>
  <c r="AB34" i="25"/>
  <c r="X34" i="25"/>
  <c r="Y35" i="25"/>
  <c r="V35" i="25"/>
  <c r="AD118" i="17"/>
  <c r="AD121" i="17"/>
  <c r="AD124" i="17"/>
  <c r="AD127" i="17"/>
  <c r="AD130" i="17"/>
  <c r="AD134" i="17"/>
  <c r="AD135" i="17"/>
  <c r="AD24" i="17" a="1"/>
  <c r="AD24" i="17" s="1"/>
  <c r="AD86" i="17"/>
  <c r="AD31" i="17" a="1"/>
  <c r="AD31" i="17" s="1"/>
  <c r="AD52" i="17" a="1"/>
  <c r="AD52" i="17" s="1"/>
  <c r="AD49" i="17" a="1"/>
  <c r="AD49" i="17" s="1"/>
  <c r="AD30" i="17" a="1"/>
  <c r="AD30" i="17" s="1"/>
  <c r="AD62" i="17"/>
  <c r="AD61" i="17"/>
  <c r="AD64" i="17"/>
  <c r="AD77" i="17"/>
  <c r="AD78" i="17"/>
  <c r="AD65" i="17"/>
  <c r="AD81" i="17"/>
  <c r="AD59" i="17"/>
  <c r="AD71" i="17"/>
  <c r="AD83" i="17"/>
  <c r="AD87" i="17"/>
  <c r="AR3" i="21"/>
  <c r="AR4" i="21" s="1"/>
  <c r="AR34" i="21" s="1"/>
  <c r="AD3" i="4"/>
  <c r="AD109" i="17"/>
  <c r="AD99" i="17"/>
  <c r="AD104" i="17"/>
  <c r="AD117" i="17"/>
  <c r="AD116" i="17"/>
  <c r="AD110" i="17"/>
  <c r="AD111" i="17"/>
  <c r="AD22" i="17" a="1"/>
  <c r="AD22" i="17" s="1"/>
  <c r="AD119" i="17"/>
  <c r="AD122" i="17"/>
  <c r="AD125" i="17"/>
  <c r="AD128" i="17"/>
  <c r="AD131" i="17"/>
  <c r="AD133" i="17"/>
  <c r="AD21" i="17" a="1"/>
  <c r="AD21" i="17" s="1"/>
  <c r="AD25" i="17" a="1"/>
  <c r="AD25" i="17" s="1"/>
  <c r="AD51" i="17" a="1"/>
  <c r="AD51" i="17" s="1"/>
  <c r="AD44" i="17" a="1"/>
  <c r="AD44" i="17" s="1"/>
  <c r="AD55" i="17" a="1"/>
  <c r="AD55" i="17" s="1"/>
  <c r="AD80" i="17"/>
  <c r="AD69" i="17"/>
  <c r="AD74" i="17"/>
  <c r="AD66" i="17"/>
  <c r="AD82" i="17"/>
  <c r="AD84" i="17"/>
  <c r="AD70" i="17"/>
  <c r="AD88" i="17"/>
  <c r="AD63" i="17"/>
  <c r="AD75" i="17"/>
  <c r="AD90" i="17"/>
  <c r="AD85" i="17"/>
  <c r="AD91" i="17"/>
  <c r="AD92" i="17"/>
  <c r="AD112" i="17"/>
  <c r="AD113" i="17"/>
  <c r="AD101" i="17"/>
  <c r="AD102" i="17"/>
  <c r="AD114" i="17"/>
  <c r="AD115" i="17"/>
  <c r="AD120" i="17"/>
  <c r="AD123" i="17"/>
  <c r="AD126" i="17"/>
  <c r="AD129" i="17"/>
  <c r="AD132" i="17"/>
  <c r="AD136" i="17"/>
  <c r="AD23" i="17" a="1"/>
  <c r="AD23" i="17" s="1"/>
  <c r="AD26" i="17" a="1"/>
  <c r="AD26" i="17" s="1"/>
  <c r="AD54" i="17" a="1"/>
  <c r="AD54" i="17" s="1"/>
  <c r="AD50" i="17" a="1"/>
  <c r="AD50" i="17" s="1"/>
  <c r="AD53" i="17" a="1"/>
  <c r="AD53" i="17" s="1"/>
  <c r="AD73" i="17"/>
  <c r="AD68" i="17"/>
  <c r="AD96" i="17"/>
  <c r="AD72" i="17"/>
  <c r="AD93" i="17"/>
  <c r="AD60" i="17"/>
  <c r="AD76" i="17"/>
  <c r="AD95" i="17"/>
  <c r="AD67" i="17"/>
  <c r="AD79" i="17"/>
  <c r="AD103" i="17"/>
  <c r="AD89" i="17"/>
  <c r="AD100" i="17"/>
  <c r="AD97" i="17"/>
  <c r="AD94" i="17"/>
  <c r="AD98" i="17"/>
  <c r="AD105" i="17"/>
  <c r="AD108" i="17"/>
  <c r="AD106" i="17"/>
  <c r="AD107" i="17"/>
  <c r="AE3" i="17"/>
  <c r="AD35" i="17" a="1"/>
  <c r="AD35" i="17" s="1"/>
  <c r="AD34" i="17" a="1"/>
  <c r="AD34" i="17" s="1"/>
  <c r="AD142" i="17"/>
  <c r="AD149" i="17"/>
  <c r="AD145" i="17"/>
  <c r="AD143" i="17"/>
  <c r="AD141" i="17"/>
  <c r="AD140" i="17"/>
  <c r="AD47" i="17" a="1"/>
  <c r="AD47" i="17" s="1"/>
  <c r="AD48" i="17" a="1"/>
  <c r="AD48" i="17" s="1"/>
  <c r="AD39" i="17" a="1"/>
  <c r="AD39" i="17" s="1"/>
  <c r="AD146" i="17"/>
  <c r="AD150" i="17"/>
  <c r="AD139" i="17"/>
  <c r="AD144" i="17"/>
  <c r="AD20" i="17" a="1"/>
  <c r="AD20" i="17" s="1"/>
  <c r="AD151" i="17"/>
  <c r="AD153" i="17"/>
  <c r="AD147" i="17"/>
  <c r="AD148" i="17"/>
  <c r="AD38" i="17" a="1"/>
  <c r="AD38" i="17" s="1"/>
  <c r="AD152" i="17"/>
  <c r="AD40" i="17" a="1"/>
  <c r="AD40" i="17" s="1"/>
  <c r="AD36" i="17" a="1"/>
  <c r="AD36" i="17" s="1"/>
  <c r="AD37" i="17" a="1"/>
  <c r="AD37" i="17" s="1"/>
  <c r="AC154" i="17"/>
  <c r="AC25" i="4" s="1"/>
  <c r="AC137" i="17"/>
  <c r="AC24" i="4" s="1"/>
  <c r="AB57" i="17"/>
  <c r="AB157" i="17" s="1"/>
  <c r="AE32" i="25" s="1"/>
  <c r="AC23" i="4"/>
  <c r="B37" i="25"/>
  <c r="C36" i="25"/>
  <c r="AH36" i="25" s="1"/>
  <c r="T36" i="25" s="1"/>
  <c r="AB23" i="4"/>
  <c r="AB28" i="4" s="1"/>
  <c r="AD32" i="17" l="1"/>
  <c r="AD20" i="4" s="1"/>
  <c r="C37" i="25"/>
  <c r="AH37" i="25" s="1"/>
  <c r="T37" i="25" s="1"/>
  <c r="B38" i="25"/>
  <c r="AC28" i="4"/>
  <c r="AD154" i="17"/>
  <c r="AD25" i="4" s="1"/>
  <c r="AD56" i="17"/>
  <c r="AD22" i="4" s="1"/>
  <c r="AE120" i="17"/>
  <c r="AE123" i="17"/>
  <c r="AE126" i="17"/>
  <c r="AE129" i="17"/>
  <c r="AE132" i="17"/>
  <c r="AE135" i="17"/>
  <c r="AE22" i="17" a="1"/>
  <c r="AE22" i="17" s="1"/>
  <c r="AE25" i="17" a="1"/>
  <c r="AE25" i="17" s="1"/>
  <c r="AE84" i="17"/>
  <c r="AE73" i="17"/>
  <c r="AE51" i="17" a="1"/>
  <c r="AE51" i="17" s="1"/>
  <c r="AE44" i="17" a="1"/>
  <c r="AE44" i="17" s="1"/>
  <c r="AE31" i="17" a="1"/>
  <c r="AE31" i="17" s="1"/>
  <c r="AE30" i="17" a="1"/>
  <c r="AE30" i="17" s="1"/>
  <c r="AE67" i="17"/>
  <c r="AE71" i="17"/>
  <c r="AE62" i="17"/>
  <c r="AE86" i="17"/>
  <c r="AE59" i="17"/>
  <c r="AE78" i="17"/>
  <c r="AE107" i="17"/>
  <c r="AE68" i="17"/>
  <c r="AE80" i="17"/>
  <c r="AE102" i="17"/>
  <c r="AE93" i="17"/>
  <c r="AE88" i="17"/>
  <c r="AE103" i="17"/>
  <c r="AE100" i="17"/>
  <c r="AE99" i="17"/>
  <c r="AE116" i="17"/>
  <c r="AE104" i="17"/>
  <c r="AE117" i="17"/>
  <c r="AE35" i="17" a="1"/>
  <c r="AE35" i="17" s="1"/>
  <c r="AE34" i="17" a="1"/>
  <c r="AE34" i="17" s="1"/>
  <c r="AE118" i="17"/>
  <c r="AE121" i="17"/>
  <c r="AE124" i="17"/>
  <c r="AE127" i="17"/>
  <c r="AE130" i="17"/>
  <c r="AE133" i="17"/>
  <c r="AE136" i="17"/>
  <c r="AE23" i="17" a="1"/>
  <c r="AE23" i="17" s="1"/>
  <c r="AE26" i="17" a="1"/>
  <c r="AE26" i="17" s="1"/>
  <c r="AE75" i="17"/>
  <c r="AS3" i="21"/>
  <c r="AS4" i="21" s="1"/>
  <c r="AS34" i="21" s="1"/>
  <c r="AE55" i="17" a="1"/>
  <c r="AE55" i="17" s="1"/>
  <c r="AE49" i="17" a="1"/>
  <c r="AE49" i="17" s="1"/>
  <c r="AE53" i="17" a="1"/>
  <c r="AE53" i="17" s="1"/>
  <c r="AE79" i="17"/>
  <c r="AE66" i="17"/>
  <c r="AE81" i="17"/>
  <c r="AE69" i="17"/>
  <c r="AE105" i="17"/>
  <c r="AE70" i="17"/>
  <c r="AE82" i="17"/>
  <c r="AE61" i="17"/>
  <c r="AE72" i="17"/>
  <c r="AE85" i="17"/>
  <c r="AE83" i="17"/>
  <c r="AE98" i="17"/>
  <c r="AE92" i="17"/>
  <c r="AE112" i="17"/>
  <c r="AE106" i="17"/>
  <c r="AE108" i="17"/>
  <c r="AE97" i="17"/>
  <c r="AE109" i="17"/>
  <c r="AE113" i="17"/>
  <c r="AE119" i="17"/>
  <c r="AE122" i="17"/>
  <c r="AE125" i="17"/>
  <c r="AE128" i="17"/>
  <c r="AE131" i="17"/>
  <c r="AE134" i="17"/>
  <c r="AE21" i="17" a="1"/>
  <c r="AE21" i="17" s="1"/>
  <c r="AE24" i="17" a="1"/>
  <c r="AE24" i="17" s="1"/>
  <c r="AE20" i="17" a="1"/>
  <c r="AE20" i="17" s="1"/>
  <c r="AE90" i="17"/>
  <c r="AE54" i="17" a="1"/>
  <c r="AE54" i="17" s="1"/>
  <c r="AE50" i="17" a="1"/>
  <c r="AE50" i="17" s="1"/>
  <c r="AE52" i="17" a="1"/>
  <c r="AE52" i="17" s="1"/>
  <c r="AE64" i="17"/>
  <c r="AE60" i="17"/>
  <c r="AE96" i="17"/>
  <c r="AE77" i="17"/>
  <c r="AE63" i="17"/>
  <c r="AE74" i="17"/>
  <c r="AE89" i="17"/>
  <c r="AE65" i="17"/>
  <c r="AE76" i="17"/>
  <c r="AE91" i="17"/>
  <c r="AE87" i="17"/>
  <c r="AE111" i="17"/>
  <c r="AE95" i="17"/>
  <c r="AE94" i="17"/>
  <c r="AE114" i="17"/>
  <c r="AE110" i="17"/>
  <c r="AE101" i="17"/>
  <c r="AE115" i="17"/>
  <c r="AE3" i="4"/>
  <c r="AF3" i="17"/>
  <c r="AE149" i="17"/>
  <c r="AE143" i="17"/>
  <c r="AE148" i="17"/>
  <c r="AE140" i="17"/>
  <c r="AE150" i="17"/>
  <c r="AE146" i="17"/>
  <c r="AE152" i="17"/>
  <c r="AE38" i="17" a="1"/>
  <c r="AE38" i="17" s="1"/>
  <c r="AE144" i="17"/>
  <c r="AE139" i="17"/>
  <c r="AE151" i="17"/>
  <c r="AE145" i="17"/>
  <c r="AE141" i="17"/>
  <c r="AE153" i="17"/>
  <c r="AE39" i="17" a="1"/>
  <c r="AE39" i="17" s="1"/>
  <c r="AE142" i="17"/>
  <c r="AE147" i="17"/>
  <c r="AE47" i="17" a="1"/>
  <c r="AE47" i="17" s="1"/>
  <c r="AE48" i="17" a="1"/>
  <c r="AE48" i="17" s="1"/>
  <c r="AE40" i="17" a="1"/>
  <c r="AE40" i="17" s="1"/>
  <c r="AE36" i="17" a="1"/>
  <c r="AE36" i="17" s="1"/>
  <c r="AE37" i="17" a="1"/>
  <c r="AE37" i="17" s="1"/>
  <c r="AD137" i="17"/>
  <c r="AD24" i="4" s="1"/>
  <c r="AB35" i="25"/>
  <c r="AC35" i="25"/>
  <c r="X35" i="25"/>
  <c r="AC57" i="17"/>
  <c r="AC157" i="17" s="1"/>
  <c r="AE33" i="25" s="1"/>
  <c r="Y36" i="25"/>
  <c r="V36" i="25"/>
  <c r="AD28" i="17"/>
  <c r="AD19" i="4" s="1"/>
  <c r="AD45" i="17"/>
  <c r="AD21" i="4" s="1"/>
  <c r="AD57" i="17" l="1"/>
  <c r="AD157" i="17" s="1"/>
  <c r="AE34" i="25" s="1"/>
  <c r="AE45" i="17"/>
  <c r="AE21" i="4" s="1"/>
  <c r="AE154" i="17"/>
  <c r="AE25" i="4" s="1"/>
  <c r="AD23" i="4"/>
  <c r="AD28" i="4" s="1"/>
  <c r="AE56" i="17"/>
  <c r="AE22" i="4" s="1"/>
  <c r="AE137" i="17"/>
  <c r="AE24" i="4" s="1"/>
  <c r="AE32" i="17"/>
  <c r="AE20" i="4" s="1"/>
  <c r="AC36" i="25"/>
  <c r="AB36" i="25"/>
  <c r="X36" i="25"/>
  <c r="B39" i="25"/>
  <c r="C38" i="25"/>
  <c r="AH38" i="25" s="1"/>
  <c r="T38" i="25" s="1"/>
  <c r="AE28" i="17"/>
  <c r="AE19" i="4" s="1"/>
  <c r="AF120" i="17"/>
  <c r="AF123" i="17"/>
  <c r="AF126" i="17"/>
  <c r="AF129" i="17"/>
  <c r="AF132" i="17"/>
  <c r="AF134" i="17"/>
  <c r="AF22" i="17" a="1"/>
  <c r="AF22" i="17" s="1"/>
  <c r="AF25" i="17" a="1"/>
  <c r="AF25" i="17" s="1"/>
  <c r="AF44" i="17" a="1"/>
  <c r="AF44" i="17" s="1"/>
  <c r="AF50" i="17" a="1"/>
  <c r="AF50" i="17" s="1"/>
  <c r="AF54" i="17" a="1"/>
  <c r="AF54" i="17" s="1"/>
  <c r="AF30" i="17" a="1"/>
  <c r="AF30" i="17" s="1"/>
  <c r="AF70" i="17"/>
  <c r="AF87" i="17"/>
  <c r="AF61" i="17"/>
  <c r="AF74" i="17"/>
  <c r="AF60" i="17"/>
  <c r="AF66" i="17"/>
  <c r="AF71" i="17"/>
  <c r="AF83" i="17"/>
  <c r="AF59" i="17"/>
  <c r="AF72" i="17"/>
  <c r="AF86" i="17"/>
  <c r="AF93" i="17"/>
  <c r="AF85" i="17"/>
  <c r="AF92" i="17"/>
  <c r="AF94" i="17"/>
  <c r="AF109" i="17"/>
  <c r="AF99" i="17"/>
  <c r="AF102" i="17"/>
  <c r="AF114" i="17"/>
  <c r="AF111" i="17"/>
  <c r="AF118" i="17"/>
  <c r="AF121" i="17"/>
  <c r="AF124" i="17"/>
  <c r="AF127" i="17"/>
  <c r="AF130" i="17"/>
  <c r="AF135" i="17"/>
  <c r="AF136" i="17"/>
  <c r="AF23" i="17" a="1"/>
  <c r="AF23" i="17" s="1"/>
  <c r="AF26" i="17" a="1"/>
  <c r="AF26" i="17" s="1"/>
  <c r="AF49" i="17" a="1"/>
  <c r="AF49" i="17" s="1"/>
  <c r="AF53" i="17" a="1"/>
  <c r="AF53" i="17" s="1"/>
  <c r="AF51" i="17" a="1"/>
  <c r="AF51" i="17" s="1"/>
  <c r="AF81" i="17"/>
  <c r="AF90" i="17"/>
  <c r="AF73" i="17"/>
  <c r="AF78" i="17"/>
  <c r="AF82" i="17"/>
  <c r="AF69" i="17"/>
  <c r="AF62" i="17"/>
  <c r="AF75" i="17"/>
  <c r="AF91" i="17"/>
  <c r="AF63" i="17"/>
  <c r="AF76" i="17"/>
  <c r="AF84" i="17"/>
  <c r="AF100" i="17"/>
  <c r="AF89" i="17"/>
  <c r="AF96" i="17"/>
  <c r="AF98" i="17"/>
  <c r="AF117" i="17"/>
  <c r="AF104" i="17"/>
  <c r="AF106" i="17"/>
  <c r="AF3" i="4"/>
  <c r="AF115" i="17"/>
  <c r="AG3" i="17"/>
  <c r="AF35" i="17" a="1"/>
  <c r="AF35" i="17" s="1"/>
  <c r="AF119" i="17"/>
  <c r="AF122" i="17"/>
  <c r="AF125" i="17"/>
  <c r="AF128" i="17"/>
  <c r="AF131" i="17"/>
  <c r="AF133" i="17"/>
  <c r="AF21" i="17" a="1"/>
  <c r="AF21" i="17" s="1"/>
  <c r="AF24" i="17" a="1"/>
  <c r="AF24" i="17" s="1"/>
  <c r="AF64" i="17"/>
  <c r="AF31" i="17" a="1"/>
  <c r="AF31" i="17" s="1"/>
  <c r="AF52" i="17" a="1"/>
  <c r="AF52" i="17" s="1"/>
  <c r="AF55" i="17" a="1"/>
  <c r="AF55" i="17" s="1"/>
  <c r="AF97" i="17"/>
  <c r="AF65" i="17"/>
  <c r="AF108" i="17"/>
  <c r="AF77" i="17"/>
  <c r="AF67" i="17"/>
  <c r="AF79" i="17"/>
  <c r="AF113" i="17"/>
  <c r="AF68" i="17"/>
  <c r="AF80" i="17"/>
  <c r="AF88" i="17"/>
  <c r="AF116" i="17"/>
  <c r="AF101" i="17"/>
  <c r="AF105" i="17"/>
  <c r="AF103" i="17"/>
  <c r="AF95" i="17"/>
  <c r="AF112" i="17"/>
  <c r="AF110" i="17"/>
  <c r="AF107" i="17"/>
  <c r="AT3" i="21"/>
  <c r="AT4" i="21" s="1"/>
  <c r="AT34" i="21" s="1"/>
  <c r="AF34" i="17" a="1"/>
  <c r="AF34" i="17" s="1"/>
  <c r="AF146" i="17"/>
  <c r="AF152" i="17"/>
  <c r="AF140" i="17"/>
  <c r="AF149" i="17"/>
  <c r="AF38" i="17" a="1"/>
  <c r="AF38" i="17" s="1"/>
  <c r="AF145" i="17"/>
  <c r="AF150" i="17"/>
  <c r="AF147" i="17"/>
  <c r="AF153" i="17"/>
  <c r="AF143" i="17"/>
  <c r="AF48" i="17" a="1"/>
  <c r="AF48" i="17" s="1"/>
  <c r="AF39" i="17" a="1"/>
  <c r="AF39" i="17" s="1"/>
  <c r="AF151" i="17"/>
  <c r="AF141" i="17"/>
  <c r="AF142" i="17"/>
  <c r="AF144" i="17"/>
  <c r="AF148" i="17"/>
  <c r="AF139" i="17"/>
  <c r="AF20" i="17" a="1"/>
  <c r="AF20" i="17" s="1"/>
  <c r="AF47" i="17" a="1"/>
  <c r="AF47" i="17" s="1"/>
  <c r="AF40" i="17" a="1"/>
  <c r="AF40" i="17" s="1"/>
  <c r="AF36" i="17" a="1"/>
  <c r="AF36" i="17" s="1"/>
  <c r="AF37" i="17" a="1"/>
  <c r="AF37" i="17" s="1"/>
  <c r="V37" i="25"/>
  <c r="Y37" i="25"/>
  <c r="AE23" i="4" l="1"/>
  <c r="AE28" i="4" s="1"/>
  <c r="AB37" i="25"/>
  <c r="AC37" i="25"/>
  <c r="X37" i="25"/>
  <c r="AF56" i="17"/>
  <c r="AF22" i="4" s="1"/>
  <c r="AE57" i="17"/>
  <c r="AE157" i="17" s="1"/>
  <c r="AE35" i="25" s="1"/>
  <c r="B40" i="25"/>
  <c r="C39" i="25"/>
  <c r="AH39" i="25" s="1"/>
  <c r="T39" i="25" s="1"/>
  <c r="AF28" i="17"/>
  <c r="AF19" i="4" s="1"/>
  <c r="AF45" i="17"/>
  <c r="AF21" i="4" s="1"/>
  <c r="AF154" i="17"/>
  <c r="AF25" i="4" s="1"/>
  <c r="AF32" i="17"/>
  <c r="AF20" i="4" s="1"/>
  <c r="AG120" i="17"/>
  <c r="AG123" i="17"/>
  <c r="AG126" i="17"/>
  <c r="AG129" i="17"/>
  <c r="AG132" i="17"/>
  <c r="AG134" i="17"/>
  <c r="AG22" i="17" a="1"/>
  <c r="AG22" i="17" s="1"/>
  <c r="AG25" i="17" a="1"/>
  <c r="AG25" i="17" s="1"/>
  <c r="AG65" i="17"/>
  <c r="AG53" i="17" a="1"/>
  <c r="AG53" i="17" s="1"/>
  <c r="AG54" i="17" a="1"/>
  <c r="AG54" i="17" s="1"/>
  <c r="AG31" i="17" a="1"/>
  <c r="AG31" i="17" s="1"/>
  <c r="AG59" i="17"/>
  <c r="AG60" i="17"/>
  <c r="AG61" i="17"/>
  <c r="AG87" i="17"/>
  <c r="AG68" i="17"/>
  <c r="AG71" i="17"/>
  <c r="AG72" i="17"/>
  <c r="AG73" i="17"/>
  <c r="AG79" i="17"/>
  <c r="AG80" i="17"/>
  <c r="AG81" i="17"/>
  <c r="AG85" i="17"/>
  <c r="AG91" i="17"/>
  <c r="AG92" i="17"/>
  <c r="AG97" i="17"/>
  <c r="AG102" i="17"/>
  <c r="AG103" i="17"/>
  <c r="AG109" i="17"/>
  <c r="AG110" i="17"/>
  <c r="AG107" i="17"/>
  <c r="AU3" i="21"/>
  <c r="AU4" i="21" s="1"/>
  <c r="AU34" i="21" s="1"/>
  <c r="AG118" i="17"/>
  <c r="AG121" i="17"/>
  <c r="AG124" i="17"/>
  <c r="AG127" i="17"/>
  <c r="AG130" i="17"/>
  <c r="AG133" i="17"/>
  <c r="AG136" i="17"/>
  <c r="AG23" i="17" a="1"/>
  <c r="AG23" i="17" s="1"/>
  <c r="AG26" i="17" a="1"/>
  <c r="AG26" i="17" s="1"/>
  <c r="AG35" i="17" a="1"/>
  <c r="AG35" i="17" s="1"/>
  <c r="AG44" i="17" a="1"/>
  <c r="AG44" i="17" s="1"/>
  <c r="AG52" i="17" a="1"/>
  <c r="AG52" i="17" s="1"/>
  <c r="AG49" i="17" a="1"/>
  <c r="AG49" i="17" s="1"/>
  <c r="AG30" i="17" a="1"/>
  <c r="AG30" i="17" s="1"/>
  <c r="AG62" i="17"/>
  <c r="AG63" i="17"/>
  <c r="AG64" i="17"/>
  <c r="AG66" i="17"/>
  <c r="AG88" i="17"/>
  <c r="AG75" i="17"/>
  <c r="AG76" i="17"/>
  <c r="AG77" i="17"/>
  <c r="AG83" i="17"/>
  <c r="AG84" i="17"/>
  <c r="AG86" i="17"/>
  <c r="AG90" i="17"/>
  <c r="AG94" i="17"/>
  <c r="AG95" i="17"/>
  <c r="AG101" i="17"/>
  <c r="AG108" i="17"/>
  <c r="AG112" i="17"/>
  <c r="AG113" i="17"/>
  <c r="AG114" i="17"/>
  <c r="AG111" i="17"/>
  <c r="AG119" i="17"/>
  <c r="AG122" i="17"/>
  <c r="AG125" i="17"/>
  <c r="AG128" i="17"/>
  <c r="AG131" i="17"/>
  <c r="AG135" i="17"/>
  <c r="AG21" i="17" a="1"/>
  <c r="AG21" i="17" s="1"/>
  <c r="AG24" i="17" a="1"/>
  <c r="AG24" i="17" s="1"/>
  <c r="AG34" i="17" a="1"/>
  <c r="AG34" i="17" s="1"/>
  <c r="AG50" i="17" a="1"/>
  <c r="AG50" i="17" s="1"/>
  <c r="AG55" i="17" a="1"/>
  <c r="AG55" i="17" s="1"/>
  <c r="AG51" i="17" a="1"/>
  <c r="AG51" i="17" s="1"/>
  <c r="AG69" i="17"/>
  <c r="AG70" i="17"/>
  <c r="AG116" i="17"/>
  <c r="AG74" i="17"/>
  <c r="AG67" i="17"/>
  <c r="AG78" i="17"/>
  <c r="AG82" i="17"/>
  <c r="AG115" i="17"/>
  <c r="AG89" i="17"/>
  <c r="AG93" i="17"/>
  <c r="AG96" i="17"/>
  <c r="AG98" i="17"/>
  <c r="AG100" i="17"/>
  <c r="AG104" i="17"/>
  <c r="AG106" i="17"/>
  <c r="AG99" i="17"/>
  <c r="AG105" i="17"/>
  <c r="AG117" i="17"/>
  <c r="AG3" i="4"/>
  <c r="AH3" i="17"/>
  <c r="AG151" i="17"/>
  <c r="AG140" i="17"/>
  <c r="AG141" i="17"/>
  <c r="AG20" i="17" a="1"/>
  <c r="AG20" i="17" s="1"/>
  <c r="AG47" i="17" a="1"/>
  <c r="AG47" i="17" s="1"/>
  <c r="AG48" i="17" a="1"/>
  <c r="AG48" i="17" s="1"/>
  <c r="AG38" i="17" a="1"/>
  <c r="AG38" i="17" s="1"/>
  <c r="AG39" i="17" a="1"/>
  <c r="AG39" i="17" s="1"/>
  <c r="AG150" i="17"/>
  <c r="AG152" i="17"/>
  <c r="AG149" i="17"/>
  <c r="AG153" i="17"/>
  <c r="AG144" i="17"/>
  <c r="AG143" i="17"/>
  <c r="AG148" i="17"/>
  <c r="AG146" i="17"/>
  <c r="AG142" i="17"/>
  <c r="AG145" i="17"/>
  <c r="AG147" i="17"/>
  <c r="AG139" i="17"/>
  <c r="AG40" i="17" a="1"/>
  <c r="AG40" i="17" s="1"/>
  <c r="AG36" i="17" a="1"/>
  <c r="AG36" i="17" s="1"/>
  <c r="AG37" i="17" a="1"/>
  <c r="AG37" i="17" s="1"/>
  <c r="AF137" i="17"/>
  <c r="AF24" i="4" s="1"/>
  <c r="V38" i="25"/>
  <c r="Y38" i="25"/>
  <c r="AG32" i="17" l="1"/>
  <c r="AG20" i="4" s="1"/>
  <c r="AG56" i="17"/>
  <c r="AG22" i="4" s="1"/>
  <c r="AB38" i="25"/>
  <c r="AC38" i="25"/>
  <c r="X38" i="25"/>
  <c r="AG154" i="17"/>
  <c r="AG25" i="4" s="1"/>
  <c r="AG28" i="17"/>
  <c r="AG19" i="4" s="1"/>
  <c r="AH118" i="17"/>
  <c r="AH121" i="17"/>
  <c r="AH124" i="17"/>
  <c r="AH127" i="17"/>
  <c r="AH130" i="17"/>
  <c r="AH133" i="17"/>
  <c r="AH134" i="17"/>
  <c r="AH23" i="17" a="1"/>
  <c r="AH23" i="17" s="1"/>
  <c r="AH26" i="17" a="1"/>
  <c r="AH26" i="17" s="1"/>
  <c r="AH35" i="17" a="1"/>
  <c r="AH35" i="17" s="1"/>
  <c r="AH50" i="17" a="1"/>
  <c r="AH50" i="17" s="1"/>
  <c r="AH44" i="17" a="1"/>
  <c r="AH44" i="17" s="1"/>
  <c r="AH52" i="17" a="1"/>
  <c r="AH52" i="17" s="1"/>
  <c r="AH78" i="17"/>
  <c r="AH62" i="17"/>
  <c r="AH65" i="17"/>
  <c r="AH110" i="17"/>
  <c r="AH77" i="17"/>
  <c r="AH75" i="17"/>
  <c r="AH101" i="17"/>
  <c r="AH74" i="17"/>
  <c r="AH96" i="17"/>
  <c r="AH64" i="17"/>
  <c r="AH119" i="17"/>
  <c r="AH122" i="17"/>
  <c r="AH125" i="17"/>
  <c r="AH128" i="17"/>
  <c r="AH131" i="17"/>
  <c r="AH135" i="17"/>
  <c r="AH21" i="17" a="1"/>
  <c r="AH21" i="17" s="1"/>
  <c r="AH24" i="17" a="1"/>
  <c r="AH24" i="17" s="1"/>
  <c r="AH20" i="17" a="1"/>
  <c r="AH20" i="17" s="1"/>
  <c r="AH34" i="17" a="1"/>
  <c r="AH34" i="17" s="1"/>
  <c r="AH49" i="17" a="1"/>
  <c r="AH49" i="17" s="1"/>
  <c r="AH51" i="17" a="1"/>
  <c r="AH51" i="17" s="1"/>
  <c r="AH55" i="17" a="1"/>
  <c r="AH55" i="17" s="1"/>
  <c r="AH84" i="17"/>
  <c r="AH71" i="17"/>
  <c r="AH73" i="17"/>
  <c r="AH59" i="17"/>
  <c r="AH90" i="17"/>
  <c r="AH82" i="17"/>
  <c r="AH63" i="17"/>
  <c r="AH80" i="17"/>
  <c r="AH113" i="17"/>
  <c r="AH68" i="17"/>
  <c r="AH81" i="17"/>
  <c r="AH97" i="17"/>
  <c r="AH98" i="17"/>
  <c r="AH83" i="17"/>
  <c r="AH94" i="17"/>
  <c r="AH114" i="17"/>
  <c r="AH112" i="17"/>
  <c r="AH95" i="17"/>
  <c r="AH107" i="17"/>
  <c r="AI3" i="17"/>
  <c r="AH120" i="17"/>
  <c r="AH123" i="17"/>
  <c r="AH126" i="17"/>
  <c r="AH129" i="17"/>
  <c r="AH132" i="17"/>
  <c r="AH136" i="17"/>
  <c r="AH22" i="17" a="1"/>
  <c r="AH22" i="17" s="1"/>
  <c r="AH25" i="17" a="1"/>
  <c r="AH25" i="17" s="1"/>
  <c r="AH31" i="17" a="1"/>
  <c r="AH31" i="17" s="1"/>
  <c r="AH54" i="17" a="1"/>
  <c r="AH54" i="17" s="1"/>
  <c r="AH53" i="17" a="1"/>
  <c r="AH53" i="17" s="1"/>
  <c r="AH30" i="17" a="1"/>
  <c r="AH30" i="17" s="1"/>
  <c r="AH67" i="17"/>
  <c r="AH61" i="17"/>
  <c r="AH102" i="17"/>
  <c r="AH85" i="17"/>
  <c r="AH66" i="17"/>
  <c r="AH70" i="17"/>
  <c r="AH89" i="17"/>
  <c r="AH69" i="17"/>
  <c r="AH88" i="17"/>
  <c r="AH60" i="17"/>
  <c r="AH72" i="17"/>
  <c r="AH86" i="17"/>
  <c r="AH105" i="17"/>
  <c r="AH109" i="17"/>
  <c r="AH87" i="17"/>
  <c r="AH100" i="17"/>
  <c r="AH104" i="17"/>
  <c r="AH116" i="17"/>
  <c r="AH3" i="4"/>
  <c r="AH99" i="17"/>
  <c r="AH111" i="17"/>
  <c r="AH92" i="17"/>
  <c r="AH91" i="17"/>
  <c r="AV3" i="21"/>
  <c r="AV4" i="21" s="1"/>
  <c r="AV34" i="21" s="1"/>
  <c r="AH115" i="17"/>
  <c r="AH117" i="17"/>
  <c r="AH106" i="17"/>
  <c r="AH93" i="17"/>
  <c r="AH76" i="17"/>
  <c r="AH79" i="17"/>
  <c r="AH108" i="17"/>
  <c r="AH103" i="17"/>
  <c r="AH145" i="17"/>
  <c r="AH146" i="17"/>
  <c r="AH147" i="17"/>
  <c r="AH151" i="17"/>
  <c r="AH47" i="17" a="1"/>
  <c r="AH47" i="17" s="1"/>
  <c r="AH48" i="17" a="1"/>
  <c r="AH48" i="17" s="1"/>
  <c r="AH140" i="17"/>
  <c r="AH149" i="17"/>
  <c r="AH142" i="17"/>
  <c r="AH143" i="17"/>
  <c r="AH152" i="17"/>
  <c r="AH148" i="17"/>
  <c r="AH144" i="17"/>
  <c r="AH150" i="17"/>
  <c r="AH141" i="17"/>
  <c r="AH153" i="17"/>
  <c r="AH139" i="17"/>
  <c r="AH38" i="17" a="1"/>
  <c r="AH38" i="17" s="1"/>
  <c r="AH39" i="17" a="1"/>
  <c r="AH39" i="17" s="1"/>
  <c r="AH40" i="17" a="1"/>
  <c r="AH40" i="17" s="1"/>
  <c r="AH36" i="17" a="1"/>
  <c r="AH36" i="17" s="1"/>
  <c r="AH37" i="17" a="1"/>
  <c r="AH37" i="17" s="1"/>
  <c r="AG45" i="17"/>
  <c r="AG21" i="4" s="1"/>
  <c r="AG23" i="4" s="1"/>
  <c r="AG137" i="17"/>
  <c r="AG24" i="4" s="1"/>
  <c r="AF23" i="4"/>
  <c r="AF28" i="4" s="1"/>
  <c r="V39" i="25"/>
  <c r="Y39" i="25"/>
  <c r="AF57" i="17"/>
  <c r="AF157" i="17" s="1"/>
  <c r="AE36" i="25" s="1"/>
  <c r="C40" i="25"/>
  <c r="AH40" i="25" s="1"/>
  <c r="T40" i="25" s="1"/>
  <c r="B41" i="25"/>
  <c r="AB39" i="25" l="1"/>
  <c r="AC39" i="25"/>
  <c r="X39" i="25"/>
  <c r="AG28" i="4"/>
  <c r="AH45" i="17"/>
  <c r="AH21" i="4" s="1"/>
  <c r="AH154" i="17"/>
  <c r="AH25" i="4" s="1"/>
  <c r="AH32" i="17"/>
  <c r="AH20" i="4" s="1"/>
  <c r="AH28" i="17"/>
  <c r="AH19" i="4" s="1"/>
  <c r="AH56" i="17"/>
  <c r="AH22" i="4" s="1"/>
  <c r="AI119" i="17"/>
  <c r="AI122" i="17"/>
  <c r="AI125" i="17"/>
  <c r="AI128" i="17"/>
  <c r="AI131" i="17"/>
  <c r="AI134" i="17"/>
  <c r="AI21" i="17" a="1"/>
  <c r="AI21" i="17" s="1"/>
  <c r="AI24" i="17" a="1"/>
  <c r="AI24" i="17" s="1"/>
  <c r="AI20" i="17" a="1"/>
  <c r="AI20" i="17" s="1"/>
  <c r="AI31" i="17" a="1"/>
  <c r="AI31" i="17" s="1"/>
  <c r="AI44" i="17" a="1"/>
  <c r="AI44" i="17" s="1"/>
  <c r="AI49" i="17" a="1"/>
  <c r="AI49" i="17" s="1"/>
  <c r="AI30" i="17" a="1"/>
  <c r="AI30" i="17" s="1"/>
  <c r="AI67" i="17"/>
  <c r="AI79" i="17"/>
  <c r="AI64" i="17"/>
  <c r="AI65" i="17"/>
  <c r="AI68" i="17"/>
  <c r="AI75" i="17"/>
  <c r="AI62" i="17"/>
  <c r="AI74" i="17"/>
  <c r="AI88" i="17"/>
  <c r="AI97" i="17"/>
  <c r="AI85" i="17"/>
  <c r="AI108" i="17"/>
  <c r="AI120" i="17"/>
  <c r="AI123" i="17"/>
  <c r="AI126" i="17"/>
  <c r="AI129" i="17"/>
  <c r="AI132" i="17"/>
  <c r="AI135" i="17"/>
  <c r="AI22" i="17" a="1"/>
  <c r="AI22" i="17" s="1"/>
  <c r="AI25" i="17" a="1"/>
  <c r="AI25" i="17" s="1"/>
  <c r="AI35" i="17" a="1"/>
  <c r="AI35" i="17" s="1"/>
  <c r="AI52" i="17" a="1"/>
  <c r="AI52" i="17" s="1"/>
  <c r="AI51" i="17" a="1"/>
  <c r="AI51" i="17" s="1"/>
  <c r="AI53" i="17" a="1"/>
  <c r="AI53" i="17" s="1"/>
  <c r="AI61" i="17"/>
  <c r="AI72" i="17"/>
  <c r="AI73" i="17"/>
  <c r="AI84" i="17"/>
  <c r="AI71" i="17"/>
  <c r="AI66" i="17"/>
  <c r="AI77" i="17"/>
  <c r="AI89" i="17"/>
  <c r="AI78" i="17"/>
  <c r="AI3" i="4"/>
  <c r="AI82" i="17"/>
  <c r="AI94" i="17"/>
  <c r="AI92" i="17"/>
  <c r="AI95" i="17"/>
  <c r="AI109" i="17"/>
  <c r="AI98" i="17"/>
  <c r="AI110" i="17"/>
  <c r="AI103" i="17"/>
  <c r="AI117" i="17"/>
  <c r="AI112" i="17"/>
  <c r="AI124" i="17"/>
  <c r="AI133" i="17"/>
  <c r="AI26" i="17" a="1"/>
  <c r="AI26" i="17" s="1"/>
  <c r="AI54" i="17" a="1"/>
  <c r="AI54" i="17" s="1"/>
  <c r="AI59" i="17"/>
  <c r="AI69" i="17"/>
  <c r="AI81" i="17"/>
  <c r="AI90" i="17"/>
  <c r="AI114" i="17"/>
  <c r="AI101" i="17"/>
  <c r="AI113" i="17"/>
  <c r="AI106" i="17"/>
  <c r="AI107" i="17"/>
  <c r="AI118" i="17"/>
  <c r="AI127" i="17"/>
  <c r="AI136" i="17"/>
  <c r="AI34" i="17" a="1"/>
  <c r="AI34" i="17" s="1"/>
  <c r="AI50" i="17" a="1"/>
  <c r="AI50" i="17" s="1"/>
  <c r="AI60" i="17"/>
  <c r="AI76" i="17"/>
  <c r="AI83" i="17"/>
  <c r="AI86" i="17"/>
  <c r="AI87" i="17"/>
  <c r="AI104" i="17"/>
  <c r="AI91" i="17"/>
  <c r="AI115" i="17"/>
  <c r="AI111" i="17"/>
  <c r="AI116" i="17"/>
  <c r="AI121" i="17"/>
  <c r="AI130" i="17"/>
  <c r="AI23" i="17" a="1"/>
  <c r="AI23" i="17" s="1"/>
  <c r="AI55" i="17" a="1"/>
  <c r="AI55" i="17" s="1"/>
  <c r="AI100" i="17"/>
  <c r="AI63" i="17"/>
  <c r="AI70" i="17"/>
  <c r="AI80" i="17"/>
  <c r="AI93" i="17"/>
  <c r="AI96" i="17"/>
  <c r="AI105" i="17"/>
  <c r="AI102" i="17"/>
  <c r="AI99" i="17"/>
  <c r="AW3" i="21"/>
  <c r="AW4" i="21" s="1"/>
  <c r="AW34" i="21" s="1"/>
  <c r="AJ3" i="17"/>
  <c r="AI142" i="17"/>
  <c r="AI146" i="17"/>
  <c r="AI151" i="17"/>
  <c r="AI149" i="17"/>
  <c r="AI144" i="17"/>
  <c r="AI47" i="17" a="1"/>
  <c r="AI47" i="17" s="1"/>
  <c r="AI48" i="17" a="1"/>
  <c r="AI48" i="17" s="1"/>
  <c r="AI38" i="17" a="1"/>
  <c r="AI38" i="17" s="1"/>
  <c r="AI150" i="17"/>
  <c r="AI143" i="17"/>
  <c r="AI147" i="17"/>
  <c r="AI141" i="17"/>
  <c r="AI153" i="17"/>
  <c r="AI140" i="17"/>
  <c r="AI152" i="17"/>
  <c r="AI139" i="17"/>
  <c r="AI148" i="17"/>
  <c r="AI145" i="17"/>
  <c r="AI39" i="17" a="1"/>
  <c r="AI39" i="17" s="1"/>
  <c r="AI40" i="17" a="1"/>
  <c r="AI40" i="17" s="1"/>
  <c r="AI36" i="17" a="1"/>
  <c r="AI36" i="17" s="1"/>
  <c r="AI37" i="17" a="1"/>
  <c r="AI37" i="17" s="1"/>
  <c r="V40" i="25"/>
  <c r="Y40" i="25"/>
  <c r="AH137" i="17"/>
  <c r="AH24" i="4" s="1"/>
  <c r="AG57" i="17"/>
  <c r="AG157" i="17" s="1"/>
  <c r="AE37" i="25" s="1"/>
  <c r="C41" i="25"/>
  <c r="AH41" i="25" s="1"/>
  <c r="T41" i="25" s="1"/>
  <c r="B42" i="25"/>
  <c r="AH57" i="17" l="1"/>
  <c r="AI154" i="17"/>
  <c r="AI25" i="4" s="1"/>
  <c r="AI56" i="17"/>
  <c r="AI22" i="4" s="1"/>
  <c r="AI137" i="17"/>
  <c r="AI24" i="4" s="1"/>
  <c r="AH23" i="4"/>
  <c r="AH28" i="4" s="1"/>
  <c r="AJ118" i="17"/>
  <c r="AJ121" i="17"/>
  <c r="AJ124" i="17"/>
  <c r="AJ127" i="17"/>
  <c r="AJ130" i="17"/>
  <c r="AJ135" i="17"/>
  <c r="AJ134" i="17"/>
  <c r="AJ23" i="17" a="1"/>
  <c r="AJ23" i="17" s="1"/>
  <c r="AJ26" i="17" a="1"/>
  <c r="AJ26" i="17" s="1"/>
  <c r="AJ63" i="17"/>
  <c r="AJ52" i="17" a="1"/>
  <c r="AJ52" i="17" s="1"/>
  <c r="AJ54" i="17" a="1"/>
  <c r="AJ54" i="17" s="1"/>
  <c r="AJ53" i="17" a="1"/>
  <c r="AJ53" i="17" s="1"/>
  <c r="AJ61" i="17"/>
  <c r="AJ65" i="17"/>
  <c r="AJ67" i="17"/>
  <c r="AJ72" i="17"/>
  <c r="AJ80" i="17"/>
  <c r="AJ68" i="17"/>
  <c r="AJ85" i="17"/>
  <c r="AJ84" i="17"/>
  <c r="AJ77" i="17"/>
  <c r="AJ107" i="17"/>
  <c r="AJ106" i="17"/>
  <c r="AJ82" i="17"/>
  <c r="AJ94" i="17"/>
  <c r="AJ96" i="17"/>
  <c r="AJ89" i="17"/>
  <c r="AJ99" i="17"/>
  <c r="AJ100" i="17"/>
  <c r="AJ104" i="17"/>
  <c r="AJ116" i="17"/>
  <c r="AJ113" i="17"/>
  <c r="AJ119" i="17"/>
  <c r="AJ123" i="17"/>
  <c r="AJ128" i="17"/>
  <c r="AJ132" i="17"/>
  <c r="AJ21" i="17" a="1"/>
  <c r="AJ21" i="17" s="1"/>
  <c r="AJ25" i="17" a="1"/>
  <c r="AJ25" i="17" s="1"/>
  <c r="AJ31" i="17" a="1"/>
  <c r="AJ31" i="17" s="1"/>
  <c r="AJ55" i="17" a="1"/>
  <c r="AJ55" i="17" s="1"/>
  <c r="AJ30" i="17" a="1"/>
  <c r="AJ30" i="17" s="1"/>
  <c r="AJ69" i="17"/>
  <c r="AJ59" i="17"/>
  <c r="AJ98" i="17"/>
  <c r="AJ71" i="17"/>
  <c r="AJ73" i="17"/>
  <c r="AJ75" i="17"/>
  <c r="AJ83" i="17"/>
  <c r="AJ87" i="17"/>
  <c r="AJ86" i="17"/>
  <c r="AJ114" i="17"/>
  <c r="AJ93" i="17"/>
  <c r="AJ110" i="17"/>
  <c r="AJ108" i="17"/>
  <c r="AJ109" i="17"/>
  <c r="AJ120" i="17"/>
  <c r="AJ125" i="17"/>
  <c r="AJ129" i="17"/>
  <c r="AJ136" i="17"/>
  <c r="AJ22" i="17" a="1"/>
  <c r="AJ22" i="17" s="1"/>
  <c r="AJ35" i="17" a="1"/>
  <c r="AJ35" i="17" s="1"/>
  <c r="AJ49" i="17" a="1"/>
  <c r="AJ49" i="17" s="1"/>
  <c r="AJ44" i="17" a="1"/>
  <c r="AJ44" i="17" s="1"/>
  <c r="AJ66" i="17"/>
  <c r="AJ79" i="17"/>
  <c r="AJ76" i="17"/>
  <c r="AJ97" i="17"/>
  <c r="AJ60" i="17"/>
  <c r="AJ90" i="17"/>
  <c r="AX3" i="21"/>
  <c r="AX4" i="21" s="1"/>
  <c r="AX34" i="21" s="1"/>
  <c r="AJ88" i="17"/>
  <c r="AJ74" i="17"/>
  <c r="AJ91" i="17"/>
  <c r="AJ102" i="17"/>
  <c r="AJ95" i="17"/>
  <c r="AJ105" i="17"/>
  <c r="AJ112" i="17"/>
  <c r="AJ117" i="17"/>
  <c r="AJ122" i="17"/>
  <c r="AJ126" i="17"/>
  <c r="AJ131" i="17"/>
  <c r="AJ133" i="17"/>
  <c r="AJ24" i="17" a="1"/>
  <c r="AJ24" i="17" s="1"/>
  <c r="AJ34" i="17" a="1"/>
  <c r="AJ34" i="17" s="1"/>
  <c r="AJ50" i="17" a="1"/>
  <c r="AJ50" i="17" s="1"/>
  <c r="AJ51" i="17" a="1"/>
  <c r="AJ51" i="17" s="1"/>
  <c r="AJ62" i="17"/>
  <c r="AJ92" i="17"/>
  <c r="AJ64" i="17"/>
  <c r="AJ70" i="17"/>
  <c r="AJ81" i="17"/>
  <c r="AJ78" i="17"/>
  <c r="AJ101" i="17"/>
  <c r="AJ115" i="17"/>
  <c r="AJ103" i="17"/>
  <c r="AJ111" i="17"/>
  <c r="AJ3" i="4"/>
  <c r="AK3" i="17"/>
  <c r="AJ147" i="17"/>
  <c r="AJ149" i="17"/>
  <c r="AJ143" i="17"/>
  <c r="AJ140" i="17"/>
  <c r="AJ141" i="17"/>
  <c r="AJ151" i="17"/>
  <c r="AJ144" i="17"/>
  <c r="AJ39" i="17" a="1"/>
  <c r="AJ39" i="17" s="1"/>
  <c r="AJ150" i="17"/>
  <c r="AJ142" i="17"/>
  <c r="AJ148" i="17"/>
  <c r="AJ48" i="17" a="1"/>
  <c r="AJ48" i="17" s="1"/>
  <c r="AJ38" i="17" a="1"/>
  <c r="AJ38" i="17" s="1"/>
  <c r="AJ152" i="17"/>
  <c r="AJ139" i="17"/>
  <c r="AJ153" i="17"/>
  <c r="AJ145" i="17"/>
  <c r="AJ146" i="17"/>
  <c r="AJ20" i="17" a="1"/>
  <c r="AJ20" i="17" s="1"/>
  <c r="AJ47" i="17" a="1"/>
  <c r="AJ47" i="17" s="1"/>
  <c r="AJ40" i="17" a="1"/>
  <c r="AJ40" i="17" s="1"/>
  <c r="AJ36" i="17" a="1"/>
  <c r="AJ36" i="17" s="1"/>
  <c r="AJ37" i="17" a="1"/>
  <c r="AJ37" i="17" s="1"/>
  <c r="B43" i="25"/>
  <c r="C42" i="25"/>
  <c r="AH42" i="25" s="1"/>
  <c r="T42" i="25" s="1"/>
  <c r="AC40" i="25"/>
  <c r="AB40" i="25"/>
  <c r="X40" i="25"/>
  <c r="AI28" i="17"/>
  <c r="AI19" i="4" s="1"/>
  <c r="AH157" i="17"/>
  <c r="AE38" i="25" s="1"/>
  <c r="V41" i="25"/>
  <c r="Y41" i="25"/>
  <c r="AI45" i="17"/>
  <c r="AI21" i="4" s="1"/>
  <c r="AI32" i="17"/>
  <c r="AI20" i="4" s="1"/>
  <c r="AJ32" i="17" l="1"/>
  <c r="AJ20" i="4" s="1"/>
  <c r="B44" i="25"/>
  <c r="C43" i="25"/>
  <c r="AH43" i="25" s="1"/>
  <c r="T43" i="25" s="1"/>
  <c r="AC41" i="25"/>
  <c r="AB41" i="25"/>
  <c r="X41" i="25"/>
  <c r="AI23" i="4"/>
  <c r="AI28" i="4" s="1"/>
  <c r="V42" i="25"/>
  <c r="Y42" i="25"/>
  <c r="AJ56" i="17"/>
  <c r="AJ22" i="4" s="1"/>
  <c r="AJ154" i="17"/>
  <c r="AJ25" i="4" s="1"/>
  <c r="AJ137" i="17"/>
  <c r="AJ24" i="4" s="1"/>
  <c r="AI57" i="17"/>
  <c r="AI157" i="17" s="1"/>
  <c r="AE39" i="25" s="1"/>
  <c r="AJ28" i="17"/>
  <c r="AJ19" i="4" s="1"/>
  <c r="AK118" i="17"/>
  <c r="AK121" i="17"/>
  <c r="AK124" i="17"/>
  <c r="AK127" i="17"/>
  <c r="AK130" i="17"/>
  <c r="AK133" i="17"/>
  <c r="AK134" i="17"/>
  <c r="AK23" i="17" a="1"/>
  <c r="AK23" i="17" s="1"/>
  <c r="AK26" i="17" a="1"/>
  <c r="AK26" i="17" s="1"/>
  <c r="AK34" i="17" a="1"/>
  <c r="AK34" i="17" s="1"/>
  <c r="AK31" i="17" a="1"/>
  <c r="AK31" i="17" s="1"/>
  <c r="AK49" i="17" a="1"/>
  <c r="AK49" i="17" s="1"/>
  <c r="AK50" i="17" a="1"/>
  <c r="AK50" i="17" s="1"/>
  <c r="AK64" i="17"/>
  <c r="AK60" i="17"/>
  <c r="AK59" i="17"/>
  <c r="AK63" i="17"/>
  <c r="AK3" i="4"/>
  <c r="AK72" i="17"/>
  <c r="AK61" i="17"/>
  <c r="AK73" i="17"/>
  <c r="AK90" i="17"/>
  <c r="AK78" i="17"/>
  <c r="AK93" i="17"/>
  <c r="AK111" i="17"/>
  <c r="AK89" i="17"/>
  <c r="AK116" i="17"/>
  <c r="AK84" i="17"/>
  <c r="AK94" i="17"/>
  <c r="AK107" i="17"/>
  <c r="AK108" i="17"/>
  <c r="AK117" i="17"/>
  <c r="AK114" i="17"/>
  <c r="AK119" i="17"/>
  <c r="AK123" i="17"/>
  <c r="AK128" i="17"/>
  <c r="AK132" i="17"/>
  <c r="AK21" i="17" a="1"/>
  <c r="AK21" i="17" s="1"/>
  <c r="AK25" i="17" a="1"/>
  <c r="AK25" i="17" s="1"/>
  <c r="AK44" i="17" a="1"/>
  <c r="AK44" i="17" s="1"/>
  <c r="AK52" i="17" a="1"/>
  <c r="AK52" i="17" s="1"/>
  <c r="AK30" i="17" a="1"/>
  <c r="AK30" i="17" s="1"/>
  <c r="AK86" i="17"/>
  <c r="AK80" i="17"/>
  <c r="AK70" i="17"/>
  <c r="AK75" i="17"/>
  <c r="AK81" i="17"/>
  <c r="AK69" i="17"/>
  <c r="AK109" i="17"/>
  <c r="AK91" i="17"/>
  <c r="AK79" i="17"/>
  <c r="AK104" i="17"/>
  <c r="AK88" i="17"/>
  <c r="AK102" i="17"/>
  <c r="AK113" i="17"/>
  <c r="AK110" i="17"/>
  <c r="AK120" i="17"/>
  <c r="AK125" i="17"/>
  <c r="AK129" i="17"/>
  <c r="AK135" i="17"/>
  <c r="AK22" i="17" a="1"/>
  <c r="AK22" i="17" s="1"/>
  <c r="AK20" i="17" a="1"/>
  <c r="AK20" i="17" s="1"/>
  <c r="AK54" i="17" a="1"/>
  <c r="AK54" i="17" s="1"/>
  <c r="AK55" i="17" a="1"/>
  <c r="AK55" i="17" s="1"/>
  <c r="AK66" i="17"/>
  <c r="AK71" i="17"/>
  <c r="AK87" i="17"/>
  <c r="AK62" i="17"/>
  <c r="AK100" i="17"/>
  <c r="AK77" i="17"/>
  <c r="AK74" i="17"/>
  <c r="AK96" i="17"/>
  <c r="AK83" i="17"/>
  <c r="AK99" i="17"/>
  <c r="AK92" i="17"/>
  <c r="AK112" i="17"/>
  <c r="AK115" i="17"/>
  <c r="AL3" i="17"/>
  <c r="AK122" i="17"/>
  <c r="AK126" i="17"/>
  <c r="AK131" i="17"/>
  <c r="AK136" i="17"/>
  <c r="AK24" i="17" a="1"/>
  <c r="AK24" i="17" s="1"/>
  <c r="AK35" i="17" a="1"/>
  <c r="AK35" i="17" s="1"/>
  <c r="AK53" i="17" a="1"/>
  <c r="AK53" i="17" s="1"/>
  <c r="AK51" i="17" a="1"/>
  <c r="AK51" i="17" s="1"/>
  <c r="AK76" i="17"/>
  <c r="AK95" i="17"/>
  <c r="AK68" i="17"/>
  <c r="AK67" i="17"/>
  <c r="AK65" i="17"/>
  <c r="AK82" i="17"/>
  <c r="AK85" i="17"/>
  <c r="AK101" i="17"/>
  <c r="AK97" i="17"/>
  <c r="AK105" i="17"/>
  <c r="AK98" i="17"/>
  <c r="AK103" i="17"/>
  <c r="AK106" i="17"/>
  <c r="AY3" i="21"/>
  <c r="AY4" i="21" s="1"/>
  <c r="AY34" i="21" s="1"/>
  <c r="AK139" i="17"/>
  <c r="AK146" i="17"/>
  <c r="AK151" i="17"/>
  <c r="AK148" i="17"/>
  <c r="AK48" i="17" a="1"/>
  <c r="AK48" i="17" s="1"/>
  <c r="AK152" i="17"/>
  <c r="AK143" i="17"/>
  <c r="AK142" i="17"/>
  <c r="AK47" i="17" a="1"/>
  <c r="AK47" i="17" s="1"/>
  <c r="AK39" i="17" a="1"/>
  <c r="AK39" i="17" s="1"/>
  <c r="AK149" i="17"/>
  <c r="AK145" i="17"/>
  <c r="AK144" i="17"/>
  <c r="AK141" i="17"/>
  <c r="AK147" i="17"/>
  <c r="AK140" i="17"/>
  <c r="AK153" i="17"/>
  <c r="AK150" i="17"/>
  <c r="AK38" i="17" a="1"/>
  <c r="AK38" i="17" s="1"/>
  <c r="AK40" i="17" a="1"/>
  <c r="AK40" i="17" s="1"/>
  <c r="AK36" i="17" a="1"/>
  <c r="AK36" i="17" s="1"/>
  <c r="AK37" i="17" a="1"/>
  <c r="AK37" i="17" s="1"/>
  <c r="AJ45" i="17"/>
  <c r="AJ21" i="4" s="1"/>
  <c r="AJ23" i="4" s="1"/>
  <c r="AJ28" i="4" s="1"/>
  <c r="AK32" i="17" l="1"/>
  <c r="AK20" i="4" s="1"/>
  <c r="AK137" i="17"/>
  <c r="AK24" i="4" s="1"/>
  <c r="AJ57" i="17"/>
  <c r="AJ157" i="17" s="1"/>
  <c r="AE40" i="25" s="1"/>
  <c r="AB42" i="25"/>
  <c r="AC42" i="25"/>
  <c r="X42" i="25"/>
  <c r="AK56" i="17"/>
  <c r="AK22" i="4" s="1"/>
  <c r="AL122" i="17"/>
  <c r="AL126" i="17"/>
  <c r="AL125" i="17"/>
  <c r="AL133" i="17"/>
  <c r="AL124" i="17"/>
  <c r="AL123" i="17"/>
  <c r="AL22" i="17" a="1"/>
  <c r="AL22" i="17" s="1"/>
  <c r="AL25" i="17" a="1"/>
  <c r="AL25" i="17" s="1"/>
  <c r="AL35" i="17" a="1"/>
  <c r="AL35" i="17" s="1"/>
  <c r="AL49" i="17" a="1"/>
  <c r="AL49" i="17" s="1"/>
  <c r="AL50" i="17" a="1"/>
  <c r="AL50" i="17" s="1"/>
  <c r="AL52" i="17" a="1"/>
  <c r="AL52" i="17" s="1"/>
  <c r="AL30" i="17" a="1"/>
  <c r="AL30" i="17" s="1"/>
  <c r="AL77" i="17"/>
  <c r="AL121" i="17"/>
  <c r="AL120" i="17"/>
  <c r="AL131" i="17"/>
  <c r="AL119" i="17"/>
  <c r="AL129" i="17"/>
  <c r="AL24" i="17" a="1"/>
  <c r="AL24" i="17" s="1"/>
  <c r="AL34" i="17" a="1"/>
  <c r="AL34" i="17" s="1"/>
  <c r="AL54" i="17" a="1"/>
  <c r="AL54" i="17" s="1"/>
  <c r="AL55" i="17" a="1"/>
  <c r="AL55" i="17" s="1"/>
  <c r="AL69" i="17"/>
  <c r="AL96" i="17"/>
  <c r="AL74" i="17"/>
  <c r="AL94" i="17"/>
  <c r="AL89" i="17"/>
  <c r="AL73" i="17"/>
  <c r="AL115" i="17"/>
  <c r="AL72" i="17"/>
  <c r="AL92" i="17"/>
  <c r="AL93" i="17"/>
  <c r="AL83" i="17"/>
  <c r="AL98" i="17"/>
  <c r="AL78" i="17"/>
  <c r="AL90" i="17"/>
  <c r="AL95" i="17"/>
  <c r="AL103" i="17"/>
  <c r="AL104" i="17"/>
  <c r="AL106" i="17"/>
  <c r="AL109" i="17"/>
  <c r="AL110" i="17"/>
  <c r="AL127" i="17"/>
  <c r="AL135" i="17"/>
  <c r="AL132" i="17"/>
  <c r="AL130" i="17"/>
  <c r="AL21" i="17" a="1"/>
  <c r="AL21" i="17" s="1"/>
  <c r="AL26" i="17" a="1"/>
  <c r="AL26" i="17" s="1"/>
  <c r="AL66" i="17"/>
  <c r="AL53" i="17" a="1"/>
  <c r="AL53" i="17" s="1"/>
  <c r="AL44" i="17" a="1"/>
  <c r="AL44" i="17" s="1"/>
  <c r="AL61" i="17"/>
  <c r="AL63" i="17"/>
  <c r="AL59" i="17"/>
  <c r="AL70" i="17"/>
  <c r="AL62" i="17"/>
  <c r="AL81" i="17"/>
  <c r="AL64" i="17"/>
  <c r="AL76" i="17"/>
  <c r="AL100" i="17"/>
  <c r="AL101" i="17"/>
  <c r="AL87" i="17"/>
  <c r="AZ3" i="21"/>
  <c r="AZ4" i="21" s="1"/>
  <c r="AZ34" i="21" s="1"/>
  <c r="AL82" i="17"/>
  <c r="AL97" i="17"/>
  <c r="AL99" i="17"/>
  <c r="AL108" i="17"/>
  <c r="AL111" i="17"/>
  <c r="AL112" i="17"/>
  <c r="AL113" i="17"/>
  <c r="AL114" i="17"/>
  <c r="AL118" i="17"/>
  <c r="AL136" i="17"/>
  <c r="AL134" i="17"/>
  <c r="AL128" i="17"/>
  <c r="AL23" i="17" a="1"/>
  <c r="AL23" i="17" s="1"/>
  <c r="AL20" i="17" a="1"/>
  <c r="AL20" i="17" s="1"/>
  <c r="AL51" i="17" a="1"/>
  <c r="AL51" i="17" s="1"/>
  <c r="AL31" i="17" a="1"/>
  <c r="AL31" i="17" s="1"/>
  <c r="AL60" i="17"/>
  <c r="AL88" i="17"/>
  <c r="AL71" i="17"/>
  <c r="AL65" i="17"/>
  <c r="AL75" i="17"/>
  <c r="AL67" i="17"/>
  <c r="AL80" i="17"/>
  <c r="AL68" i="17"/>
  <c r="AL84" i="17"/>
  <c r="AL85" i="17"/>
  <c r="AL79" i="17"/>
  <c r="AL91" i="17"/>
  <c r="AL86" i="17"/>
  <c r="AL102" i="17"/>
  <c r="AL107" i="17"/>
  <c r="AL116" i="17"/>
  <c r="AL3" i="4"/>
  <c r="AL105" i="17"/>
  <c r="AL117" i="17"/>
  <c r="AM3" i="17"/>
  <c r="AL152" i="17"/>
  <c r="AL142" i="17"/>
  <c r="AL146" i="17"/>
  <c r="AL153" i="17"/>
  <c r="AL47" i="17" a="1"/>
  <c r="AL47" i="17" s="1"/>
  <c r="AL48" i="17" a="1"/>
  <c r="AL48" i="17" s="1"/>
  <c r="AL39" i="17" a="1"/>
  <c r="AL39" i="17" s="1"/>
  <c r="AL145" i="17"/>
  <c r="AL141" i="17"/>
  <c r="AL139" i="17"/>
  <c r="AL140" i="17"/>
  <c r="AL148" i="17"/>
  <c r="AL151" i="17"/>
  <c r="AL149" i="17"/>
  <c r="AL150" i="17"/>
  <c r="AL147" i="17"/>
  <c r="AL38" i="17" a="1"/>
  <c r="AL38" i="17" s="1"/>
  <c r="AL143" i="17"/>
  <c r="AL144" i="17"/>
  <c r="AL40" i="17" a="1"/>
  <c r="AL40" i="17" s="1"/>
  <c r="AL36" i="17" a="1"/>
  <c r="AL36" i="17" s="1"/>
  <c r="AL37" i="17" a="1"/>
  <c r="AL37" i="17" s="1"/>
  <c r="Y43" i="25"/>
  <c r="V43" i="25"/>
  <c r="AK45" i="17"/>
  <c r="AK21" i="4" s="1"/>
  <c r="AK154" i="17"/>
  <c r="AK25" i="4" s="1"/>
  <c r="AK28" i="17"/>
  <c r="AK19" i="4" s="1"/>
  <c r="C44" i="25"/>
  <c r="AH44" i="25" s="1"/>
  <c r="T44" i="25" s="1"/>
  <c r="B45" i="25"/>
  <c r="AL32" i="17" l="1"/>
  <c r="AL20" i="4" s="1"/>
  <c r="C45" i="25"/>
  <c r="AH45" i="25" s="1"/>
  <c r="T45" i="25" s="1"/>
  <c r="B46" i="25"/>
  <c r="AK23" i="4"/>
  <c r="AK28" i="4" s="1"/>
  <c r="AB43" i="25"/>
  <c r="AC43" i="25"/>
  <c r="X43" i="25"/>
  <c r="AM118" i="17"/>
  <c r="AM128" i="17"/>
  <c r="AM129" i="17"/>
  <c r="AM135" i="17"/>
  <c r="AM131" i="17"/>
  <c r="AM124" i="17"/>
  <c r="AM134" i="17"/>
  <c r="AM23" i="17" a="1"/>
  <c r="AM23" i="17" s="1"/>
  <c r="AM26" i="17" a="1"/>
  <c r="AM26" i="17" s="1"/>
  <c r="AM44" i="17" a="1"/>
  <c r="AM44" i="17" s="1"/>
  <c r="AM55" i="17" a="1"/>
  <c r="AM55" i="17" s="1"/>
  <c r="AM52" i="17" a="1"/>
  <c r="AM52" i="17" s="1"/>
  <c r="AM30" i="17" a="1"/>
  <c r="AM30" i="17" s="1"/>
  <c r="AM68" i="17"/>
  <c r="AM70" i="17"/>
  <c r="AM62" i="17"/>
  <c r="AM63" i="17"/>
  <c r="AM60" i="17"/>
  <c r="AM77" i="17"/>
  <c r="AM67" i="17"/>
  <c r="AM72" i="17"/>
  <c r="AM99" i="17"/>
  <c r="AM79" i="17"/>
  <c r="AM94" i="17"/>
  <c r="AM104" i="17"/>
  <c r="AM82" i="17"/>
  <c r="AM96" i="17"/>
  <c r="AM93" i="17"/>
  <c r="AM110" i="17"/>
  <c r="AM105" i="17"/>
  <c r="AM98" i="17"/>
  <c r="AM113" i="17"/>
  <c r="AM112" i="17"/>
  <c r="BA3" i="21"/>
  <c r="BA4" i="21" s="1"/>
  <c r="BA34" i="21" s="1"/>
  <c r="AM119" i="17"/>
  <c r="AM121" i="17"/>
  <c r="AM120" i="17"/>
  <c r="AM136" i="17"/>
  <c r="AM132" i="17"/>
  <c r="AM130" i="17"/>
  <c r="AM21" i="17" a="1"/>
  <c r="AM21" i="17" s="1"/>
  <c r="AM24" i="17" a="1"/>
  <c r="AM24" i="17" s="1"/>
  <c r="AM35" i="17" a="1"/>
  <c r="AM35" i="17" s="1"/>
  <c r="AM49" i="17" a="1"/>
  <c r="AM49" i="17" s="1"/>
  <c r="AM53" i="17" a="1"/>
  <c r="AM53" i="17" s="1"/>
  <c r="AM31" i="17" a="1"/>
  <c r="AM31" i="17" s="1"/>
  <c r="AM66" i="17"/>
  <c r="AM59" i="17"/>
  <c r="AM75" i="17"/>
  <c r="AM76" i="17"/>
  <c r="AM64" i="17"/>
  <c r="AM85" i="17"/>
  <c r="AM61" i="17"/>
  <c r="AM80" i="17"/>
  <c r="AM69" i="17"/>
  <c r="AM84" i="17"/>
  <c r="AM109" i="17"/>
  <c r="AM74" i="17"/>
  <c r="AM86" i="17"/>
  <c r="AM103" i="17"/>
  <c r="AM95" i="17"/>
  <c r="AM114" i="17"/>
  <c r="AM111" i="17"/>
  <c r="AM102" i="17"/>
  <c r="AM108" i="17"/>
  <c r="AM116" i="17"/>
  <c r="AM122" i="17"/>
  <c r="AM127" i="17"/>
  <c r="AM126" i="17"/>
  <c r="AM125" i="17"/>
  <c r="AM133" i="17"/>
  <c r="AM123" i="17"/>
  <c r="AM22" i="17" a="1"/>
  <c r="AM22" i="17" s="1"/>
  <c r="AM25" i="17" a="1"/>
  <c r="AM25" i="17" s="1"/>
  <c r="AM34" i="17" a="1"/>
  <c r="AM34" i="17" s="1"/>
  <c r="AM51" i="17" a="1"/>
  <c r="AM51" i="17" s="1"/>
  <c r="AM50" i="17" a="1"/>
  <c r="AM50" i="17" s="1"/>
  <c r="AM54" i="17" a="1"/>
  <c r="AM54" i="17" s="1"/>
  <c r="AM83" i="17"/>
  <c r="AM81" i="17"/>
  <c r="AM91" i="17"/>
  <c r="AM92" i="17"/>
  <c r="AM71" i="17"/>
  <c r="AM97" i="17"/>
  <c r="AM65" i="17"/>
  <c r="AM87" i="17"/>
  <c r="AM73" i="17"/>
  <c r="AM88" i="17"/>
  <c r="AM89" i="17"/>
  <c r="AM78" i="17"/>
  <c r="AM90" i="17"/>
  <c r="AM115" i="17"/>
  <c r="AM100" i="17"/>
  <c r="AM101" i="17"/>
  <c r="AM117" i="17"/>
  <c r="AM106" i="17"/>
  <c r="AM107" i="17"/>
  <c r="AN3" i="17"/>
  <c r="AM3" i="4"/>
  <c r="AM149" i="17"/>
  <c r="AM141" i="17"/>
  <c r="AM140" i="17"/>
  <c r="AM146" i="17"/>
  <c r="AM147" i="17"/>
  <c r="AM152" i="17"/>
  <c r="AM153" i="17"/>
  <c r="AM145" i="17"/>
  <c r="AM144" i="17"/>
  <c r="AM20" i="17" a="1"/>
  <c r="AM20" i="17" s="1"/>
  <c r="AM47" i="17" a="1"/>
  <c r="AM47" i="17" s="1"/>
  <c r="AM48" i="17" a="1"/>
  <c r="AM48" i="17" s="1"/>
  <c r="AM39" i="17" a="1"/>
  <c r="AM39" i="17" s="1"/>
  <c r="AM139" i="17"/>
  <c r="AM142" i="17"/>
  <c r="AM143" i="17"/>
  <c r="AM148" i="17"/>
  <c r="AM151" i="17"/>
  <c r="AM150" i="17"/>
  <c r="AM38" i="17" a="1"/>
  <c r="AM38" i="17" s="1"/>
  <c r="AM40" i="17" a="1"/>
  <c r="AM40" i="17" s="1"/>
  <c r="AM36" i="17" a="1"/>
  <c r="AM36" i="17" s="1"/>
  <c r="AM37" i="17" a="1"/>
  <c r="AM37" i="17" s="1"/>
  <c r="AK57" i="17"/>
  <c r="AK157" i="17" s="1"/>
  <c r="AE41" i="25" s="1"/>
  <c r="AL28" i="17"/>
  <c r="AL19" i="4" s="1"/>
  <c r="AL45" i="17"/>
  <c r="AL21" i="4" s="1"/>
  <c r="AL154" i="17"/>
  <c r="AL25" i="4" s="1"/>
  <c r="AL56" i="17"/>
  <c r="AL22" i="4" s="1"/>
  <c r="V44" i="25"/>
  <c r="Y44" i="25"/>
  <c r="AL137" i="17"/>
  <c r="AL24" i="4" s="1"/>
  <c r="AM56" i="17" l="1"/>
  <c r="AM22" i="4" s="1"/>
  <c r="AL23" i="4"/>
  <c r="AL28" i="4" s="1"/>
  <c r="AM28" i="17"/>
  <c r="AM19" i="4" s="1"/>
  <c r="AM154" i="17"/>
  <c r="AM25" i="4" s="1"/>
  <c r="AM45" i="17"/>
  <c r="AM21" i="4" s="1"/>
  <c r="AN118" i="17"/>
  <c r="AN121" i="17"/>
  <c r="AN124" i="17"/>
  <c r="AN127" i="17"/>
  <c r="AN130" i="17"/>
  <c r="AN133" i="17"/>
  <c r="AN136" i="17"/>
  <c r="AN23" i="17" a="1"/>
  <c r="AN23" i="17" s="1"/>
  <c r="AN26" i="17" a="1"/>
  <c r="AN26" i="17" s="1"/>
  <c r="AN34" i="17" a="1"/>
  <c r="AN34" i="17" s="1"/>
  <c r="AN49" i="17" a="1"/>
  <c r="AN49" i="17" s="1"/>
  <c r="AN52" i="17" a="1"/>
  <c r="AN52" i="17" s="1"/>
  <c r="AN54" i="17" a="1"/>
  <c r="AN54" i="17" s="1"/>
  <c r="AN65" i="17"/>
  <c r="AN81" i="17"/>
  <c r="AN61" i="17"/>
  <c r="AN68" i="17"/>
  <c r="AN66" i="17"/>
  <c r="AN87" i="17"/>
  <c r="AN67" i="17"/>
  <c r="AN91" i="17"/>
  <c r="AN83" i="17"/>
  <c r="AN79" i="17"/>
  <c r="AN88" i="17"/>
  <c r="AN89" i="17"/>
  <c r="AN82" i="17"/>
  <c r="BB3" i="21"/>
  <c r="BB4" i="21" s="1"/>
  <c r="BB34" i="21" s="1"/>
  <c r="AN102" i="17"/>
  <c r="AN103" i="17"/>
  <c r="AN105" i="17"/>
  <c r="AN100" i="17"/>
  <c r="AN116" i="17"/>
  <c r="AN113" i="17"/>
  <c r="AN114" i="17"/>
  <c r="AN119" i="17"/>
  <c r="AN122" i="17"/>
  <c r="AN125" i="17"/>
  <c r="AN128" i="17"/>
  <c r="AN131" i="17"/>
  <c r="AN134" i="17"/>
  <c r="AN21" i="17" a="1"/>
  <c r="AN21" i="17" s="1"/>
  <c r="AN24" i="17" a="1"/>
  <c r="AN24" i="17" s="1"/>
  <c r="AN20" i="17" a="1"/>
  <c r="AN20" i="17" s="1"/>
  <c r="AN64" i="17"/>
  <c r="AN31" i="17" a="1"/>
  <c r="AN31" i="17" s="1"/>
  <c r="AN55" i="17" a="1"/>
  <c r="AN55" i="17" s="1"/>
  <c r="AN51" i="17" a="1"/>
  <c r="AN51" i="17" s="1"/>
  <c r="AN73" i="17"/>
  <c r="AN72" i="17"/>
  <c r="AN80" i="17"/>
  <c r="AN106" i="17"/>
  <c r="AN70" i="17"/>
  <c r="AN59" i="17"/>
  <c r="AN71" i="17"/>
  <c r="AN74" i="17"/>
  <c r="AN92" i="17"/>
  <c r="AN84" i="17"/>
  <c r="AN95" i="17"/>
  <c r="AN93" i="17"/>
  <c r="AN86" i="17"/>
  <c r="AN107" i="17"/>
  <c r="AN111" i="17"/>
  <c r="AN112" i="17"/>
  <c r="AN104" i="17"/>
  <c r="AN115" i="17"/>
  <c r="AN117" i="17"/>
  <c r="AO3" i="17"/>
  <c r="AN120" i="17"/>
  <c r="AN123" i="17"/>
  <c r="AN126" i="17"/>
  <c r="AN129" i="17"/>
  <c r="AN132" i="17"/>
  <c r="AN135" i="17"/>
  <c r="AN22" i="17" a="1"/>
  <c r="AN22" i="17" s="1"/>
  <c r="AN25" i="17" a="1"/>
  <c r="AN25" i="17" s="1"/>
  <c r="AN35" i="17" a="1"/>
  <c r="AN35" i="17" s="1"/>
  <c r="AN44" i="17" a="1"/>
  <c r="AN44" i="17" s="1"/>
  <c r="AN53" i="17" a="1"/>
  <c r="AN53" i="17" s="1"/>
  <c r="AN50" i="17" a="1"/>
  <c r="AN50" i="17" s="1"/>
  <c r="AN30" i="17" a="1"/>
  <c r="AN30" i="17" s="1"/>
  <c r="AN69" i="17"/>
  <c r="AN60" i="17"/>
  <c r="AN62" i="17"/>
  <c r="AN76" i="17"/>
  <c r="AN63" i="17"/>
  <c r="AN77" i="17"/>
  <c r="AN78" i="17"/>
  <c r="AN75" i="17"/>
  <c r="AN94" i="17"/>
  <c r="AN85" i="17"/>
  <c r="AN101" i="17"/>
  <c r="AN90" i="17"/>
  <c r="AN97" i="17"/>
  <c r="AN98" i="17"/>
  <c r="AN99" i="17"/>
  <c r="AN96" i="17"/>
  <c r="AN108" i="17"/>
  <c r="AN109" i="17"/>
  <c r="AN110" i="17"/>
  <c r="AN3" i="4"/>
  <c r="AN149" i="17"/>
  <c r="AN152" i="17"/>
  <c r="AN139" i="17"/>
  <c r="AN141" i="17"/>
  <c r="AN48" i="17" a="1"/>
  <c r="AN48" i="17" s="1"/>
  <c r="AN142" i="17"/>
  <c r="AN146" i="17"/>
  <c r="AN144" i="17"/>
  <c r="AN148" i="17"/>
  <c r="AN140" i="17"/>
  <c r="AN147" i="17"/>
  <c r="AN145" i="17"/>
  <c r="AN151" i="17"/>
  <c r="AN143" i="17"/>
  <c r="AN150" i="17"/>
  <c r="AN153" i="17"/>
  <c r="AN38" i="17" a="1"/>
  <c r="AN38" i="17" s="1"/>
  <c r="AN39" i="17" a="1"/>
  <c r="AN39" i="17" s="1"/>
  <c r="AN40" i="17" a="1"/>
  <c r="AN40" i="17" s="1"/>
  <c r="AN47" i="17" a="1"/>
  <c r="AN47" i="17" s="1"/>
  <c r="AN36" i="17" a="1"/>
  <c r="AN36" i="17" s="1"/>
  <c r="AN37" i="17" a="1"/>
  <c r="AN37" i="17" s="1"/>
  <c r="AM137" i="17"/>
  <c r="AM24" i="4" s="1"/>
  <c r="AM32" i="17"/>
  <c r="AM20" i="4" s="1"/>
  <c r="C46" i="25"/>
  <c r="AH46" i="25" s="1"/>
  <c r="T46" i="25" s="1"/>
  <c r="B47" i="25"/>
  <c r="AC44" i="25"/>
  <c r="AB44" i="25"/>
  <c r="X44" i="25"/>
  <c r="AL57" i="17"/>
  <c r="AL157" i="17" s="1"/>
  <c r="AE42" i="25" s="1"/>
  <c r="Y45" i="25"/>
  <c r="V45" i="25"/>
  <c r="AN56" i="17" l="1"/>
  <c r="AN22" i="4" s="1"/>
  <c r="AN32" i="17"/>
  <c r="AN20" i="4" s="1"/>
  <c r="AO120" i="17"/>
  <c r="AO123" i="17"/>
  <c r="AO126" i="17"/>
  <c r="AO129" i="17"/>
  <c r="AO135" i="17"/>
  <c r="AO132" i="17"/>
  <c r="AO22" i="17" a="1"/>
  <c r="AO22" i="17" s="1"/>
  <c r="AO25" i="17" a="1"/>
  <c r="AO25" i="17" s="1"/>
  <c r="AO34" i="17" a="1"/>
  <c r="AO34" i="17" s="1"/>
  <c r="AO44" i="17" a="1"/>
  <c r="AO44" i="17" s="1"/>
  <c r="AO51" i="17" a="1"/>
  <c r="AO51" i="17" s="1"/>
  <c r="AO55" i="17" a="1"/>
  <c r="AO55" i="17" s="1"/>
  <c r="AO30" i="17" a="1"/>
  <c r="AO30" i="17" s="1"/>
  <c r="AO71" i="17"/>
  <c r="AO63" i="17"/>
  <c r="AO80" i="17"/>
  <c r="AO75" i="17"/>
  <c r="AO68" i="17"/>
  <c r="AO61" i="17"/>
  <c r="AO73" i="17"/>
  <c r="AO94" i="17"/>
  <c r="AO70" i="17"/>
  <c r="AO82" i="17"/>
  <c r="AO90" i="17"/>
  <c r="AO92" i="17"/>
  <c r="AO93" i="17"/>
  <c r="AO89" i="17"/>
  <c r="BC3" i="21"/>
  <c r="BC4" i="21" s="1"/>
  <c r="BC34" i="21" s="1"/>
  <c r="AO91" i="17"/>
  <c r="AO99" i="17"/>
  <c r="AO100" i="17"/>
  <c r="AO103" i="17"/>
  <c r="AO115" i="17"/>
  <c r="AO116" i="17"/>
  <c r="AO118" i="17"/>
  <c r="AO121" i="17"/>
  <c r="AO124" i="17"/>
  <c r="AO127" i="17"/>
  <c r="AO130" i="17"/>
  <c r="AO134" i="17"/>
  <c r="AO133" i="17"/>
  <c r="AO23" i="17" a="1"/>
  <c r="AO23" i="17" s="1"/>
  <c r="AO26" i="17" a="1"/>
  <c r="AO26" i="17" s="1"/>
  <c r="AO50" i="17" a="1"/>
  <c r="AO50" i="17" s="1"/>
  <c r="AO49" i="17" a="1"/>
  <c r="AO49" i="17" s="1"/>
  <c r="AO31" i="17" a="1"/>
  <c r="AO31" i="17" s="1"/>
  <c r="AO109" i="17"/>
  <c r="AO79" i="17"/>
  <c r="AO59" i="17"/>
  <c r="AO85" i="17"/>
  <c r="AO76" i="17"/>
  <c r="AO65" i="17"/>
  <c r="AO77" i="17"/>
  <c r="AO62" i="17"/>
  <c r="AO74" i="17"/>
  <c r="AO95" i="17"/>
  <c r="AO101" i="17"/>
  <c r="AO102" i="17"/>
  <c r="AO96" i="17"/>
  <c r="AO98" i="17"/>
  <c r="AO97" i="17"/>
  <c r="AO104" i="17"/>
  <c r="AO105" i="17"/>
  <c r="AO107" i="17"/>
  <c r="AO108" i="17"/>
  <c r="AP3" i="17"/>
  <c r="AO119" i="17"/>
  <c r="AO122" i="17"/>
  <c r="AO125" i="17"/>
  <c r="AO128" i="17"/>
  <c r="AO131" i="17"/>
  <c r="AO136" i="17"/>
  <c r="AO21" i="17" a="1"/>
  <c r="AO21" i="17" s="1"/>
  <c r="AO24" i="17" a="1"/>
  <c r="AO24" i="17" s="1"/>
  <c r="AO35" i="17" a="1"/>
  <c r="AO35" i="17" s="1"/>
  <c r="AO53" i="17" a="1"/>
  <c r="AO53" i="17" s="1"/>
  <c r="AO52" i="17" a="1"/>
  <c r="AO52" i="17" s="1"/>
  <c r="AO54" i="17" a="1"/>
  <c r="AO54" i="17" s="1"/>
  <c r="AO72" i="17"/>
  <c r="AO64" i="17"/>
  <c r="AO67" i="17"/>
  <c r="AO60" i="17"/>
  <c r="AO86" i="17"/>
  <c r="AO69" i="17"/>
  <c r="AO81" i="17"/>
  <c r="AO66" i="17"/>
  <c r="AO78" i="17"/>
  <c r="AO83" i="17"/>
  <c r="AO84" i="17"/>
  <c r="AO88" i="17"/>
  <c r="AO114" i="17"/>
  <c r="AO117" i="17"/>
  <c r="AO87" i="17"/>
  <c r="AO106" i="17"/>
  <c r="AO110" i="17"/>
  <c r="AO113" i="17"/>
  <c r="AO111" i="17"/>
  <c r="AO112" i="17"/>
  <c r="AO3" i="4"/>
  <c r="AO148" i="17"/>
  <c r="AO144" i="17"/>
  <c r="AO150" i="17"/>
  <c r="AO152" i="17"/>
  <c r="AO146" i="17"/>
  <c r="AO20" i="17" a="1"/>
  <c r="AO20" i="17" s="1"/>
  <c r="AO38" i="17" a="1"/>
  <c r="AO38" i="17" s="1"/>
  <c r="AO39" i="17" a="1"/>
  <c r="AO39" i="17" s="1"/>
  <c r="AO139" i="17"/>
  <c r="AO145" i="17"/>
  <c r="AO147" i="17"/>
  <c r="AO153" i="17"/>
  <c r="AO142" i="17"/>
  <c r="AO140" i="17"/>
  <c r="AO48" i="17" a="1"/>
  <c r="AO48" i="17" s="1"/>
  <c r="AO141" i="17"/>
  <c r="AO149" i="17"/>
  <c r="AO143" i="17"/>
  <c r="AO151" i="17"/>
  <c r="AO47" i="17" a="1"/>
  <c r="AO47" i="17" s="1"/>
  <c r="AO40" i="17" a="1"/>
  <c r="AO40" i="17" s="1"/>
  <c r="AO36" i="17" a="1"/>
  <c r="AO36" i="17" s="1"/>
  <c r="AO37" i="17" a="1"/>
  <c r="AO37" i="17" s="1"/>
  <c r="AN28" i="17"/>
  <c r="AN19" i="4" s="1"/>
  <c r="B48" i="25"/>
  <c r="C47" i="25"/>
  <c r="AH47" i="25" s="1"/>
  <c r="T47" i="25" s="1"/>
  <c r="Y46" i="25"/>
  <c r="V46" i="25"/>
  <c r="AM23" i="4"/>
  <c r="AM28" i="4" s="1"/>
  <c r="AN137" i="17"/>
  <c r="AN24" i="4" s="1"/>
  <c r="AN45" i="17"/>
  <c r="AN21" i="4" s="1"/>
  <c r="AM57" i="17"/>
  <c r="AM157" i="17" s="1"/>
  <c r="AE43" i="25" s="1"/>
  <c r="AB45" i="25"/>
  <c r="AC45" i="25"/>
  <c r="X45" i="25"/>
  <c r="AN154" i="17"/>
  <c r="AN25" i="4" s="1"/>
  <c r="AO28" i="17" l="1"/>
  <c r="AO19" i="4" s="1"/>
  <c r="Y47" i="25"/>
  <c r="V47" i="25"/>
  <c r="AB46" i="25"/>
  <c r="AC46" i="25"/>
  <c r="X46" i="25"/>
  <c r="B49" i="25"/>
  <c r="C48" i="25"/>
  <c r="AH48" i="25" s="1"/>
  <c r="T48" i="25" s="1"/>
  <c r="AP118" i="17"/>
  <c r="AP121" i="17"/>
  <c r="AP124" i="17"/>
  <c r="AP127" i="17"/>
  <c r="AP130" i="17"/>
  <c r="AP135" i="17"/>
  <c r="AP136" i="17"/>
  <c r="AP23" i="17" a="1"/>
  <c r="AP23" i="17" s="1"/>
  <c r="AP26" i="17" a="1"/>
  <c r="AP26" i="17" s="1"/>
  <c r="AP35" i="17" a="1"/>
  <c r="AP35" i="17" s="1"/>
  <c r="AP66" i="17"/>
  <c r="AP64" i="17"/>
  <c r="AP68" i="17"/>
  <c r="AP70" i="17"/>
  <c r="AP71" i="17"/>
  <c r="AP73" i="17"/>
  <c r="AP75" i="17"/>
  <c r="AP31" i="17" a="1"/>
  <c r="AP31" i="17" s="1"/>
  <c r="AP52" i="17" a="1"/>
  <c r="AP52" i="17" s="1"/>
  <c r="AP55" i="17" a="1"/>
  <c r="AP55" i="17" s="1"/>
  <c r="AP65" i="17"/>
  <c r="AP81" i="17"/>
  <c r="AP94" i="17"/>
  <c r="AP72" i="17"/>
  <c r="AP84" i="17"/>
  <c r="AP108" i="17"/>
  <c r="AP116" i="17"/>
  <c r="AP110" i="17"/>
  <c r="AP112" i="17"/>
  <c r="AP96" i="17"/>
  <c r="AP113" i="17"/>
  <c r="AP109" i="17"/>
  <c r="AP107" i="17"/>
  <c r="AQ3" i="17"/>
  <c r="AP119" i="17"/>
  <c r="AP122" i="17"/>
  <c r="AP125" i="17"/>
  <c r="AP128" i="17"/>
  <c r="AP131" i="17"/>
  <c r="AP134" i="17"/>
  <c r="AP21" i="17" a="1"/>
  <c r="AP21" i="17" s="1"/>
  <c r="AP24" i="17" a="1"/>
  <c r="AP24" i="17" s="1"/>
  <c r="AP20" i="17" a="1"/>
  <c r="AP20" i="17" s="1"/>
  <c r="AP77" i="17"/>
  <c r="AP67" i="17"/>
  <c r="AP85" i="17"/>
  <c r="AP88" i="17"/>
  <c r="AP105" i="17"/>
  <c r="AP117" i="17"/>
  <c r="AP44" i="17" a="1"/>
  <c r="AP44" i="17" s="1"/>
  <c r="AP54" i="17" a="1"/>
  <c r="AP54" i="17" s="1"/>
  <c r="AP51" i="17" a="1"/>
  <c r="AP51" i="17" s="1"/>
  <c r="AP30" i="17" a="1"/>
  <c r="AP30" i="17" s="1"/>
  <c r="AP93" i="17"/>
  <c r="AP69" i="17"/>
  <c r="AP78" i="17"/>
  <c r="AP87" i="17"/>
  <c r="AP76" i="17"/>
  <c r="AP91" i="17"/>
  <c r="AP92" i="17"/>
  <c r="AP89" i="17"/>
  <c r="AP97" i="17"/>
  <c r="AP86" i="17"/>
  <c r="AP101" i="17"/>
  <c r="AP100" i="17"/>
  <c r="AP114" i="17"/>
  <c r="AP111" i="17"/>
  <c r="BD3" i="21"/>
  <c r="BD4" i="21" s="1"/>
  <c r="BD34" i="21" s="1"/>
  <c r="AP120" i="17"/>
  <c r="AP123" i="17"/>
  <c r="AP126" i="17"/>
  <c r="AP129" i="17"/>
  <c r="AP132" i="17"/>
  <c r="AP133" i="17"/>
  <c r="AP22" i="17" a="1"/>
  <c r="AP22" i="17" s="1"/>
  <c r="AP25" i="17" a="1"/>
  <c r="AP25" i="17" s="1"/>
  <c r="AP34" i="17" a="1"/>
  <c r="AP34" i="17" s="1"/>
  <c r="AP79" i="17"/>
  <c r="AP82" i="17"/>
  <c r="AP59" i="17"/>
  <c r="AP60" i="17"/>
  <c r="AP62" i="17"/>
  <c r="AP63" i="17"/>
  <c r="AP50" i="17" a="1"/>
  <c r="AP50" i="17" s="1"/>
  <c r="AP53" i="17" a="1"/>
  <c r="AP53" i="17" s="1"/>
  <c r="AP49" i="17" a="1"/>
  <c r="AP49" i="17" s="1"/>
  <c r="AP61" i="17"/>
  <c r="AP74" i="17"/>
  <c r="AP83" i="17"/>
  <c r="AP102" i="17"/>
  <c r="AP80" i="17"/>
  <c r="AP95" i="17"/>
  <c r="AP98" i="17"/>
  <c r="AP99" i="17"/>
  <c r="AP103" i="17"/>
  <c r="AP90" i="17"/>
  <c r="AP106" i="17"/>
  <c r="AP104" i="17"/>
  <c r="AP3" i="4"/>
  <c r="AP115" i="17"/>
  <c r="AP142" i="17"/>
  <c r="AP140" i="17"/>
  <c r="AP153" i="17"/>
  <c r="AP152" i="17"/>
  <c r="AP144" i="17"/>
  <c r="AP147" i="17"/>
  <c r="AP150" i="17"/>
  <c r="AP139" i="17"/>
  <c r="AP149" i="17"/>
  <c r="AP47" i="17" a="1"/>
  <c r="AP47" i="17" s="1"/>
  <c r="AP38" i="17" a="1"/>
  <c r="AP38" i="17" s="1"/>
  <c r="AP39" i="17" a="1"/>
  <c r="AP39" i="17" s="1"/>
  <c r="AP141" i="17"/>
  <c r="AP146" i="17"/>
  <c r="AP145" i="17"/>
  <c r="AP148" i="17"/>
  <c r="AP151" i="17"/>
  <c r="AP143" i="17"/>
  <c r="AP48" i="17" a="1"/>
  <c r="AP48" i="17" s="1"/>
  <c r="AP40" i="17" a="1"/>
  <c r="AP40" i="17" s="1"/>
  <c r="AP36" i="17" a="1"/>
  <c r="AP36" i="17" s="1"/>
  <c r="AP37" i="17" a="1"/>
  <c r="AP37" i="17" s="1"/>
  <c r="AO56" i="17"/>
  <c r="AO22" i="4" s="1"/>
  <c r="AN57" i="17"/>
  <c r="AN157" i="17" s="1"/>
  <c r="AE44" i="25" s="1"/>
  <c r="AN23" i="4"/>
  <c r="AN28" i="4" s="1"/>
  <c r="AO45" i="17"/>
  <c r="AO21" i="4" s="1"/>
  <c r="AO154" i="17"/>
  <c r="AO25" i="4" s="1"/>
  <c r="AO137" i="17"/>
  <c r="AO24" i="4" s="1"/>
  <c r="AO32" i="17"/>
  <c r="AO20" i="4" s="1"/>
  <c r="AP45" i="17" l="1"/>
  <c r="AP21" i="4" s="1"/>
  <c r="AP137" i="17"/>
  <c r="AP24" i="4" s="1"/>
  <c r="AP154" i="17"/>
  <c r="AP25" i="4" s="1"/>
  <c r="AP28" i="17"/>
  <c r="AP19" i="4" s="1"/>
  <c r="AB47" i="25"/>
  <c r="AC47" i="25"/>
  <c r="X47" i="25"/>
  <c r="AO23" i="4"/>
  <c r="AO28" i="4" s="1"/>
  <c r="AP32" i="17"/>
  <c r="AP20" i="4" s="1"/>
  <c r="Y48" i="25"/>
  <c r="V48" i="25"/>
  <c r="AQ118" i="17"/>
  <c r="AQ121" i="17"/>
  <c r="AQ124" i="17"/>
  <c r="AQ127" i="17"/>
  <c r="AQ130" i="17"/>
  <c r="AQ133" i="17"/>
  <c r="AQ136" i="17"/>
  <c r="AQ23" i="17" a="1"/>
  <c r="AQ23" i="17" s="1"/>
  <c r="AQ26" i="17" a="1"/>
  <c r="AQ26" i="17" s="1"/>
  <c r="AQ35" i="17" a="1"/>
  <c r="AQ35" i="17" s="1"/>
  <c r="AQ31" i="17" a="1"/>
  <c r="AQ31" i="17" s="1"/>
  <c r="AQ51" i="17" a="1"/>
  <c r="AQ51" i="17" s="1"/>
  <c r="AQ53" i="17" a="1"/>
  <c r="AQ53" i="17" s="1"/>
  <c r="AQ30" i="17" a="1"/>
  <c r="AQ30" i="17" s="1"/>
  <c r="AQ62" i="17"/>
  <c r="AQ67" i="17"/>
  <c r="AQ61" i="17"/>
  <c r="AQ60" i="17"/>
  <c r="AQ79" i="17"/>
  <c r="AQ73" i="17"/>
  <c r="AQ70" i="17"/>
  <c r="AQ96" i="17"/>
  <c r="AQ72" i="17"/>
  <c r="AQ87" i="17"/>
  <c r="AQ88" i="17"/>
  <c r="AQ80" i="17"/>
  <c r="AQ92" i="17"/>
  <c r="AQ111" i="17"/>
  <c r="AQ100" i="17"/>
  <c r="AQ102" i="17"/>
  <c r="AQ101" i="17"/>
  <c r="AQ108" i="17"/>
  <c r="AQ104" i="17"/>
  <c r="AQ117" i="17"/>
  <c r="AQ119" i="17"/>
  <c r="AQ122" i="17"/>
  <c r="AQ125" i="17"/>
  <c r="AQ128" i="17"/>
  <c r="AQ131" i="17"/>
  <c r="AQ134" i="17"/>
  <c r="AQ21" i="17" a="1"/>
  <c r="AQ21" i="17" s="1"/>
  <c r="AQ24" i="17" a="1"/>
  <c r="AQ24" i="17" s="1"/>
  <c r="AQ20" i="17" a="1"/>
  <c r="AQ20" i="17" s="1"/>
  <c r="AQ52" i="17" a="1"/>
  <c r="AQ52" i="17" s="1"/>
  <c r="AQ49" i="17" a="1"/>
  <c r="AQ49" i="17" s="1"/>
  <c r="AQ50" i="17" a="1"/>
  <c r="AQ50" i="17" s="1"/>
  <c r="AQ63" i="17"/>
  <c r="AQ59" i="17"/>
  <c r="AQ69" i="17"/>
  <c r="AQ65" i="17"/>
  <c r="AQ91" i="17"/>
  <c r="AQ81" i="17"/>
  <c r="AQ75" i="17"/>
  <c r="AQ64" i="17"/>
  <c r="AQ78" i="17"/>
  <c r="AQ103" i="17"/>
  <c r="AQ105" i="17"/>
  <c r="AQ84" i="17"/>
  <c r="AQ94" i="17"/>
  <c r="AQ93" i="17"/>
  <c r="AQ112" i="17"/>
  <c r="AQ107" i="17"/>
  <c r="AQ106" i="17"/>
  <c r="AQ110" i="17"/>
  <c r="AQ109" i="17"/>
  <c r="AR3" i="17"/>
  <c r="AQ3" i="4"/>
  <c r="AQ120" i="17"/>
  <c r="AQ123" i="17"/>
  <c r="AQ126" i="17"/>
  <c r="AQ129" i="17"/>
  <c r="AQ132" i="17"/>
  <c r="AQ135" i="17"/>
  <c r="AQ22" i="17" a="1"/>
  <c r="AQ22" i="17" s="1"/>
  <c r="AQ25" i="17" a="1"/>
  <c r="AQ25" i="17" s="1"/>
  <c r="AQ34" i="17" a="1"/>
  <c r="AQ34" i="17" s="1"/>
  <c r="AQ55" i="17" a="1"/>
  <c r="AQ55" i="17" s="1"/>
  <c r="AQ54" i="17" a="1"/>
  <c r="AQ54" i="17" s="1"/>
  <c r="AQ44" i="17" a="1"/>
  <c r="AQ44" i="17" s="1"/>
  <c r="AQ74" i="17"/>
  <c r="AQ77" i="17"/>
  <c r="AQ86" i="17"/>
  <c r="AQ90" i="17"/>
  <c r="AQ71" i="17"/>
  <c r="AQ66" i="17"/>
  <c r="AQ97" i="17"/>
  <c r="AQ85" i="17"/>
  <c r="AQ68" i="17"/>
  <c r="AQ82" i="17"/>
  <c r="AQ83" i="17"/>
  <c r="AQ76" i="17"/>
  <c r="AQ89" i="17"/>
  <c r="AQ99" i="17"/>
  <c r="AQ95" i="17"/>
  <c r="AQ98" i="17"/>
  <c r="AQ116" i="17"/>
  <c r="AQ113" i="17"/>
  <c r="AQ115" i="17"/>
  <c r="AQ114" i="17"/>
  <c r="BE3" i="21"/>
  <c r="BE4" i="21" s="1"/>
  <c r="BE34" i="21" s="1"/>
  <c r="AQ145" i="17"/>
  <c r="AQ148" i="17"/>
  <c r="AQ151" i="17"/>
  <c r="AQ142" i="17"/>
  <c r="AQ146" i="17"/>
  <c r="AQ38" i="17" a="1"/>
  <c r="AQ38" i="17" s="1"/>
  <c r="AQ141" i="17"/>
  <c r="AQ152" i="17"/>
  <c r="AQ150" i="17"/>
  <c r="AQ147" i="17"/>
  <c r="AQ149" i="17"/>
  <c r="AQ153" i="17"/>
  <c r="AQ140" i="17"/>
  <c r="AQ144" i="17"/>
  <c r="AQ143" i="17"/>
  <c r="AQ139" i="17"/>
  <c r="AQ47" i="17" a="1"/>
  <c r="AQ47" i="17" s="1"/>
  <c r="AQ48" i="17" a="1"/>
  <c r="AQ48" i="17" s="1"/>
  <c r="AQ39" i="17" a="1"/>
  <c r="AQ39" i="17" s="1"/>
  <c r="AQ40" i="17" a="1"/>
  <c r="AQ40" i="17" s="1"/>
  <c r="AQ36" i="17" a="1"/>
  <c r="AQ36" i="17" s="1"/>
  <c r="AQ37" i="17" a="1"/>
  <c r="AQ37" i="17" s="1"/>
  <c r="B50" i="25"/>
  <c r="C49" i="25"/>
  <c r="AH49" i="25" s="1"/>
  <c r="T49" i="25" s="1"/>
  <c r="AO57" i="17"/>
  <c r="AO157" i="17" s="1"/>
  <c r="AE45" i="25" s="1"/>
  <c r="AP56" i="17"/>
  <c r="AP22" i="4" s="1"/>
  <c r="AP23" i="4" l="1"/>
  <c r="AP28" i="4" s="1"/>
  <c r="AR119" i="17"/>
  <c r="AR122" i="17"/>
  <c r="AR125" i="17"/>
  <c r="AR128" i="17"/>
  <c r="AR131" i="17"/>
  <c r="AR134" i="17"/>
  <c r="AR21" i="17" a="1"/>
  <c r="AR21" i="17" s="1"/>
  <c r="AR24" i="17" a="1"/>
  <c r="AR24" i="17" s="1"/>
  <c r="AR20" i="17" a="1"/>
  <c r="AR20" i="17" s="1"/>
  <c r="AR78" i="17"/>
  <c r="AR31" i="17" a="1"/>
  <c r="AR31" i="17" s="1"/>
  <c r="AR55" i="17" a="1"/>
  <c r="AR55" i="17" s="1"/>
  <c r="AR50" i="17" a="1"/>
  <c r="AR50" i="17" s="1"/>
  <c r="AR30" i="17" a="1"/>
  <c r="AR30" i="17" s="1"/>
  <c r="AR66" i="17"/>
  <c r="AR64" i="17"/>
  <c r="AR60" i="17"/>
  <c r="AR73" i="17"/>
  <c r="AR63" i="17"/>
  <c r="AR77" i="17"/>
  <c r="AR72" i="17"/>
  <c r="AR79" i="17"/>
  <c r="AR98" i="17"/>
  <c r="AR90" i="17"/>
  <c r="AR91" i="17"/>
  <c r="AR88" i="17"/>
  <c r="AR108" i="17"/>
  <c r="AR112" i="17"/>
  <c r="BF3" i="21"/>
  <c r="BF4" i="21" s="1"/>
  <c r="BF34" i="21" s="1"/>
  <c r="AR104" i="17"/>
  <c r="AR106" i="17"/>
  <c r="AR101" i="17"/>
  <c r="AR113" i="17"/>
  <c r="AR3" i="4"/>
  <c r="AR120" i="17"/>
  <c r="AR123" i="17"/>
  <c r="AR126" i="17"/>
  <c r="AR129" i="17"/>
  <c r="AR132" i="17"/>
  <c r="AR136" i="17"/>
  <c r="AR22" i="17" a="1"/>
  <c r="AR22" i="17" s="1"/>
  <c r="AR25" i="17" a="1"/>
  <c r="AR25" i="17" s="1"/>
  <c r="AR34" i="17" a="1"/>
  <c r="AR34" i="17" s="1"/>
  <c r="AR68" i="17"/>
  <c r="AR49" i="17" a="1"/>
  <c r="AR49" i="17" s="1"/>
  <c r="AR51" i="17" a="1"/>
  <c r="AR51" i="17" s="1"/>
  <c r="AR54" i="17" a="1"/>
  <c r="AR54" i="17" s="1"/>
  <c r="AR62" i="17"/>
  <c r="AR74" i="17"/>
  <c r="AR69" i="17"/>
  <c r="AR65" i="17"/>
  <c r="AR93" i="17"/>
  <c r="AR67" i="17"/>
  <c r="AR86" i="17"/>
  <c r="AR76" i="17"/>
  <c r="AR83" i="17"/>
  <c r="AR80" i="17"/>
  <c r="AR100" i="17"/>
  <c r="AR94" i="17"/>
  <c r="AR92" i="17"/>
  <c r="AR96" i="17"/>
  <c r="AR97" i="17"/>
  <c r="AR110" i="17"/>
  <c r="AR111" i="17"/>
  <c r="AR105" i="17"/>
  <c r="AR117" i="17"/>
  <c r="AR118" i="17"/>
  <c r="AR121" i="17"/>
  <c r="AR124" i="17"/>
  <c r="AR127" i="17"/>
  <c r="AR130" i="17"/>
  <c r="AR135" i="17"/>
  <c r="AR133" i="17"/>
  <c r="AR23" i="17" a="1"/>
  <c r="AR23" i="17" s="1"/>
  <c r="AR26" i="17" a="1"/>
  <c r="AR26" i="17" s="1"/>
  <c r="AR35" i="17" a="1"/>
  <c r="AR35" i="17" s="1"/>
  <c r="AR75" i="17"/>
  <c r="AR52" i="17" a="1"/>
  <c r="AR52" i="17" s="1"/>
  <c r="AR53" i="17" a="1"/>
  <c r="AR53" i="17" s="1"/>
  <c r="AR44" i="17" a="1"/>
  <c r="AR44" i="17" s="1"/>
  <c r="AR61" i="17"/>
  <c r="AR59" i="17"/>
  <c r="AR81" i="17"/>
  <c r="AR70" i="17"/>
  <c r="AR114" i="17"/>
  <c r="AR71" i="17"/>
  <c r="AR85" i="17"/>
  <c r="AR82" i="17"/>
  <c r="AR89" i="17"/>
  <c r="AR84" i="17"/>
  <c r="AR87" i="17"/>
  <c r="AR107" i="17"/>
  <c r="AR95" i="17"/>
  <c r="AR102" i="17"/>
  <c r="AR103" i="17"/>
  <c r="AR99" i="17"/>
  <c r="AR115" i="17"/>
  <c r="AR116" i="17"/>
  <c r="AR109" i="17"/>
  <c r="AS3" i="17"/>
  <c r="AR152" i="17"/>
  <c r="AR140" i="17"/>
  <c r="AR139" i="17"/>
  <c r="AR151" i="17"/>
  <c r="AR147" i="17"/>
  <c r="AR39" i="17" a="1"/>
  <c r="AR39" i="17" s="1"/>
  <c r="AR141" i="17"/>
  <c r="AR142" i="17"/>
  <c r="AR153" i="17"/>
  <c r="AR149" i="17"/>
  <c r="AR143" i="17"/>
  <c r="AR145" i="17"/>
  <c r="AR146" i="17"/>
  <c r="AR48" i="17" a="1"/>
  <c r="AR48" i="17" s="1"/>
  <c r="AR38" i="17" a="1"/>
  <c r="AR38" i="17" s="1"/>
  <c r="AR150" i="17"/>
  <c r="AR144" i="17"/>
  <c r="AR148" i="17"/>
  <c r="AR47" i="17" a="1"/>
  <c r="AR47" i="17" s="1"/>
  <c r="AR40" i="17" a="1"/>
  <c r="AR40" i="17" s="1"/>
  <c r="AR36" i="17" a="1"/>
  <c r="AR36" i="17" s="1"/>
  <c r="AR37" i="17" a="1"/>
  <c r="AR37" i="17" s="1"/>
  <c r="AQ137" i="17"/>
  <c r="AQ24" i="4" s="1"/>
  <c r="AB48" i="25"/>
  <c r="AC48" i="25"/>
  <c r="X48" i="25"/>
  <c r="AQ56" i="17"/>
  <c r="AQ22" i="4" s="1"/>
  <c r="AP57" i="17"/>
  <c r="AP157" i="17" s="1"/>
  <c r="AE46" i="25" s="1"/>
  <c r="C50" i="25"/>
  <c r="AH50" i="25" s="1"/>
  <c r="T50" i="25" s="1"/>
  <c r="B51" i="25"/>
  <c r="AQ45" i="17"/>
  <c r="AQ21" i="4" s="1"/>
  <c r="AQ154" i="17"/>
  <c r="AQ25" i="4" s="1"/>
  <c r="V49" i="25"/>
  <c r="Y49" i="25"/>
  <c r="AQ32" i="17"/>
  <c r="AQ20" i="4" s="1"/>
  <c r="AQ28" i="17"/>
  <c r="AQ19" i="4" s="1"/>
  <c r="AQ23" i="4" l="1"/>
  <c r="AQ28" i="4" s="1"/>
  <c r="AQ57" i="17"/>
  <c r="AQ157" i="17" s="1"/>
  <c r="AE47" i="25" s="1"/>
  <c r="AC49" i="25"/>
  <c r="AB49" i="25"/>
  <c r="X49" i="25"/>
  <c r="C51" i="25"/>
  <c r="AH51" i="25" s="1"/>
  <c r="T51" i="25" s="1"/>
  <c r="B52" i="25"/>
  <c r="V50" i="25"/>
  <c r="Y50" i="25"/>
  <c r="AS120" i="17"/>
  <c r="AS123" i="17"/>
  <c r="AS126" i="17"/>
  <c r="AS129" i="17"/>
  <c r="AS132" i="17"/>
  <c r="AS134" i="17"/>
  <c r="AS22" i="17" a="1"/>
  <c r="AS22" i="17" s="1"/>
  <c r="AS25" i="17" a="1"/>
  <c r="AS25" i="17" s="1"/>
  <c r="AS35" i="17" a="1"/>
  <c r="AS35" i="17" s="1"/>
  <c r="AS44" i="17" a="1"/>
  <c r="AS44" i="17" s="1"/>
  <c r="AS53" i="17" a="1"/>
  <c r="AS53" i="17" s="1"/>
  <c r="AS51" i="17" a="1"/>
  <c r="AS51" i="17" s="1"/>
  <c r="AS30" i="17" a="1"/>
  <c r="AS30" i="17" s="1"/>
  <c r="AS60" i="17"/>
  <c r="AS69" i="17"/>
  <c r="AS64" i="17"/>
  <c r="AS61" i="17"/>
  <c r="AS92" i="17"/>
  <c r="AS74" i="17"/>
  <c r="AS88" i="17"/>
  <c r="AS59" i="17"/>
  <c r="AS71" i="17"/>
  <c r="AS83" i="17"/>
  <c r="AS118" i="17"/>
  <c r="AS121" i="17"/>
  <c r="AS124" i="17"/>
  <c r="AS127" i="17"/>
  <c r="AS130" i="17"/>
  <c r="AS133" i="17"/>
  <c r="AS135" i="17"/>
  <c r="AS23" i="17" a="1"/>
  <c r="AS23" i="17" s="1"/>
  <c r="AS26" i="17" a="1"/>
  <c r="AS26" i="17" s="1"/>
  <c r="AS34" i="17" a="1"/>
  <c r="AS34" i="17" s="1"/>
  <c r="AS54" i="17" a="1"/>
  <c r="AS54" i="17" s="1"/>
  <c r="AS31" i="17" a="1"/>
  <c r="AS31" i="17" s="1"/>
  <c r="AS50" i="17" a="1"/>
  <c r="AS50" i="17" s="1"/>
  <c r="AS65" i="17"/>
  <c r="AS73" i="17"/>
  <c r="AS77" i="17"/>
  <c r="AS72" i="17"/>
  <c r="AS68" i="17"/>
  <c r="AS66" i="17"/>
  <c r="AS78" i="17"/>
  <c r="AS94" i="17"/>
  <c r="AS63" i="17"/>
  <c r="AS75" i="17"/>
  <c r="AS91" i="17"/>
  <c r="AS87" i="17"/>
  <c r="AS89" i="17"/>
  <c r="AS99" i="17"/>
  <c r="AS115" i="17"/>
  <c r="AS90" i="17"/>
  <c r="AS104" i="17"/>
  <c r="AS101" i="17"/>
  <c r="AS113" i="17"/>
  <c r="AS119" i="17"/>
  <c r="AS122" i="17"/>
  <c r="AS125" i="17"/>
  <c r="AS128" i="17"/>
  <c r="AS131" i="17"/>
  <c r="AS136" i="17"/>
  <c r="AS21" i="17" a="1"/>
  <c r="AS21" i="17" s="1"/>
  <c r="AS24" i="17" a="1"/>
  <c r="AS24" i="17" s="1"/>
  <c r="AS20" i="17" a="1"/>
  <c r="AS20" i="17" s="1"/>
  <c r="AS107" i="17"/>
  <c r="AS49" i="17" a="1"/>
  <c r="AS49" i="17" s="1"/>
  <c r="AS55" i="17" a="1"/>
  <c r="AS55" i="17" s="1"/>
  <c r="AS52" i="17" a="1"/>
  <c r="AS52" i="17" s="1"/>
  <c r="AS84" i="17"/>
  <c r="AS62" i="17"/>
  <c r="AS102" i="17"/>
  <c r="AS80" i="17"/>
  <c r="AS76" i="17"/>
  <c r="AS70" i="17"/>
  <c r="AS82" i="17"/>
  <c r="AS112" i="17"/>
  <c r="AS67" i="17"/>
  <c r="AS79" i="17"/>
  <c r="AS98" i="17"/>
  <c r="AS114" i="17"/>
  <c r="AS93" i="17"/>
  <c r="AS103" i="17"/>
  <c r="AS96" i="17"/>
  <c r="AS110" i="17"/>
  <c r="AS106" i="17"/>
  <c r="AS105" i="17"/>
  <c r="AS116" i="17"/>
  <c r="AT3" i="17"/>
  <c r="AS81" i="17"/>
  <c r="AS108" i="17"/>
  <c r="AS117" i="17"/>
  <c r="AS3" i="4"/>
  <c r="AS85" i="17"/>
  <c r="AS86" i="17"/>
  <c r="AS97" i="17"/>
  <c r="AS109" i="17"/>
  <c r="AS95" i="17"/>
  <c r="AS100" i="17"/>
  <c r="AS111" i="17"/>
  <c r="BG3" i="21"/>
  <c r="BG4" i="21" s="1"/>
  <c r="BG34" i="21" s="1"/>
  <c r="AS139" i="17"/>
  <c r="AS152" i="17"/>
  <c r="AS140" i="17"/>
  <c r="AS141" i="17"/>
  <c r="AS153" i="17"/>
  <c r="AS150" i="17"/>
  <c r="AS48" i="17" a="1"/>
  <c r="AS48" i="17" s="1"/>
  <c r="AS38" i="17" a="1"/>
  <c r="AS38" i="17" s="1"/>
  <c r="AS147" i="17"/>
  <c r="AS143" i="17"/>
  <c r="AS145" i="17"/>
  <c r="AS148" i="17"/>
  <c r="AS151" i="17"/>
  <c r="AS149" i="17"/>
  <c r="AS144" i="17"/>
  <c r="AS142" i="17"/>
  <c r="AS146" i="17"/>
  <c r="AS47" i="17" a="1"/>
  <c r="AS47" i="17" s="1"/>
  <c r="AS39" i="17" a="1"/>
  <c r="AS39" i="17" s="1"/>
  <c r="AS40" i="17" a="1"/>
  <c r="AS40" i="17" s="1"/>
  <c r="AS36" i="17" a="1"/>
  <c r="AS36" i="17" s="1"/>
  <c r="AS37" i="17" a="1"/>
  <c r="AS37" i="17" s="1"/>
  <c r="AR137" i="17"/>
  <c r="AR24" i="4" s="1"/>
  <c r="AR45" i="17"/>
  <c r="AR21" i="4" s="1"/>
  <c r="AR28" i="17"/>
  <c r="AR19" i="4" s="1"/>
  <c r="AR154" i="17"/>
  <c r="AR25" i="4" s="1"/>
  <c r="AR32" i="17"/>
  <c r="AR20" i="4" s="1"/>
  <c r="AR56" i="17"/>
  <c r="AR22" i="4" s="1"/>
  <c r="AR23" i="4" l="1"/>
  <c r="AR28" i="4" s="1"/>
  <c r="AT118" i="17"/>
  <c r="AT121" i="17"/>
  <c r="AT124" i="17"/>
  <c r="AT127" i="17"/>
  <c r="AT130" i="17"/>
  <c r="AT135" i="17"/>
  <c r="AT133" i="17"/>
  <c r="AT23" i="17" a="1"/>
  <c r="AT23" i="17" s="1"/>
  <c r="AT26" i="17" a="1"/>
  <c r="AT26" i="17" s="1"/>
  <c r="AT34" i="17" a="1"/>
  <c r="AT34" i="17" s="1"/>
  <c r="AT54" i="17" a="1"/>
  <c r="AT54" i="17" s="1"/>
  <c r="AT52" i="17" a="1"/>
  <c r="AT52" i="17" s="1"/>
  <c r="AT53" i="17" a="1"/>
  <c r="AT53" i="17" s="1"/>
  <c r="AT74" i="17"/>
  <c r="AT85" i="17"/>
  <c r="AT60" i="17"/>
  <c r="AT59" i="17"/>
  <c r="AT92" i="17"/>
  <c r="AT70" i="17"/>
  <c r="AT88" i="17"/>
  <c r="AT66" i="17"/>
  <c r="AT82" i="17"/>
  <c r="AT67" i="17"/>
  <c r="AT79" i="17"/>
  <c r="AT91" i="17"/>
  <c r="AT86" i="17"/>
  <c r="AT105" i="17"/>
  <c r="AT102" i="17"/>
  <c r="AT95" i="17"/>
  <c r="AT115" i="17"/>
  <c r="AT103" i="17"/>
  <c r="AT109" i="17"/>
  <c r="AT106" i="17"/>
  <c r="AT3" i="4"/>
  <c r="AT119" i="17"/>
  <c r="AT122" i="17"/>
  <c r="AT125" i="17"/>
  <c r="AT128" i="17"/>
  <c r="AT131" i="17"/>
  <c r="AT136" i="17"/>
  <c r="AT21" i="17" a="1"/>
  <c r="AT21" i="17" s="1"/>
  <c r="AT24" i="17" a="1"/>
  <c r="AT24" i="17" s="1"/>
  <c r="AT20" i="17" a="1"/>
  <c r="AT20" i="17" s="1"/>
  <c r="AT116" i="17"/>
  <c r="AT50" i="17" a="1"/>
  <c r="AT50" i="17" s="1"/>
  <c r="AT31" i="17" a="1"/>
  <c r="AT31" i="17" s="1"/>
  <c r="AT49" i="17" a="1"/>
  <c r="AT49" i="17" s="1"/>
  <c r="AT73" i="17"/>
  <c r="AT63" i="17"/>
  <c r="AT69" i="17"/>
  <c r="AT68" i="17"/>
  <c r="AT61" i="17"/>
  <c r="AT76" i="17"/>
  <c r="AT97" i="17"/>
  <c r="AT72" i="17"/>
  <c r="AT89" i="17"/>
  <c r="AT71" i="17"/>
  <c r="AT83" i="17"/>
  <c r="AT96" i="17"/>
  <c r="AT90" i="17"/>
  <c r="AT94" i="17"/>
  <c r="AT112" i="17"/>
  <c r="AT99" i="17"/>
  <c r="AT107" i="17"/>
  <c r="AT113" i="17"/>
  <c r="AT110" i="17"/>
  <c r="AU3" i="17"/>
  <c r="AT126" i="17"/>
  <c r="AT134" i="17"/>
  <c r="AT35" i="17" a="1"/>
  <c r="AT35" i="17" s="1"/>
  <c r="AT55" i="17" a="1"/>
  <c r="AT55" i="17" s="1"/>
  <c r="AT84" i="17"/>
  <c r="AT65" i="17"/>
  <c r="AT77" i="17"/>
  <c r="AT87" i="17"/>
  <c r="AT98" i="17"/>
  <c r="AT111" i="17"/>
  <c r="BH3" i="21"/>
  <c r="BH4" i="21" s="1"/>
  <c r="BH34" i="21" s="1"/>
  <c r="AT120" i="17"/>
  <c r="AT129" i="17"/>
  <c r="AT22" i="17" a="1"/>
  <c r="AT22" i="17" s="1"/>
  <c r="AT51" i="17" a="1"/>
  <c r="AT51" i="17" s="1"/>
  <c r="AT30" i="17" a="1"/>
  <c r="AT30" i="17" s="1"/>
  <c r="AT80" i="17"/>
  <c r="AT81" i="17"/>
  <c r="AT100" i="17"/>
  <c r="AT108" i="17"/>
  <c r="AT93" i="17"/>
  <c r="AT117" i="17"/>
  <c r="AT123" i="17"/>
  <c r="AT132" i="17"/>
  <c r="AT25" i="17" a="1"/>
  <c r="AT25" i="17" s="1"/>
  <c r="AT44" i="17" a="1"/>
  <c r="AT44" i="17" s="1"/>
  <c r="AT64" i="17"/>
  <c r="AT78" i="17"/>
  <c r="AT62" i="17"/>
  <c r="AT75" i="17"/>
  <c r="AT101" i="17"/>
  <c r="AT104" i="17"/>
  <c r="AT114" i="17"/>
  <c r="AT152" i="17"/>
  <c r="AT148" i="17"/>
  <c r="AT139" i="17"/>
  <c r="AT150" i="17"/>
  <c r="AT153" i="17"/>
  <c r="AT142" i="17"/>
  <c r="AT38" i="17" a="1"/>
  <c r="AT38" i="17" s="1"/>
  <c r="AT145" i="17"/>
  <c r="AT144" i="17"/>
  <c r="AT39" i="17" a="1"/>
  <c r="AT39" i="17" s="1"/>
  <c r="AT146" i="17"/>
  <c r="AT143" i="17"/>
  <c r="AT140" i="17"/>
  <c r="AT149" i="17"/>
  <c r="AT141" i="17"/>
  <c r="AT147" i="17"/>
  <c r="AT151" i="17"/>
  <c r="AT48" i="17" a="1"/>
  <c r="AT48" i="17" s="1"/>
  <c r="AT47" i="17" a="1"/>
  <c r="AT47" i="17" s="1"/>
  <c r="AT40" i="17" a="1"/>
  <c r="AT40" i="17" s="1"/>
  <c r="AT36" i="17" a="1"/>
  <c r="AT36" i="17" s="1"/>
  <c r="AT37" i="17" a="1"/>
  <c r="AT37" i="17" s="1"/>
  <c r="AR57" i="17"/>
  <c r="AR157" i="17" s="1"/>
  <c r="AE48" i="25" s="1"/>
  <c r="AS32" i="17"/>
  <c r="AS20" i="4" s="1"/>
  <c r="C52" i="25"/>
  <c r="AH52" i="25" s="1"/>
  <c r="T52" i="25" s="1"/>
  <c r="B53" i="25"/>
  <c r="AS154" i="17"/>
  <c r="AS25" i="4" s="1"/>
  <c r="AS56" i="17"/>
  <c r="AS22" i="4" s="1"/>
  <c r="AC50" i="25"/>
  <c r="AB50" i="25"/>
  <c r="X50" i="25"/>
  <c r="AS28" i="17"/>
  <c r="AS19" i="4" s="1"/>
  <c r="Y51" i="25"/>
  <c r="V51" i="25"/>
  <c r="AS45" i="17"/>
  <c r="AS21" i="4" s="1"/>
  <c r="AS137" i="17"/>
  <c r="AS24" i="4" s="1"/>
  <c r="AT32" i="17" l="1"/>
  <c r="AT20" i="4" s="1"/>
  <c r="AT45" i="17"/>
  <c r="AT21" i="4" s="1"/>
  <c r="V52" i="25"/>
  <c r="Y52" i="25"/>
  <c r="AS57" i="17"/>
  <c r="AS157" i="17" s="1"/>
  <c r="AE49" i="25" s="1"/>
  <c r="AT137" i="17"/>
  <c r="AT24" i="4" s="1"/>
  <c r="AS23" i="4"/>
  <c r="AS28" i="4" s="1"/>
  <c r="AT154" i="17"/>
  <c r="AT25" i="4" s="1"/>
  <c r="AB51" i="25"/>
  <c r="AC51" i="25"/>
  <c r="X51" i="25"/>
  <c r="B54" i="25"/>
  <c r="C53" i="25"/>
  <c r="AH53" i="25" s="1"/>
  <c r="T53" i="25" s="1"/>
  <c r="AU120" i="17"/>
  <c r="AU123" i="17"/>
  <c r="AU126" i="17"/>
  <c r="AU129" i="17"/>
  <c r="AU132" i="17"/>
  <c r="AU136" i="17"/>
  <c r="AU22" i="17" a="1"/>
  <c r="AU22" i="17" s="1"/>
  <c r="AU25" i="17" a="1"/>
  <c r="AU25" i="17" s="1"/>
  <c r="AU35" i="17" a="1"/>
  <c r="AU35" i="17" s="1"/>
  <c r="AU31" i="17" a="1"/>
  <c r="AU31" i="17" s="1"/>
  <c r="AU55" i="17" a="1"/>
  <c r="AU55" i="17" s="1"/>
  <c r="AU54" i="17" a="1"/>
  <c r="AU54" i="17" s="1"/>
  <c r="AU30" i="17" a="1"/>
  <c r="AU30" i="17" s="1"/>
  <c r="AU66" i="17"/>
  <c r="AU79" i="17"/>
  <c r="AU67" i="17"/>
  <c r="AU77" i="17"/>
  <c r="AU64" i="17"/>
  <c r="AU76" i="17"/>
  <c r="AU65" i="17"/>
  <c r="AU78" i="17"/>
  <c r="AU85" i="17"/>
  <c r="AU102" i="17"/>
  <c r="AU82" i="17"/>
  <c r="AU110" i="17"/>
  <c r="AU111" i="17"/>
  <c r="AU95" i="17"/>
  <c r="AU106" i="17"/>
  <c r="AU86" i="17"/>
  <c r="AU101" i="17"/>
  <c r="AU114" i="17"/>
  <c r="AU112" i="17"/>
  <c r="AU118" i="17"/>
  <c r="AU121" i="17"/>
  <c r="AU124" i="17"/>
  <c r="AU127" i="17"/>
  <c r="AU130" i="17"/>
  <c r="AU133" i="17"/>
  <c r="AU135" i="17"/>
  <c r="AU23" i="17" a="1"/>
  <c r="AU23" i="17" s="1"/>
  <c r="AU26" i="17" a="1"/>
  <c r="AU26" i="17" s="1"/>
  <c r="AU34" i="17" a="1"/>
  <c r="AU34" i="17" s="1"/>
  <c r="AU51" i="17" a="1"/>
  <c r="AU51" i="17" s="1"/>
  <c r="AU52" i="17" a="1"/>
  <c r="AU52" i="17" s="1"/>
  <c r="AU53" i="17" a="1"/>
  <c r="AU53" i="17" s="1"/>
  <c r="AU59" i="17"/>
  <c r="AU71" i="17"/>
  <c r="AU91" i="17"/>
  <c r="AU70" i="17"/>
  <c r="AU84" i="17"/>
  <c r="AU68" i="17"/>
  <c r="AU80" i="17"/>
  <c r="AU69" i="17"/>
  <c r="AU83" i="17"/>
  <c r="AU81" i="17"/>
  <c r="AU105" i="17"/>
  <c r="AU89" i="17"/>
  <c r="AU93" i="17"/>
  <c r="AU87" i="17"/>
  <c r="AU103" i="17"/>
  <c r="AU115" i="17"/>
  <c r="AU90" i="17"/>
  <c r="AU104" i="17"/>
  <c r="AU108" i="17"/>
  <c r="AU116" i="17"/>
  <c r="AV3" i="17"/>
  <c r="AU125" i="17"/>
  <c r="AU134" i="17"/>
  <c r="AU20" i="17" a="1"/>
  <c r="AU20" i="17" s="1"/>
  <c r="AU49" i="17" a="1"/>
  <c r="AU49" i="17" s="1"/>
  <c r="AU75" i="17"/>
  <c r="AU60" i="17"/>
  <c r="AU73" i="17"/>
  <c r="AU88" i="17"/>
  <c r="AU92" i="17"/>
  <c r="AU100" i="17"/>
  <c r="AU96" i="17"/>
  <c r="BI3" i="21"/>
  <c r="BI4" i="21" s="1"/>
  <c r="BI34" i="21" s="1"/>
  <c r="AU119" i="17"/>
  <c r="AU128" i="17"/>
  <c r="AU21" i="17" a="1"/>
  <c r="AU21" i="17" s="1"/>
  <c r="AU113" i="17"/>
  <c r="AU50" i="17" a="1"/>
  <c r="AU50" i="17" s="1"/>
  <c r="AU62" i="17"/>
  <c r="AU72" i="17"/>
  <c r="AU98" i="17"/>
  <c r="AU94" i="17"/>
  <c r="AU117" i="17"/>
  <c r="AU109" i="17"/>
  <c r="AU3" i="4"/>
  <c r="AU122" i="17"/>
  <c r="AU131" i="17"/>
  <c r="AU24" i="17" a="1"/>
  <c r="AU24" i="17" s="1"/>
  <c r="AU44" i="17" a="1"/>
  <c r="AU44" i="17" s="1"/>
  <c r="AU63" i="17"/>
  <c r="AU74" i="17"/>
  <c r="AU61" i="17"/>
  <c r="AU97" i="17"/>
  <c r="AU99" i="17"/>
  <c r="AU107" i="17"/>
  <c r="AU145" i="17"/>
  <c r="AU151" i="17"/>
  <c r="AU147" i="17"/>
  <c r="AU148" i="17"/>
  <c r="AU150" i="17"/>
  <c r="AU47" i="17" a="1"/>
  <c r="AU47" i="17" s="1"/>
  <c r="AU48" i="17" a="1"/>
  <c r="AU48" i="17" s="1"/>
  <c r="AU39" i="17" a="1"/>
  <c r="AU39" i="17" s="1"/>
  <c r="AU143" i="17"/>
  <c r="AU149" i="17"/>
  <c r="AU139" i="17"/>
  <c r="AU146" i="17"/>
  <c r="AU140" i="17"/>
  <c r="AU144" i="17"/>
  <c r="AU142" i="17"/>
  <c r="AU153" i="17"/>
  <c r="AU141" i="17"/>
  <c r="AU152" i="17"/>
  <c r="AU38" i="17" a="1"/>
  <c r="AU38" i="17" s="1"/>
  <c r="AU40" i="17" a="1"/>
  <c r="AU40" i="17" s="1"/>
  <c r="AU36" i="17" a="1"/>
  <c r="AU36" i="17" s="1"/>
  <c r="AU37" i="17" a="1"/>
  <c r="AU37" i="17" s="1"/>
  <c r="AT28" i="17"/>
  <c r="AT19" i="4" s="1"/>
  <c r="AT56" i="17"/>
  <c r="AT22" i="4" s="1"/>
  <c r="AU56" i="17" l="1"/>
  <c r="AU22" i="4" s="1"/>
  <c r="AT57" i="17"/>
  <c r="AT157" i="17" s="1"/>
  <c r="AE50" i="25" s="1"/>
  <c r="AU32" i="17"/>
  <c r="AU20" i="4" s="1"/>
  <c r="B55" i="25"/>
  <c r="C54" i="25"/>
  <c r="AH54" i="25" s="1"/>
  <c r="T54" i="25" s="1"/>
  <c r="AV118" i="17"/>
  <c r="AV121" i="17"/>
  <c r="AV124" i="17"/>
  <c r="AV127" i="17"/>
  <c r="AV130" i="17"/>
  <c r="AV135" i="17"/>
  <c r="AV133" i="17"/>
  <c r="AV23" i="17" a="1"/>
  <c r="AV23" i="17" s="1"/>
  <c r="AV26" i="17" a="1"/>
  <c r="AV26" i="17" s="1"/>
  <c r="AV34" i="17" a="1"/>
  <c r="AV34" i="17" s="1"/>
  <c r="AV49" i="17" a="1"/>
  <c r="AV49" i="17" s="1"/>
  <c r="AV52" i="17" a="1"/>
  <c r="AV52" i="17" s="1"/>
  <c r="AV55" i="17" a="1"/>
  <c r="AV55" i="17" s="1"/>
  <c r="AV60" i="17"/>
  <c r="AV94" i="17"/>
  <c r="AV81" i="17"/>
  <c r="AV71" i="17"/>
  <c r="AV65" i="17"/>
  <c r="AV67" i="17"/>
  <c r="AV92" i="17"/>
  <c r="AV82" i="17"/>
  <c r="AV88" i="17"/>
  <c r="AV70" i="17"/>
  <c r="AV83" i="17"/>
  <c r="AV108" i="17"/>
  <c r="AV102" i="17"/>
  <c r="AV89" i="17"/>
  <c r="AV113" i="17"/>
  <c r="AV117" i="17"/>
  <c r="AV91" i="17"/>
  <c r="AV106" i="17"/>
  <c r="AV109" i="17"/>
  <c r="BJ3" i="21"/>
  <c r="BJ4" i="21" s="1"/>
  <c r="BJ34" i="21" s="1"/>
  <c r="AV3" i="4"/>
  <c r="AV119" i="17"/>
  <c r="AV122" i="17"/>
  <c r="AV125" i="17"/>
  <c r="AV128" i="17"/>
  <c r="AV131" i="17"/>
  <c r="AV136" i="17"/>
  <c r="AV21" i="17" a="1"/>
  <c r="AV21" i="17" s="1"/>
  <c r="AV24" i="17" a="1"/>
  <c r="AV24" i="17" s="1"/>
  <c r="AV20" i="17" a="1"/>
  <c r="AV20" i="17" s="1"/>
  <c r="AV107" i="17"/>
  <c r="AV31" i="17" a="1"/>
  <c r="AV31" i="17" s="1"/>
  <c r="AV50" i="17" a="1"/>
  <c r="AV50" i="17" s="1"/>
  <c r="AV51" i="17" a="1"/>
  <c r="AV51" i="17" s="1"/>
  <c r="AV73" i="17"/>
  <c r="AV68" i="17"/>
  <c r="AV59" i="17"/>
  <c r="AV85" i="17"/>
  <c r="AV76" i="17"/>
  <c r="AV72" i="17"/>
  <c r="AV69" i="17"/>
  <c r="AV99" i="17"/>
  <c r="AV104" i="17"/>
  <c r="AV74" i="17"/>
  <c r="AV90" i="17"/>
  <c r="AV86" i="17"/>
  <c r="AV80" i="17"/>
  <c r="AV98" i="17"/>
  <c r="AV95" i="17"/>
  <c r="AV97" i="17"/>
  <c r="AV112" i="17"/>
  <c r="AV115" i="17"/>
  <c r="AV110" i="17"/>
  <c r="AV123" i="17"/>
  <c r="AV132" i="17"/>
  <c r="AV25" i="17" a="1"/>
  <c r="AV25" i="17" s="1"/>
  <c r="AV53" i="17" a="1"/>
  <c r="AV53" i="17" s="1"/>
  <c r="AV64" i="17"/>
  <c r="AV61" i="17"/>
  <c r="AV75" i="17"/>
  <c r="AV78" i="17"/>
  <c r="AV84" i="17"/>
  <c r="AV111" i="17"/>
  <c r="AV101" i="17"/>
  <c r="AV114" i="17"/>
  <c r="AV126" i="17"/>
  <c r="AV134" i="17"/>
  <c r="AV35" i="17" a="1"/>
  <c r="AV35" i="17" s="1"/>
  <c r="AV54" i="17" a="1"/>
  <c r="AV54" i="17" s="1"/>
  <c r="AV62" i="17"/>
  <c r="AV116" i="17"/>
  <c r="AV79" i="17"/>
  <c r="AV96" i="17"/>
  <c r="AV103" i="17"/>
  <c r="AW3" i="17"/>
  <c r="AV120" i="17"/>
  <c r="AV129" i="17"/>
  <c r="AV22" i="17" a="1"/>
  <c r="AV22" i="17" s="1"/>
  <c r="AV44" i="17" a="1"/>
  <c r="AV44" i="17" s="1"/>
  <c r="AV30" i="17" a="1"/>
  <c r="AV30" i="17" s="1"/>
  <c r="AV63" i="17"/>
  <c r="AV77" i="17"/>
  <c r="AV66" i="17"/>
  <c r="AV93" i="17"/>
  <c r="AV100" i="17"/>
  <c r="AV87" i="17"/>
  <c r="AV105" i="17"/>
  <c r="AV141" i="17"/>
  <c r="AV147" i="17"/>
  <c r="AV151" i="17"/>
  <c r="AV153" i="17"/>
  <c r="AV144" i="17"/>
  <c r="AV145" i="17"/>
  <c r="AV150" i="17"/>
  <c r="AV148" i="17"/>
  <c r="AV47" i="17" a="1"/>
  <c r="AV47" i="17" s="1"/>
  <c r="AV38" i="17" a="1"/>
  <c r="AV38" i="17" s="1"/>
  <c r="AV39" i="17" a="1"/>
  <c r="AV39" i="17" s="1"/>
  <c r="AV140" i="17"/>
  <c r="AV152" i="17"/>
  <c r="AV143" i="17"/>
  <c r="AV139" i="17"/>
  <c r="AV149" i="17"/>
  <c r="AV142" i="17"/>
  <c r="AV146" i="17"/>
  <c r="AV48" i="17" a="1"/>
  <c r="AV48" i="17" s="1"/>
  <c r="AV40" i="17" a="1"/>
  <c r="AV40" i="17" s="1"/>
  <c r="AV36" i="17" a="1"/>
  <c r="AV36" i="17" s="1"/>
  <c r="AV37" i="17" a="1"/>
  <c r="AV37" i="17" s="1"/>
  <c r="AT23" i="4"/>
  <c r="AT28" i="4" s="1"/>
  <c r="AU154" i="17"/>
  <c r="AU25" i="4" s="1"/>
  <c r="AU137" i="17"/>
  <c r="AU24" i="4" s="1"/>
  <c r="AU28" i="17"/>
  <c r="AU19" i="4" s="1"/>
  <c r="AC52" i="25"/>
  <c r="AB52" i="25"/>
  <c r="X52" i="25"/>
  <c r="AU45" i="17"/>
  <c r="AU21" i="4" s="1"/>
  <c r="Y53" i="25"/>
  <c r="V53" i="25"/>
  <c r="AV32" i="17" l="1"/>
  <c r="AV20" i="4" s="1"/>
  <c r="AV45" i="17"/>
  <c r="AV21" i="4" s="1"/>
  <c r="AU23" i="4"/>
  <c r="AU28" i="4" s="1"/>
  <c r="AU57" i="17"/>
  <c r="AU157" i="17" s="1"/>
  <c r="AE51" i="25" s="1"/>
  <c r="AB53" i="25"/>
  <c r="AC53" i="25"/>
  <c r="X53" i="25"/>
  <c r="AV28" i="17"/>
  <c r="AV19" i="4" s="1"/>
  <c r="AV56" i="17"/>
  <c r="AV22" i="4" s="1"/>
  <c r="AW120" i="17"/>
  <c r="AW123" i="17"/>
  <c r="AW126" i="17"/>
  <c r="AW129" i="17"/>
  <c r="AW132" i="17"/>
  <c r="AW136" i="17"/>
  <c r="AW22" i="17" a="1"/>
  <c r="AW22" i="17" s="1"/>
  <c r="AW25" i="17" a="1"/>
  <c r="AW25" i="17" s="1"/>
  <c r="AW35" i="17" a="1"/>
  <c r="AW35" i="17" s="1"/>
  <c r="AW49" i="17" a="1"/>
  <c r="AW49" i="17" s="1"/>
  <c r="AW53" i="17" a="1"/>
  <c r="AW53" i="17" s="1"/>
  <c r="AW51" i="17" a="1"/>
  <c r="AW51" i="17" s="1"/>
  <c r="AW73" i="17"/>
  <c r="AW96" i="17"/>
  <c r="AW82" i="17"/>
  <c r="AW101" i="17"/>
  <c r="AW77" i="17"/>
  <c r="AW64" i="17"/>
  <c r="AW107" i="17"/>
  <c r="AW63" i="17"/>
  <c r="AW75" i="17"/>
  <c r="AW87" i="17"/>
  <c r="AW102" i="17"/>
  <c r="AW72" i="17"/>
  <c r="AW84" i="17"/>
  <c r="AW94" i="17"/>
  <c r="AW89" i="17"/>
  <c r="AW100" i="17"/>
  <c r="AW103" i="17"/>
  <c r="AW109" i="17"/>
  <c r="AW111" i="17"/>
  <c r="AW116" i="17"/>
  <c r="AX3" i="17"/>
  <c r="AW118" i="17"/>
  <c r="AW121" i="17"/>
  <c r="AW124" i="17"/>
  <c r="AW127" i="17"/>
  <c r="AW130" i="17"/>
  <c r="AW133" i="17"/>
  <c r="AW134" i="17"/>
  <c r="AW23" i="17" a="1"/>
  <c r="AW23" i="17" s="1"/>
  <c r="AW26" i="17" a="1"/>
  <c r="AW26" i="17" s="1"/>
  <c r="AW34" i="17" a="1"/>
  <c r="AW34" i="17" s="1"/>
  <c r="AW50" i="17" a="1"/>
  <c r="AW50" i="17" s="1"/>
  <c r="AW52" i="17" a="1"/>
  <c r="AW52" i="17" s="1"/>
  <c r="AW54" i="17" a="1"/>
  <c r="AW54" i="17" s="1"/>
  <c r="AW86" i="17"/>
  <c r="AW66" i="17"/>
  <c r="AW61" i="17"/>
  <c r="AW62" i="17"/>
  <c r="AW90" i="17"/>
  <c r="AW70" i="17"/>
  <c r="AW67" i="17"/>
  <c r="AW79" i="17"/>
  <c r="AW91" i="17"/>
  <c r="AW115" i="17"/>
  <c r="AW76" i="17"/>
  <c r="AW88" i="17"/>
  <c r="AW98" i="17"/>
  <c r="AW81" i="17"/>
  <c r="AW93" i="17"/>
  <c r="AW105" i="17"/>
  <c r="AW117" i="17"/>
  <c r="AW110" i="17"/>
  <c r="AW113" i="17"/>
  <c r="BK3" i="21"/>
  <c r="BK4" i="21" s="1"/>
  <c r="BK34" i="21" s="1"/>
  <c r="AW3" i="4"/>
  <c r="AW122" i="17"/>
  <c r="AW131" i="17"/>
  <c r="AW24" i="17" a="1"/>
  <c r="AW24" i="17" s="1"/>
  <c r="AW31" i="17" a="1"/>
  <c r="AW31" i="17" s="1"/>
  <c r="AW60" i="17"/>
  <c r="AW69" i="17"/>
  <c r="AW59" i="17"/>
  <c r="AW97" i="17"/>
  <c r="AW80" i="17"/>
  <c r="AW99" i="17"/>
  <c r="AW114" i="17"/>
  <c r="AW125" i="17"/>
  <c r="AW135" i="17"/>
  <c r="AW20" i="17" a="1"/>
  <c r="AW20" i="17" s="1"/>
  <c r="AW55" i="17" a="1"/>
  <c r="AW55" i="17" s="1"/>
  <c r="AW65" i="17"/>
  <c r="AW106" i="17"/>
  <c r="AW71" i="17"/>
  <c r="AW92" i="17"/>
  <c r="AW85" i="17"/>
  <c r="AW108" i="17"/>
  <c r="AW119" i="17"/>
  <c r="AW128" i="17"/>
  <c r="AW21" i="17" a="1"/>
  <c r="AW21" i="17" s="1"/>
  <c r="AW44" i="17" a="1"/>
  <c r="AW44" i="17" s="1"/>
  <c r="AW30" i="17" a="1"/>
  <c r="AW30" i="17" s="1"/>
  <c r="AW74" i="17"/>
  <c r="AW78" i="17"/>
  <c r="AW83" i="17"/>
  <c r="AW68" i="17"/>
  <c r="AW104" i="17"/>
  <c r="AW95" i="17"/>
  <c r="AW112" i="17"/>
  <c r="AW152" i="17"/>
  <c r="AW145" i="17"/>
  <c r="AW150" i="17"/>
  <c r="AW139" i="17"/>
  <c r="AW38" i="17" a="1"/>
  <c r="AW38" i="17" s="1"/>
  <c r="AW142" i="17"/>
  <c r="AW149" i="17"/>
  <c r="AW146" i="17"/>
  <c r="AW147" i="17"/>
  <c r="AW153" i="17"/>
  <c r="AW151" i="17"/>
  <c r="AW143" i="17"/>
  <c r="AW148" i="17"/>
  <c r="AW140" i="17"/>
  <c r="AW48" i="17" a="1"/>
  <c r="AW48" i="17" s="1"/>
  <c r="AW141" i="17"/>
  <c r="AW144" i="17"/>
  <c r="AW47" i="17" a="1"/>
  <c r="AW47" i="17" s="1"/>
  <c r="AW39" i="17" a="1"/>
  <c r="AW39" i="17" s="1"/>
  <c r="AW40" i="17" a="1"/>
  <c r="AW40" i="17" s="1"/>
  <c r="AW36" i="17" a="1"/>
  <c r="AW36" i="17" s="1"/>
  <c r="AW37" i="17" a="1"/>
  <c r="AW37" i="17" s="1"/>
  <c r="V54" i="25"/>
  <c r="Y54" i="25"/>
  <c r="AV23" i="4"/>
  <c r="B56" i="25"/>
  <c r="C55" i="25"/>
  <c r="AH55" i="25" s="1"/>
  <c r="T55" i="25" s="1"/>
  <c r="AV154" i="17"/>
  <c r="AV25" i="4" s="1"/>
  <c r="AV137" i="17"/>
  <c r="AV24" i="4" s="1"/>
  <c r="AW56" i="17" l="1"/>
  <c r="AW22" i="4" s="1"/>
  <c r="AV57" i="17"/>
  <c r="AV157" i="17" s="1"/>
  <c r="AE52" i="25" s="1"/>
  <c r="AB54" i="25"/>
  <c r="AC54" i="25"/>
  <c r="X54" i="25"/>
  <c r="AW32" i="17"/>
  <c r="AW20" i="4" s="1"/>
  <c r="AW45" i="17"/>
  <c r="AW21" i="4" s="1"/>
  <c r="AW154" i="17"/>
  <c r="AW25" i="4" s="1"/>
  <c r="AW28" i="17"/>
  <c r="AW19" i="4" s="1"/>
  <c r="AX123" i="17"/>
  <c r="AX118" i="17"/>
  <c r="AX135" i="17"/>
  <c r="AX126" i="17"/>
  <c r="AX125" i="17"/>
  <c r="AX132" i="17"/>
  <c r="AX21" i="17" a="1"/>
  <c r="AX21" i="17" s="1"/>
  <c r="AX24" i="17" a="1"/>
  <c r="AX24" i="17" s="1"/>
  <c r="AX20" i="17" a="1"/>
  <c r="AX20" i="17" s="1"/>
  <c r="AX113" i="17"/>
  <c r="AX54" i="17" a="1"/>
  <c r="AX54" i="17" s="1"/>
  <c r="AX51" i="17" a="1"/>
  <c r="AX51" i="17" s="1"/>
  <c r="AX53" i="17" a="1"/>
  <c r="AX53" i="17" s="1"/>
  <c r="AX62" i="17"/>
  <c r="AX89" i="17"/>
  <c r="AX76" i="17"/>
  <c r="AX70" i="17"/>
  <c r="AX66" i="17"/>
  <c r="AX74" i="17"/>
  <c r="AX59" i="17"/>
  <c r="AX71" i="17"/>
  <c r="AX87" i="17"/>
  <c r="AX91" i="17"/>
  <c r="AX84" i="17"/>
  <c r="AX94" i="17"/>
  <c r="AX93" i="17"/>
  <c r="AX109" i="17"/>
  <c r="AX90" i="17"/>
  <c r="AX111" i="17"/>
  <c r="AX107" i="17"/>
  <c r="AX104" i="17"/>
  <c r="AX114" i="17"/>
  <c r="BL3" i="21"/>
  <c r="BL4" i="21" s="1"/>
  <c r="BL34" i="21" s="1"/>
  <c r="AX3" i="4"/>
  <c r="AX122" i="17"/>
  <c r="AX121" i="17"/>
  <c r="AX136" i="17"/>
  <c r="AX129" i="17"/>
  <c r="AX131" i="17"/>
  <c r="AX124" i="17"/>
  <c r="AX22" i="17" a="1"/>
  <c r="AX22" i="17" s="1"/>
  <c r="AX25" i="17" a="1"/>
  <c r="AX25" i="17" s="1"/>
  <c r="AX35" i="17" a="1"/>
  <c r="AX35" i="17" s="1"/>
  <c r="AX49" i="17" a="1"/>
  <c r="AX49" i="17" s="1"/>
  <c r="AX44" i="17" a="1"/>
  <c r="AX44" i="17" s="1"/>
  <c r="AX52" i="17" a="1"/>
  <c r="AX52" i="17" s="1"/>
  <c r="AX30" i="17" a="1"/>
  <c r="AX30" i="17" s="1"/>
  <c r="AX68" i="17"/>
  <c r="AX64" i="17"/>
  <c r="AX105" i="17"/>
  <c r="AX77" i="17"/>
  <c r="AX72" i="17"/>
  <c r="AX78" i="17"/>
  <c r="AX128" i="17"/>
  <c r="AX134" i="17"/>
  <c r="AX23" i="17" a="1"/>
  <c r="AX23" i="17" s="1"/>
  <c r="AX50" i="17" a="1"/>
  <c r="AX50" i="17" s="1"/>
  <c r="AX73" i="17"/>
  <c r="AX65" i="17"/>
  <c r="AX85" i="17"/>
  <c r="AX75" i="17"/>
  <c r="AX83" i="17"/>
  <c r="AX88" i="17"/>
  <c r="AX106" i="17"/>
  <c r="AX82" i="17"/>
  <c r="AX102" i="17"/>
  <c r="AX112" i="17"/>
  <c r="AX117" i="17"/>
  <c r="AX127" i="17"/>
  <c r="AX119" i="17"/>
  <c r="AX26" i="17" a="1"/>
  <c r="AX26" i="17" s="1"/>
  <c r="AX31" i="17" a="1"/>
  <c r="AX31" i="17" s="1"/>
  <c r="AX60" i="17"/>
  <c r="AX61" i="17"/>
  <c r="AX63" i="17"/>
  <c r="AX79" i="17"/>
  <c r="AX115" i="17"/>
  <c r="AX92" i="17"/>
  <c r="AX95" i="17"/>
  <c r="AX86" i="17"/>
  <c r="AX99" i="17"/>
  <c r="AX100" i="17"/>
  <c r="AX110" i="17"/>
  <c r="AY3" i="17"/>
  <c r="AX133" i="17"/>
  <c r="AX120" i="17"/>
  <c r="AX130" i="17"/>
  <c r="AX34" i="17" a="1"/>
  <c r="AX34" i="17" s="1"/>
  <c r="AX55" i="17" a="1"/>
  <c r="AX55" i="17" s="1"/>
  <c r="AX69" i="17"/>
  <c r="AX81" i="17"/>
  <c r="AX67" i="17"/>
  <c r="AX97" i="17"/>
  <c r="AX80" i="17"/>
  <c r="AX98" i="17"/>
  <c r="AX101" i="17"/>
  <c r="AX96" i="17"/>
  <c r="AX103" i="17"/>
  <c r="AX108" i="17"/>
  <c r="AX116" i="17"/>
  <c r="AX146" i="17"/>
  <c r="AX148" i="17"/>
  <c r="AX142" i="17"/>
  <c r="AX145" i="17"/>
  <c r="AX150" i="17"/>
  <c r="AX140" i="17"/>
  <c r="AX47" i="17" a="1"/>
  <c r="AX47" i="17" s="1"/>
  <c r="AX39" i="17" a="1"/>
  <c r="AX39" i="17" s="1"/>
  <c r="AX147" i="17"/>
  <c r="AX143" i="17"/>
  <c r="AX151" i="17"/>
  <c r="AX152" i="17"/>
  <c r="AX48" i="17" a="1"/>
  <c r="AX48" i="17" s="1"/>
  <c r="AX144" i="17"/>
  <c r="AX141" i="17"/>
  <c r="AX153" i="17"/>
  <c r="AX149" i="17"/>
  <c r="AX139" i="17"/>
  <c r="AX38" i="17" a="1"/>
  <c r="AX38" i="17" s="1"/>
  <c r="AX40" i="17" a="1"/>
  <c r="AX40" i="17" s="1"/>
  <c r="AX36" i="17" a="1"/>
  <c r="AX36" i="17" s="1"/>
  <c r="AX37" i="17" a="1"/>
  <c r="AX37" i="17" s="1"/>
  <c r="AW137" i="17"/>
  <c r="AW24" i="4" s="1"/>
  <c r="C56" i="25"/>
  <c r="AH56" i="25" s="1"/>
  <c r="T56" i="25" s="1"/>
  <c r="B57" i="25"/>
  <c r="V55" i="25"/>
  <c r="Y55" i="25"/>
  <c r="AV28" i="4"/>
  <c r="AX45" i="17" l="1"/>
  <c r="AX21" i="4" s="1"/>
  <c r="AX28" i="17"/>
  <c r="AX19" i="4" s="1"/>
  <c r="AW23" i="4"/>
  <c r="AW28" i="4" s="1"/>
  <c r="C57" i="25"/>
  <c r="AH57" i="25" s="1"/>
  <c r="T57" i="25" s="1"/>
  <c r="B58" i="25"/>
  <c r="AC55" i="25"/>
  <c r="AB55" i="25"/>
  <c r="X55" i="25"/>
  <c r="AX137" i="17"/>
  <c r="AX24" i="4" s="1"/>
  <c r="AX56" i="17"/>
  <c r="AX22" i="4" s="1"/>
  <c r="AY123" i="17"/>
  <c r="AY122" i="17"/>
  <c r="AY121" i="17"/>
  <c r="AY136" i="17"/>
  <c r="AY134" i="17"/>
  <c r="AY131" i="17"/>
  <c r="AY22" i="17" a="1"/>
  <c r="AY22" i="17" s="1"/>
  <c r="AY25" i="17" a="1"/>
  <c r="AY25" i="17" s="1"/>
  <c r="AY35" i="17" a="1"/>
  <c r="AY35" i="17" s="1"/>
  <c r="AY52" i="17" a="1"/>
  <c r="AY52" i="17" s="1"/>
  <c r="AY53" i="17" a="1"/>
  <c r="AY53" i="17" s="1"/>
  <c r="AY54" i="17" a="1"/>
  <c r="AY54" i="17" s="1"/>
  <c r="AY105" i="17"/>
  <c r="AY61" i="17"/>
  <c r="AY62" i="17"/>
  <c r="AY70" i="17"/>
  <c r="AY72" i="17"/>
  <c r="AY64" i="17"/>
  <c r="AY78" i="17"/>
  <c r="AY71" i="17"/>
  <c r="AY77" i="17"/>
  <c r="AY97" i="17"/>
  <c r="AY82" i="17"/>
  <c r="AY80" i="17"/>
  <c r="AY95" i="17"/>
  <c r="AY102" i="17"/>
  <c r="AY94" i="17"/>
  <c r="AY111" i="17"/>
  <c r="AY106" i="17"/>
  <c r="AY112" i="17"/>
  <c r="AY114" i="17"/>
  <c r="AY113" i="17"/>
  <c r="AY119" i="17"/>
  <c r="AY128" i="17"/>
  <c r="AY135" i="17"/>
  <c r="AY130" i="17"/>
  <c r="AY21" i="17" a="1"/>
  <c r="AY21" i="17" s="1"/>
  <c r="AY26" i="17" a="1"/>
  <c r="AY26" i="17" s="1"/>
  <c r="AY31" i="17" a="1"/>
  <c r="AY31" i="17" s="1"/>
  <c r="AY44" i="17" a="1"/>
  <c r="AY44" i="17" s="1"/>
  <c r="AY30" i="17" a="1"/>
  <c r="AY30" i="17" s="1"/>
  <c r="AY115" i="17"/>
  <c r="AY74" i="17"/>
  <c r="AY60" i="17"/>
  <c r="AY76" i="17"/>
  <c r="AY73" i="17"/>
  <c r="AY75" i="17"/>
  <c r="AY85" i="17"/>
  <c r="AY86" i="17"/>
  <c r="AY88" i="17"/>
  <c r="AY107" i="17"/>
  <c r="AY103" i="17"/>
  <c r="AY104" i="17"/>
  <c r="AY109" i="17"/>
  <c r="AZ3" i="17"/>
  <c r="AY129" i="17"/>
  <c r="AY124" i="17"/>
  <c r="AY120" i="17"/>
  <c r="AY125" i="17"/>
  <c r="AY23" i="17" a="1"/>
  <c r="AY23" i="17" s="1"/>
  <c r="AY20" i="17" a="1"/>
  <c r="AY20" i="17" s="1"/>
  <c r="AY55" i="17" a="1"/>
  <c r="AY55" i="17" s="1"/>
  <c r="AY49" i="17" a="1"/>
  <c r="AY49" i="17" s="1"/>
  <c r="AY59" i="17"/>
  <c r="AY66" i="17"/>
  <c r="AY63" i="17"/>
  <c r="AY87" i="17"/>
  <c r="AY93" i="17"/>
  <c r="AY83" i="17"/>
  <c r="AY100" i="17"/>
  <c r="AY90" i="17"/>
  <c r="AY91" i="17"/>
  <c r="AY92" i="17"/>
  <c r="AY96" i="17"/>
  <c r="AY108" i="17"/>
  <c r="AY117" i="17"/>
  <c r="BM3" i="21"/>
  <c r="BM4" i="21" s="1"/>
  <c r="BM34" i="21" s="1"/>
  <c r="AY118" i="17"/>
  <c r="AY133" i="17"/>
  <c r="AY127" i="17"/>
  <c r="AY126" i="17"/>
  <c r="AY132" i="17"/>
  <c r="AY24" i="17" a="1"/>
  <c r="AY24" i="17" s="1"/>
  <c r="AY34" i="17" a="1"/>
  <c r="AY34" i="17" s="1"/>
  <c r="AY51" i="17" a="1"/>
  <c r="AY51" i="17" s="1"/>
  <c r="AY50" i="17" a="1"/>
  <c r="AY50" i="17" s="1"/>
  <c r="AY65" i="17"/>
  <c r="AY79" i="17"/>
  <c r="AY68" i="17"/>
  <c r="AY69" i="17"/>
  <c r="AY67" i="17"/>
  <c r="AY81" i="17"/>
  <c r="AY89" i="17"/>
  <c r="AY84" i="17"/>
  <c r="AY98" i="17"/>
  <c r="AY99" i="17"/>
  <c r="AY101" i="17"/>
  <c r="AY116" i="17"/>
  <c r="AY110" i="17"/>
  <c r="AY3" i="4"/>
  <c r="AY153" i="17"/>
  <c r="AY143" i="17"/>
  <c r="AY142" i="17"/>
  <c r="AY152" i="17"/>
  <c r="AY139" i="17"/>
  <c r="AY47" i="17" a="1"/>
  <c r="AY47" i="17" s="1"/>
  <c r="AY48" i="17" a="1"/>
  <c r="AY48" i="17" s="1"/>
  <c r="AY38" i="17" a="1"/>
  <c r="AY38" i="17" s="1"/>
  <c r="AY150" i="17"/>
  <c r="AY141" i="17"/>
  <c r="AY147" i="17"/>
  <c r="AY146" i="17"/>
  <c r="AY151" i="17"/>
  <c r="AY39" i="17" a="1"/>
  <c r="AY39" i="17" s="1"/>
  <c r="AY145" i="17"/>
  <c r="AY144" i="17"/>
  <c r="AY140" i="17"/>
  <c r="AY148" i="17"/>
  <c r="AY149" i="17"/>
  <c r="AY40" i="17" a="1"/>
  <c r="AY40" i="17" s="1"/>
  <c r="AY36" i="17" a="1"/>
  <c r="AY36" i="17" s="1"/>
  <c r="AY37" i="17" a="1"/>
  <c r="AY37" i="17" s="1"/>
  <c r="AW57" i="17"/>
  <c r="AW157" i="17" s="1"/>
  <c r="AE53" i="25" s="1"/>
  <c r="Y56" i="25"/>
  <c r="V56" i="25"/>
  <c r="AX154" i="17"/>
  <c r="AX25" i="4" s="1"/>
  <c r="AX32" i="17"/>
  <c r="AX20" i="4" s="1"/>
  <c r="C58" i="25" l="1"/>
  <c r="AH58" i="25" s="1"/>
  <c r="T58" i="25" s="1"/>
  <c r="B59" i="25"/>
  <c r="AY28" i="17"/>
  <c r="AY19" i="4" s="1"/>
  <c r="AZ118" i="17"/>
  <c r="AZ121" i="17"/>
  <c r="AZ124" i="17"/>
  <c r="AZ127" i="17"/>
  <c r="AZ130" i="17"/>
  <c r="AZ133" i="17"/>
  <c r="AZ136" i="17"/>
  <c r="AZ23" i="17" a="1"/>
  <c r="AZ23" i="17" s="1"/>
  <c r="AZ26" i="17" a="1"/>
  <c r="AZ26" i="17" s="1"/>
  <c r="AZ34" i="17" a="1"/>
  <c r="AZ34" i="17" s="1"/>
  <c r="AZ49" i="17" a="1"/>
  <c r="AZ49" i="17" s="1"/>
  <c r="AZ53" i="17" a="1"/>
  <c r="AZ53" i="17" s="1"/>
  <c r="AZ55" i="17" a="1"/>
  <c r="AZ55" i="17" s="1"/>
  <c r="AZ78" i="17"/>
  <c r="AZ111" i="17"/>
  <c r="AZ61" i="17"/>
  <c r="AZ65" i="17"/>
  <c r="AZ66" i="17"/>
  <c r="AZ62" i="17"/>
  <c r="AZ115" i="17"/>
  <c r="AZ69" i="17"/>
  <c r="AZ93" i="17"/>
  <c r="AZ88" i="17"/>
  <c r="AZ67" i="17"/>
  <c r="AZ79" i="17"/>
  <c r="AZ102" i="17"/>
  <c r="AZ99" i="17"/>
  <c r="AZ82" i="17"/>
  <c r="AZ95" i="17"/>
  <c r="BN3" i="21"/>
  <c r="BN4" i="21" s="1"/>
  <c r="BN34" i="21" s="1"/>
  <c r="AZ90" i="17"/>
  <c r="AZ104" i="17"/>
  <c r="AZ116" i="17"/>
  <c r="AZ113" i="17"/>
  <c r="AZ3" i="4"/>
  <c r="AZ119" i="17"/>
  <c r="AZ122" i="17"/>
  <c r="AZ125" i="17"/>
  <c r="AZ128" i="17"/>
  <c r="AZ131" i="17"/>
  <c r="AZ134" i="17"/>
  <c r="AZ21" i="17" a="1"/>
  <c r="AZ21" i="17" s="1"/>
  <c r="AZ24" i="17" a="1"/>
  <c r="AZ24" i="17" s="1"/>
  <c r="AZ20" i="17" a="1"/>
  <c r="AZ20" i="17" s="1"/>
  <c r="AZ68" i="17"/>
  <c r="AZ44" i="17" a="1"/>
  <c r="AZ44" i="17" s="1"/>
  <c r="AZ50" i="17" a="1"/>
  <c r="AZ50" i="17" s="1"/>
  <c r="AZ51" i="17" a="1"/>
  <c r="AZ51" i="17" s="1"/>
  <c r="AZ60" i="17"/>
  <c r="AZ72" i="17"/>
  <c r="AZ73" i="17"/>
  <c r="AZ76" i="17"/>
  <c r="AZ70" i="17"/>
  <c r="AZ59" i="17"/>
  <c r="AZ74" i="17"/>
  <c r="AZ83" i="17"/>
  <c r="AZ98" i="17"/>
  <c r="AZ71" i="17"/>
  <c r="AZ84" i="17"/>
  <c r="AZ103" i="17"/>
  <c r="AZ106" i="17"/>
  <c r="AZ87" i="17"/>
  <c r="AZ101" i="17"/>
  <c r="AZ96" i="17"/>
  <c r="AZ108" i="17"/>
  <c r="AZ105" i="17"/>
  <c r="AZ117" i="17"/>
  <c r="AZ120" i="17"/>
  <c r="AZ123" i="17"/>
  <c r="AZ126" i="17"/>
  <c r="AZ129" i="17"/>
  <c r="AZ132" i="17"/>
  <c r="AZ135" i="17"/>
  <c r="AZ22" i="17" a="1"/>
  <c r="AZ22" i="17" s="1"/>
  <c r="AZ25" i="17" a="1"/>
  <c r="AZ25" i="17" s="1"/>
  <c r="AZ35" i="17" a="1"/>
  <c r="AZ35" i="17" s="1"/>
  <c r="AZ31" i="17" a="1"/>
  <c r="AZ31" i="17" s="1"/>
  <c r="AZ52" i="17" a="1"/>
  <c r="AZ52" i="17" s="1"/>
  <c r="AZ54" i="17" a="1"/>
  <c r="AZ54" i="17" s="1"/>
  <c r="AZ30" i="17" a="1"/>
  <c r="AZ30" i="17" s="1"/>
  <c r="AZ89" i="17"/>
  <c r="AZ81" i="17"/>
  <c r="AZ85" i="17"/>
  <c r="AZ110" i="17"/>
  <c r="AZ77" i="17"/>
  <c r="AZ64" i="17"/>
  <c r="AZ80" i="17"/>
  <c r="AZ97" i="17"/>
  <c r="AZ63" i="17"/>
  <c r="AZ75" i="17"/>
  <c r="AZ91" i="17"/>
  <c r="AZ94" i="17"/>
  <c r="AZ114" i="17"/>
  <c r="AZ92" i="17"/>
  <c r="AZ107" i="17"/>
  <c r="AZ86" i="17"/>
  <c r="AZ100" i="17"/>
  <c r="AZ112" i="17"/>
  <c r="AZ109" i="17"/>
  <c r="BA3" i="17"/>
  <c r="AZ149" i="17"/>
  <c r="AZ141" i="17"/>
  <c r="AZ148" i="17"/>
  <c r="AZ147" i="17"/>
  <c r="AZ151" i="17"/>
  <c r="AZ47" i="17" a="1"/>
  <c r="AZ47" i="17" s="1"/>
  <c r="AZ143" i="17"/>
  <c r="AZ145" i="17"/>
  <c r="AZ146" i="17"/>
  <c r="AZ142" i="17"/>
  <c r="AZ150" i="17"/>
  <c r="AZ153" i="17"/>
  <c r="AZ140" i="17"/>
  <c r="AZ38" i="17" a="1"/>
  <c r="AZ38" i="17" s="1"/>
  <c r="AZ39" i="17" a="1"/>
  <c r="AZ39" i="17" s="1"/>
  <c r="AZ152" i="17"/>
  <c r="AZ144" i="17"/>
  <c r="AZ139" i="17"/>
  <c r="AZ48" i="17" a="1"/>
  <c r="AZ48" i="17" s="1"/>
  <c r="AZ40" i="17" a="1"/>
  <c r="AZ40" i="17" s="1"/>
  <c r="AZ36" i="17" a="1"/>
  <c r="AZ36" i="17" s="1"/>
  <c r="AZ37" i="17" a="1"/>
  <c r="AZ37" i="17" s="1"/>
  <c r="Y57" i="25"/>
  <c r="V57" i="25"/>
  <c r="AB56" i="25"/>
  <c r="AC56" i="25"/>
  <c r="X56" i="25"/>
  <c r="AY56" i="17"/>
  <c r="AY22" i="4" s="1"/>
  <c r="AY32" i="17"/>
  <c r="AY20" i="4" s="1"/>
  <c r="AX57" i="17"/>
  <c r="AX157" i="17" s="1"/>
  <c r="AE54" i="25" s="1"/>
  <c r="AY154" i="17"/>
  <c r="AY25" i="4" s="1"/>
  <c r="AY137" i="17"/>
  <c r="AY24" i="4" s="1"/>
  <c r="AY45" i="17"/>
  <c r="AY21" i="4" s="1"/>
  <c r="AX23" i="4"/>
  <c r="AX28" i="4" s="1"/>
  <c r="AZ137" i="17" l="1"/>
  <c r="AZ24" i="4" s="1"/>
  <c r="AY57" i="17"/>
  <c r="AY157" i="17" s="1"/>
  <c r="AE55" i="25" s="1"/>
  <c r="AZ56" i="17"/>
  <c r="AZ22" i="4" s="1"/>
  <c r="BA120" i="17"/>
  <c r="BA123" i="17"/>
  <c r="BA126" i="17"/>
  <c r="BA129" i="17"/>
  <c r="BA132" i="17"/>
  <c r="BA135" i="17"/>
  <c r="BA22" i="17" a="1"/>
  <c r="BA22" i="17" s="1"/>
  <c r="BA25" i="17" a="1"/>
  <c r="BA25" i="17" s="1"/>
  <c r="BA35" i="17" a="1"/>
  <c r="BA35" i="17" s="1"/>
  <c r="BA44" i="17" a="1"/>
  <c r="BA44" i="17" s="1"/>
  <c r="BA51" i="17" a="1"/>
  <c r="BA51" i="17" s="1"/>
  <c r="BA31" i="17" a="1"/>
  <c r="BA31" i="17" s="1"/>
  <c r="BA30" i="17" a="1"/>
  <c r="BA30" i="17" s="1"/>
  <c r="BA82" i="17"/>
  <c r="BA62" i="17"/>
  <c r="BA78" i="17"/>
  <c r="BA66" i="17"/>
  <c r="BA71" i="17"/>
  <c r="BA64" i="17"/>
  <c r="BA76" i="17"/>
  <c r="BA88" i="17"/>
  <c r="BA65" i="17"/>
  <c r="BA77" i="17"/>
  <c r="BA89" i="17"/>
  <c r="BA90" i="17"/>
  <c r="BA98" i="17"/>
  <c r="BA93" i="17"/>
  <c r="BA104" i="17"/>
  <c r="BA100" i="17"/>
  <c r="BA106" i="17"/>
  <c r="BA107" i="17"/>
  <c r="BA108" i="17"/>
  <c r="BO3" i="21"/>
  <c r="BO4" i="21" s="1"/>
  <c r="BO34" i="21" s="1"/>
  <c r="BA118" i="17"/>
  <c r="BA121" i="17"/>
  <c r="BA124" i="17"/>
  <c r="BA127" i="17"/>
  <c r="BA130" i="17"/>
  <c r="BA133" i="17"/>
  <c r="BA134" i="17"/>
  <c r="BA23" i="17" a="1"/>
  <c r="BA23" i="17" s="1"/>
  <c r="BA26" i="17" a="1"/>
  <c r="BA26" i="17" s="1"/>
  <c r="BA34" i="17" a="1"/>
  <c r="BA34" i="17" s="1"/>
  <c r="BA54" i="17" a="1"/>
  <c r="BA54" i="17" s="1"/>
  <c r="BA49" i="17" a="1"/>
  <c r="BA49" i="17" s="1"/>
  <c r="BA50" i="17" a="1"/>
  <c r="BA50" i="17" s="1"/>
  <c r="BA70" i="17"/>
  <c r="BA83" i="17"/>
  <c r="BA60" i="17"/>
  <c r="BA97" i="17"/>
  <c r="BA75" i="17"/>
  <c r="BA79" i="17"/>
  <c r="BA68" i="17"/>
  <c r="BA80" i="17"/>
  <c r="BA92" i="17"/>
  <c r="BA69" i="17"/>
  <c r="BA81" i="17"/>
  <c r="BA109" i="17"/>
  <c r="BA116" i="17"/>
  <c r="BA103" i="17"/>
  <c r="BA95" i="17"/>
  <c r="BA117" i="17"/>
  <c r="BA105" i="17"/>
  <c r="BA110" i="17"/>
  <c r="BA111" i="17"/>
  <c r="BA112" i="17"/>
  <c r="BA119" i="17"/>
  <c r="BA122" i="17"/>
  <c r="BA125" i="17"/>
  <c r="BA128" i="17"/>
  <c r="BA131" i="17"/>
  <c r="BA136" i="17"/>
  <c r="BA21" i="17" a="1"/>
  <c r="BA21" i="17" s="1"/>
  <c r="BA24" i="17" a="1"/>
  <c r="BA24" i="17" s="1"/>
  <c r="BA20" i="17" a="1"/>
  <c r="BA20" i="17" s="1"/>
  <c r="BA87" i="17"/>
  <c r="BA53" i="17" a="1"/>
  <c r="BA53" i="17" s="1"/>
  <c r="BA52" i="17" a="1"/>
  <c r="BA52" i="17" s="1"/>
  <c r="BA55" i="17" a="1"/>
  <c r="BA55" i="17" s="1"/>
  <c r="BA74" i="17"/>
  <c r="BA61" i="17"/>
  <c r="BA67" i="17"/>
  <c r="BA59" i="17"/>
  <c r="BA63" i="17"/>
  <c r="BA91" i="17"/>
  <c r="BA72" i="17"/>
  <c r="BA84" i="17"/>
  <c r="BA101" i="17"/>
  <c r="BA73" i="17"/>
  <c r="BA85" i="17"/>
  <c r="BA86" i="17"/>
  <c r="BA94" i="17"/>
  <c r="BA113" i="17"/>
  <c r="BA99" i="17"/>
  <c r="BA96" i="17"/>
  <c r="BA102" i="17"/>
  <c r="BA114" i="17"/>
  <c r="BA115" i="17"/>
  <c r="BB3" i="17"/>
  <c r="BA3" i="4"/>
  <c r="BA146" i="17"/>
  <c r="BA151" i="17"/>
  <c r="BA148" i="17"/>
  <c r="BA144" i="17"/>
  <c r="BA143" i="17"/>
  <c r="BA153" i="17"/>
  <c r="BA141" i="17"/>
  <c r="BA150" i="17"/>
  <c r="BA149" i="17"/>
  <c r="BA47" i="17" a="1"/>
  <c r="BA47" i="17" s="1"/>
  <c r="BA38" i="17" a="1"/>
  <c r="BA38" i="17" s="1"/>
  <c r="BA147" i="17"/>
  <c r="BA145" i="17"/>
  <c r="BA152" i="17"/>
  <c r="BA139" i="17"/>
  <c r="BA142" i="17"/>
  <c r="BA140" i="17"/>
  <c r="BA48" i="17" a="1"/>
  <c r="BA48" i="17" s="1"/>
  <c r="BA39" i="17" a="1"/>
  <c r="BA39" i="17" s="1"/>
  <c r="BA40" i="17" a="1"/>
  <c r="BA40" i="17" s="1"/>
  <c r="BA36" i="17" a="1"/>
  <c r="BA36" i="17" s="1"/>
  <c r="BA37" i="17" a="1"/>
  <c r="BA37" i="17" s="1"/>
  <c r="AB57" i="25"/>
  <c r="AC57" i="25"/>
  <c r="X57" i="25"/>
  <c r="AZ45" i="17"/>
  <c r="AZ21" i="4" s="1"/>
  <c r="AZ154" i="17"/>
  <c r="AZ25" i="4" s="1"/>
  <c r="AY23" i="4"/>
  <c r="AY28" i="4" s="1"/>
  <c r="AZ32" i="17"/>
  <c r="AZ20" i="4" s="1"/>
  <c r="AZ28" i="17"/>
  <c r="AZ19" i="4" s="1"/>
  <c r="B60" i="25"/>
  <c r="C59" i="25"/>
  <c r="AH59" i="25" s="1"/>
  <c r="T59" i="25" s="1"/>
  <c r="Y58" i="25"/>
  <c r="V58" i="25"/>
  <c r="AZ57" i="17" l="1"/>
  <c r="AZ157" i="17" s="1"/>
  <c r="AE56" i="25" s="1"/>
  <c r="BA56" i="17"/>
  <c r="BA22" i="4" s="1"/>
  <c r="BA28" i="17"/>
  <c r="BA19" i="4" s="1"/>
  <c r="AC58" i="25"/>
  <c r="AB58" i="25"/>
  <c r="X58" i="25"/>
  <c r="V59" i="25"/>
  <c r="Y59" i="25"/>
  <c r="BA154" i="17"/>
  <c r="BA25" i="4" s="1"/>
  <c r="BA45" i="17"/>
  <c r="BA21" i="4" s="1"/>
  <c r="BB118" i="17"/>
  <c r="BB121" i="17"/>
  <c r="BB124" i="17"/>
  <c r="BB127" i="17"/>
  <c r="BB130" i="17"/>
  <c r="BB133" i="17"/>
  <c r="BB134" i="17"/>
  <c r="BB22" i="17" a="1"/>
  <c r="BB22" i="17" s="1"/>
  <c r="BB25" i="17" a="1"/>
  <c r="BB25" i="17" s="1"/>
  <c r="BB34" i="17" a="1"/>
  <c r="BB34" i="17" s="1"/>
  <c r="BB44" i="17" a="1"/>
  <c r="BB44" i="17" s="1"/>
  <c r="BB55" i="17" a="1"/>
  <c r="BB55" i="17" s="1"/>
  <c r="BB49" i="17" a="1"/>
  <c r="BB49" i="17" s="1"/>
  <c r="BB71" i="17"/>
  <c r="BB70" i="17"/>
  <c r="BB62" i="17"/>
  <c r="BB63" i="17"/>
  <c r="BB60" i="17"/>
  <c r="BB72" i="17"/>
  <c r="BB102" i="17"/>
  <c r="BB88" i="17"/>
  <c r="BB84" i="17"/>
  <c r="BB93" i="17"/>
  <c r="BB74" i="17"/>
  <c r="BB86" i="17"/>
  <c r="BB109" i="17"/>
  <c r="BB87" i="17"/>
  <c r="BB3" i="4"/>
  <c r="BB108" i="17"/>
  <c r="BB105" i="17"/>
  <c r="BB103" i="17"/>
  <c r="BB115" i="17"/>
  <c r="BB114" i="17"/>
  <c r="BB119" i="17"/>
  <c r="BB122" i="17"/>
  <c r="BB125" i="17"/>
  <c r="BB128" i="17"/>
  <c r="BB131" i="17"/>
  <c r="BB136" i="17"/>
  <c r="BB117" i="17"/>
  <c r="BB23" i="17" a="1"/>
  <c r="BB23" i="17" s="1"/>
  <c r="BB26" i="17" a="1"/>
  <c r="BB26" i="17" s="1"/>
  <c r="BB35" i="17" a="1"/>
  <c r="BB35" i="17" s="1"/>
  <c r="BB54" i="17" a="1"/>
  <c r="BB54" i="17" s="1"/>
  <c r="BB53" i="17" a="1"/>
  <c r="BB53" i="17" s="1"/>
  <c r="BB52" i="17" a="1"/>
  <c r="BB52" i="17" s="1"/>
  <c r="BB66" i="17"/>
  <c r="BB61" i="17"/>
  <c r="BB67" i="17"/>
  <c r="BB69" i="17"/>
  <c r="BB64" i="17"/>
  <c r="BB81" i="17"/>
  <c r="BB85" i="17"/>
  <c r="BB80" i="17"/>
  <c r="BB94" i="17"/>
  <c r="BB95" i="17"/>
  <c r="BB78" i="17"/>
  <c r="BB90" i="17"/>
  <c r="BB79" i="17"/>
  <c r="BB91" i="17"/>
  <c r="BB96" i="17"/>
  <c r="BB116" i="17"/>
  <c r="BB113" i="17"/>
  <c r="BB107" i="17"/>
  <c r="BB106" i="17"/>
  <c r="BC3" i="17"/>
  <c r="BB120" i="17"/>
  <c r="BB123" i="17"/>
  <c r="BB126" i="17"/>
  <c r="BB129" i="17"/>
  <c r="BB132" i="17"/>
  <c r="BB135" i="17"/>
  <c r="BB21" i="17" a="1"/>
  <c r="BB21" i="17" s="1"/>
  <c r="BB24" i="17" a="1"/>
  <c r="BB24" i="17" s="1"/>
  <c r="BB20" i="17" a="1"/>
  <c r="BB20" i="17" s="1"/>
  <c r="BB51" i="17" a="1"/>
  <c r="BB51" i="17" s="1"/>
  <c r="BB50" i="17" a="1"/>
  <c r="BB50" i="17" s="1"/>
  <c r="BB31" i="17" a="1"/>
  <c r="BB31" i="17" s="1"/>
  <c r="BB30" i="17" a="1"/>
  <c r="BB30" i="17" s="1"/>
  <c r="BB65" i="17"/>
  <c r="BB59" i="17"/>
  <c r="BB77" i="17"/>
  <c r="BB75" i="17"/>
  <c r="BB112" i="17"/>
  <c r="BB68" i="17"/>
  <c r="BB73" i="17"/>
  <c r="BB76" i="17"/>
  <c r="BB92" i="17"/>
  <c r="BB89" i="17"/>
  <c r="BB104" i="17"/>
  <c r="BB82" i="17"/>
  <c r="BB97" i="17"/>
  <c r="BB83" i="17"/>
  <c r="BB98" i="17"/>
  <c r="BB101" i="17"/>
  <c r="BB100" i="17"/>
  <c r="BB99" i="17"/>
  <c r="BB111" i="17"/>
  <c r="BB110" i="17"/>
  <c r="BP3" i="21"/>
  <c r="BP4" i="21" s="1"/>
  <c r="BP34" i="21" s="1"/>
  <c r="BB142" i="17"/>
  <c r="BB152" i="17"/>
  <c r="BB140" i="17"/>
  <c r="BB144" i="17"/>
  <c r="BB139" i="17"/>
  <c r="BB146" i="17"/>
  <c r="BB48" i="17" a="1"/>
  <c r="BB48" i="17" s="1"/>
  <c r="BB148" i="17"/>
  <c r="BB143" i="17"/>
  <c r="BB141" i="17"/>
  <c r="BB47" i="17" a="1"/>
  <c r="BB47" i="17" s="1"/>
  <c r="BB147" i="17"/>
  <c r="BB145" i="17"/>
  <c r="BB150" i="17"/>
  <c r="BB149" i="17"/>
  <c r="BB151" i="17"/>
  <c r="BB153" i="17"/>
  <c r="BB38" i="17" a="1"/>
  <c r="BB38" i="17" s="1"/>
  <c r="BB39" i="17" a="1"/>
  <c r="BB39" i="17" s="1"/>
  <c r="BB40" i="17" a="1"/>
  <c r="BB40" i="17" s="1"/>
  <c r="BB36" i="17" a="1"/>
  <c r="BB36" i="17" s="1"/>
  <c r="BB37" i="17" a="1"/>
  <c r="BB37" i="17" s="1"/>
  <c r="C60" i="25"/>
  <c r="AH60" i="25" s="1"/>
  <c r="T60" i="25" s="1"/>
  <c r="B61" i="25"/>
  <c r="AZ23" i="4"/>
  <c r="AZ28" i="4" s="1"/>
  <c r="BA32" i="17"/>
  <c r="BA20" i="4" s="1"/>
  <c r="BA137" i="17"/>
  <c r="BA24" i="4" s="1"/>
  <c r="BB32" i="17" l="1"/>
  <c r="BB20" i="4" s="1"/>
  <c r="BB45" i="17"/>
  <c r="BB21" i="4" s="1"/>
  <c r="BC120" i="17"/>
  <c r="BC123" i="17"/>
  <c r="BC126" i="17"/>
  <c r="BC129" i="17"/>
  <c r="BC132" i="17"/>
  <c r="BC135" i="17"/>
  <c r="BC22" i="17" a="1"/>
  <c r="BC22" i="17" s="1"/>
  <c r="BC25" i="17" a="1"/>
  <c r="BC25" i="17" s="1"/>
  <c r="BC110" i="17"/>
  <c r="BC73" i="17"/>
  <c r="BC116" i="17"/>
  <c r="BC77" i="17"/>
  <c r="BC60" i="17"/>
  <c r="BC87" i="17"/>
  <c r="BC61" i="17"/>
  <c r="BC89" i="17"/>
  <c r="BC62" i="17"/>
  <c r="BC88" i="17"/>
  <c r="BC51" i="17" a="1"/>
  <c r="BC51" i="17" s="1"/>
  <c r="BC55" i="17" a="1"/>
  <c r="BC55" i="17" s="1"/>
  <c r="BC53" i="17" a="1"/>
  <c r="BC53" i="17" s="1"/>
  <c r="BC30" i="17" a="1"/>
  <c r="BC30" i="17" s="1"/>
  <c r="BC82" i="17"/>
  <c r="BC117" i="17"/>
  <c r="BC75" i="17"/>
  <c r="BC101" i="17"/>
  <c r="BC76" i="17"/>
  <c r="BC107" i="17"/>
  <c r="BC111" i="17"/>
  <c r="BC91" i="17"/>
  <c r="BC113" i="17"/>
  <c r="BQ3" i="21"/>
  <c r="BQ4" i="21" s="1"/>
  <c r="BQ34" i="21" s="1"/>
  <c r="BC3" i="4"/>
  <c r="BC118" i="17"/>
  <c r="BC121" i="17"/>
  <c r="BC124" i="17"/>
  <c r="BC127" i="17"/>
  <c r="BC130" i="17"/>
  <c r="BC133" i="17"/>
  <c r="BC134" i="17"/>
  <c r="BC23" i="17" a="1"/>
  <c r="BC23" i="17" s="1"/>
  <c r="BC26" i="17" a="1"/>
  <c r="BC26" i="17" s="1"/>
  <c r="BC34" i="17" a="1"/>
  <c r="BC34" i="17" s="1"/>
  <c r="BC90" i="17"/>
  <c r="BC81" i="17"/>
  <c r="BC59" i="17"/>
  <c r="BC86" i="17"/>
  <c r="BC70" i="17"/>
  <c r="BC94" i="17"/>
  <c r="BC71" i="17"/>
  <c r="BC95" i="17"/>
  <c r="BC72" i="17"/>
  <c r="BC96" i="17"/>
  <c r="BC31" i="17" a="1"/>
  <c r="BC31" i="17" s="1"/>
  <c r="BC50" i="17" a="1"/>
  <c r="BC50" i="17" s="1"/>
  <c r="BC52" i="17" a="1"/>
  <c r="BC52" i="17" s="1"/>
  <c r="BC64" i="17"/>
  <c r="BC92" i="17"/>
  <c r="BC67" i="17"/>
  <c r="BC84" i="17"/>
  <c r="BC66" i="17"/>
  <c r="BC85" i="17"/>
  <c r="BC112" i="17"/>
  <c r="BC114" i="17"/>
  <c r="BC97" i="17"/>
  <c r="BC99" i="17"/>
  <c r="BC119" i="17"/>
  <c r="BC122" i="17"/>
  <c r="BC125" i="17"/>
  <c r="BC128" i="17"/>
  <c r="BC131" i="17"/>
  <c r="BC136" i="17"/>
  <c r="BC21" i="17" a="1"/>
  <c r="BC21" i="17" s="1"/>
  <c r="BC24" i="17" a="1"/>
  <c r="BC24" i="17" s="1"/>
  <c r="BC20" i="17" a="1"/>
  <c r="BC20" i="17" s="1"/>
  <c r="BC35" i="17" a="1"/>
  <c r="BC35" i="17" s="1"/>
  <c r="BC63" i="17"/>
  <c r="BC98" i="17"/>
  <c r="BC69" i="17"/>
  <c r="BC103" i="17"/>
  <c r="BC78" i="17"/>
  <c r="BC108" i="17"/>
  <c r="BC79" i="17"/>
  <c r="BC105" i="17"/>
  <c r="BC80" i="17"/>
  <c r="BC115" i="17"/>
  <c r="BC49" i="17" a="1"/>
  <c r="BC49" i="17" s="1"/>
  <c r="BC44" i="17" a="1"/>
  <c r="BC44" i="17" s="1"/>
  <c r="BC54" i="17" a="1"/>
  <c r="BC54" i="17" s="1"/>
  <c r="BC74" i="17"/>
  <c r="BC100" i="17"/>
  <c r="BC65" i="17"/>
  <c r="BC93" i="17"/>
  <c r="BC68" i="17"/>
  <c r="BC102" i="17"/>
  <c r="BC109" i="17"/>
  <c r="BC83" i="17"/>
  <c r="BC104" i="17"/>
  <c r="BC106" i="17"/>
  <c r="BD3" i="17"/>
  <c r="BC148" i="17"/>
  <c r="BC144" i="17"/>
  <c r="BC141" i="17"/>
  <c r="BC143" i="17"/>
  <c r="BC48" i="17" a="1"/>
  <c r="BC48" i="17" s="1"/>
  <c r="BC39" i="17" a="1"/>
  <c r="BC39" i="17" s="1"/>
  <c r="BC152" i="17"/>
  <c r="BC151" i="17"/>
  <c r="BC150" i="17"/>
  <c r="BC149" i="17"/>
  <c r="BC146" i="17"/>
  <c r="BC140" i="17"/>
  <c r="BC145" i="17"/>
  <c r="BC153" i="17"/>
  <c r="BC142" i="17"/>
  <c r="BC147" i="17"/>
  <c r="BC139" i="17"/>
  <c r="BC47" i="17" a="1"/>
  <c r="BC47" i="17" s="1"/>
  <c r="BC38" i="17" a="1"/>
  <c r="BC38" i="17" s="1"/>
  <c r="BC40" i="17" a="1"/>
  <c r="BC40" i="17" s="1"/>
  <c r="BC36" i="17" a="1"/>
  <c r="BC36" i="17" s="1"/>
  <c r="BC37" i="17" a="1"/>
  <c r="BC37" i="17" s="1"/>
  <c r="BA23" i="4"/>
  <c r="BA28" i="4" s="1"/>
  <c r="BA57" i="17"/>
  <c r="BA157" i="17" s="1"/>
  <c r="AE57" i="25" s="1"/>
  <c r="BB56" i="17"/>
  <c r="BB22" i="4" s="1"/>
  <c r="BB137" i="17"/>
  <c r="BB24" i="4" s="1"/>
  <c r="BB28" i="17"/>
  <c r="BB19" i="4" s="1"/>
  <c r="C61" i="25"/>
  <c r="AH61" i="25" s="1"/>
  <c r="T61" i="25" s="1"/>
  <c r="B62" i="25"/>
  <c r="V60" i="25"/>
  <c r="Y60" i="25"/>
  <c r="BB154" i="17"/>
  <c r="BB25" i="4" s="1"/>
  <c r="AB59" i="25"/>
  <c r="AC59" i="25"/>
  <c r="X59" i="25"/>
  <c r="C62" i="25" l="1"/>
  <c r="AH62" i="25" s="1"/>
  <c r="T62" i="25" s="1"/>
  <c r="B63" i="25"/>
  <c r="BC56" i="17"/>
  <c r="BC22" i="4" s="1"/>
  <c r="BD120" i="17"/>
  <c r="BD123" i="17"/>
  <c r="BD126" i="17"/>
  <c r="BD129" i="17"/>
  <c r="BD132" i="17"/>
  <c r="BD134" i="17"/>
  <c r="BD22" i="17" a="1"/>
  <c r="BD22" i="17" s="1"/>
  <c r="BD25" i="17" a="1"/>
  <c r="BD25" i="17" s="1"/>
  <c r="BD34" i="17" a="1"/>
  <c r="BD34" i="17" s="1"/>
  <c r="BD108" i="17"/>
  <c r="BD86" i="17"/>
  <c r="BD96" i="17"/>
  <c r="BD44" i="17" a="1"/>
  <c r="BD44" i="17" s="1"/>
  <c r="BD53" i="17" a="1"/>
  <c r="BD53" i="17" s="1"/>
  <c r="BD51" i="17" a="1"/>
  <c r="BD51" i="17" s="1"/>
  <c r="BD30" i="17" a="1"/>
  <c r="BD30" i="17" s="1"/>
  <c r="BD112" i="17"/>
  <c r="BD59" i="17"/>
  <c r="BD71" i="17"/>
  <c r="BD83" i="17"/>
  <c r="BD97" i="17"/>
  <c r="BD109" i="17"/>
  <c r="BD64" i="17"/>
  <c r="BD76" i="17"/>
  <c r="BD88" i="17"/>
  <c r="BD98" i="17"/>
  <c r="BD110" i="17"/>
  <c r="BD65" i="17"/>
  <c r="BD77" i="17"/>
  <c r="BD89" i="17"/>
  <c r="BD99" i="17"/>
  <c r="BD111" i="17"/>
  <c r="BD118" i="17"/>
  <c r="BD121" i="17"/>
  <c r="BD124" i="17"/>
  <c r="BD127" i="17"/>
  <c r="BD130" i="17"/>
  <c r="BD133" i="17"/>
  <c r="BD136" i="17"/>
  <c r="BD23" i="17" a="1"/>
  <c r="BD23" i="17" s="1"/>
  <c r="BD26" i="17" a="1"/>
  <c r="BD26" i="17" s="1"/>
  <c r="BD35" i="17" a="1"/>
  <c r="BD35" i="17" s="1"/>
  <c r="BD82" i="17"/>
  <c r="BD90" i="17"/>
  <c r="BD74" i="17"/>
  <c r="BD49" i="17" a="1"/>
  <c r="BD49" i="17" s="1"/>
  <c r="BD52" i="17" a="1"/>
  <c r="BD52" i="17" s="1"/>
  <c r="BD55" i="17" a="1"/>
  <c r="BD55" i="17" s="1"/>
  <c r="BD70" i="17"/>
  <c r="BD63" i="17"/>
  <c r="BD75" i="17"/>
  <c r="BD87" i="17"/>
  <c r="BD101" i="17"/>
  <c r="BD113" i="17"/>
  <c r="BD68" i="17"/>
  <c r="BD80" i="17"/>
  <c r="BD92" i="17"/>
  <c r="BD102" i="17"/>
  <c r="BD114" i="17"/>
  <c r="BD69" i="17"/>
  <c r="BD81" i="17"/>
  <c r="BD93" i="17"/>
  <c r="BD103" i="17"/>
  <c r="BD116" i="17"/>
  <c r="BE3" i="17"/>
  <c r="BD119" i="17"/>
  <c r="BD122" i="17"/>
  <c r="BD125" i="17"/>
  <c r="BD128" i="17"/>
  <c r="BD131" i="17"/>
  <c r="BD135" i="17"/>
  <c r="BD21" i="17" a="1"/>
  <c r="BD21" i="17" s="1"/>
  <c r="BD24" i="17" a="1"/>
  <c r="BD24" i="17" s="1"/>
  <c r="BD20" i="17" a="1"/>
  <c r="BD20" i="17" s="1"/>
  <c r="BD117" i="17"/>
  <c r="BD66" i="17"/>
  <c r="BD78" i="17"/>
  <c r="BD62" i="17"/>
  <c r="BD104" i="17"/>
  <c r="BD31" i="17" a="1"/>
  <c r="BD31" i="17" s="1"/>
  <c r="BD54" i="17" a="1"/>
  <c r="BD54" i="17" s="1"/>
  <c r="BD50" i="17" a="1"/>
  <c r="BD50" i="17" s="1"/>
  <c r="BD100" i="17"/>
  <c r="BD67" i="17"/>
  <c r="BD79" i="17"/>
  <c r="BD91" i="17"/>
  <c r="BD105" i="17"/>
  <c r="BD60" i="17"/>
  <c r="BD72" i="17"/>
  <c r="BD84" i="17"/>
  <c r="BD94" i="17"/>
  <c r="BD106" i="17"/>
  <c r="BD61" i="17"/>
  <c r="BD73" i="17"/>
  <c r="BD85" i="17"/>
  <c r="BD95" i="17"/>
  <c r="BD107" i="17"/>
  <c r="BD115" i="17"/>
  <c r="BR3" i="21"/>
  <c r="BR4" i="21" s="1"/>
  <c r="BR34" i="21" s="1"/>
  <c r="BD3" i="4"/>
  <c r="BD144" i="17"/>
  <c r="BD143" i="17"/>
  <c r="BD139" i="17"/>
  <c r="BD148" i="17"/>
  <c r="BD151" i="17"/>
  <c r="BD38" i="17" a="1"/>
  <c r="BD38" i="17" s="1"/>
  <c r="BD145" i="17"/>
  <c r="BD153" i="17"/>
  <c r="BD152" i="17"/>
  <c r="BD48" i="17" a="1"/>
  <c r="BD48" i="17" s="1"/>
  <c r="BD142" i="17"/>
  <c r="BD149" i="17"/>
  <c r="BD147" i="17"/>
  <c r="BD141" i="17"/>
  <c r="BD146" i="17"/>
  <c r="BD140" i="17"/>
  <c r="BD150" i="17"/>
  <c r="BD47" i="17" a="1"/>
  <c r="BD47" i="17" s="1"/>
  <c r="BD39" i="17" a="1"/>
  <c r="BD39" i="17" s="1"/>
  <c r="BD40" i="17" a="1"/>
  <c r="BD40" i="17" s="1"/>
  <c r="BD36" i="17" a="1"/>
  <c r="BD36" i="17" s="1"/>
  <c r="BD37" i="17" a="1"/>
  <c r="BD37" i="17" s="1"/>
  <c r="BB23" i="4"/>
  <c r="BB28" i="4" s="1"/>
  <c r="AB60" i="25"/>
  <c r="AC60" i="25"/>
  <c r="X60" i="25"/>
  <c r="V61" i="25"/>
  <c r="Y61" i="25"/>
  <c r="BC154" i="17"/>
  <c r="BC25" i="4" s="1"/>
  <c r="BC28" i="17"/>
  <c r="BC19" i="4" s="1"/>
  <c r="BC137" i="17"/>
  <c r="BC24" i="4" s="1"/>
  <c r="BC32" i="17"/>
  <c r="BC20" i="4" s="1"/>
  <c r="BB57" i="17"/>
  <c r="BB157" i="17" s="1"/>
  <c r="AE58" i="25" s="1"/>
  <c r="BC45" i="17"/>
  <c r="BC21" i="4" s="1"/>
  <c r="BD45" i="17" l="1"/>
  <c r="BD21" i="4" s="1"/>
  <c r="BC23" i="4"/>
  <c r="BC28" i="4" s="1"/>
  <c r="BC57" i="17"/>
  <c r="BC157" i="17" s="1"/>
  <c r="AE59" i="25" s="1"/>
  <c r="BD137" i="17"/>
  <c r="BD24" i="4" s="1"/>
  <c r="BD56" i="17"/>
  <c r="BD22" i="4" s="1"/>
  <c r="BE120" i="17"/>
  <c r="BE123" i="17"/>
  <c r="BE126" i="17"/>
  <c r="BE129" i="17"/>
  <c r="BE132" i="17"/>
  <c r="BE135" i="17"/>
  <c r="BE22" i="17" a="1"/>
  <c r="BE22" i="17" s="1"/>
  <c r="BE25" i="17" a="1"/>
  <c r="BE25" i="17" s="1"/>
  <c r="BE35" i="17" a="1"/>
  <c r="BE35" i="17" s="1"/>
  <c r="BE65" i="17"/>
  <c r="BE66" i="17"/>
  <c r="BE115" i="17"/>
  <c r="BE53" i="17" a="1"/>
  <c r="BE53" i="17" s="1"/>
  <c r="BE31" i="17" a="1"/>
  <c r="BE31" i="17" s="1"/>
  <c r="BE52" i="17" a="1"/>
  <c r="BE52" i="17" s="1"/>
  <c r="BE93" i="17"/>
  <c r="BE69" i="17"/>
  <c r="BE68" i="17"/>
  <c r="BE59" i="17"/>
  <c r="BE71" i="17"/>
  <c r="BE74" i="17"/>
  <c r="BE103" i="17"/>
  <c r="BE85" i="17"/>
  <c r="BE88" i="17"/>
  <c r="BE90" i="17"/>
  <c r="BE96" i="17"/>
  <c r="BE98" i="17"/>
  <c r="BE94" i="17"/>
  <c r="BE116" i="17"/>
  <c r="BE101" i="17"/>
  <c r="BE105" i="17"/>
  <c r="BE106" i="17"/>
  <c r="BE117" i="17"/>
  <c r="BF3" i="17"/>
  <c r="BE118" i="17"/>
  <c r="BE121" i="17"/>
  <c r="BE124" i="17"/>
  <c r="BE127" i="17"/>
  <c r="BE130" i="17"/>
  <c r="BE133" i="17"/>
  <c r="BE136" i="17"/>
  <c r="BE23" i="17" a="1"/>
  <c r="BE23" i="17" s="1"/>
  <c r="BE26" i="17" a="1"/>
  <c r="BE26" i="17" s="1"/>
  <c r="BE34" i="17" a="1"/>
  <c r="BE34" i="17" s="1"/>
  <c r="BE78" i="17"/>
  <c r="BE70" i="17"/>
  <c r="BE44" i="17" a="1"/>
  <c r="BE44" i="17" s="1"/>
  <c r="BE51" i="17" a="1"/>
  <c r="BE51" i="17" s="1"/>
  <c r="BE54" i="17" a="1"/>
  <c r="BE54" i="17" s="1"/>
  <c r="BE30" i="17" a="1"/>
  <c r="BE30" i="17" s="1"/>
  <c r="BE64" i="17"/>
  <c r="BE82" i="17"/>
  <c r="BE73" i="17"/>
  <c r="BE63" i="17"/>
  <c r="BE77" i="17"/>
  <c r="BE81" i="17"/>
  <c r="BE75" i="17"/>
  <c r="BE79" i="17"/>
  <c r="BE95" i="17"/>
  <c r="BE102" i="17"/>
  <c r="BE107" i="17"/>
  <c r="BE112" i="17"/>
  <c r="BE97" i="17"/>
  <c r="BE108" i="17"/>
  <c r="BE109" i="17"/>
  <c r="BE110" i="17"/>
  <c r="BS3" i="21"/>
  <c r="BS4" i="21" s="1"/>
  <c r="BS34" i="21" s="1"/>
  <c r="BE3" i="4"/>
  <c r="BE119" i="17"/>
  <c r="BE122" i="17"/>
  <c r="BE125" i="17"/>
  <c r="BE128" i="17"/>
  <c r="BE131" i="17"/>
  <c r="BE134" i="17"/>
  <c r="BE21" i="17" a="1"/>
  <c r="BE21" i="17" s="1"/>
  <c r="BE24" i="17" a="1"/>
  <c r="BE24" i="17" s="1"/>
  <c r="BE20" i="17" a="1"/>
  <c r="BE20" i="17" s="1"/>
  <c r="BE76" i="17"/>
  <c r="BE60" i="17"/>
  <c r="BE72" i="17"/>
  <c r="BE50" i="17" a="1"/>
  <c r="BE50" i="17" s="1"/>
  <c r="BE55" i="17" a="1"/>
  <c r="BE55" i="17" s="1"/>
  <c r="BE49" i="17" a="1"/>
  <c r="BE49" i="17" s="1"/>
  <c r="BE61" i="17"/>
  <c r="BE99" i="17"/>
  <c r="BE62" i="17"/>
  <c r="BE84" i="17"/>
  <c r="BE67" i="17"/>
  <c r="BE87" i="17"/>
  <c r="BE89" i="17"/>
  <c r="BE80" i="17"/>
  <c r="BE83" i="17"/>
  <c r="BE86" i="17"/>
  <c r="BE92" i="17"/>
  <c r="BE91" i="17"/>
  <c r="BE111" i="17"/>
  <c r="BE104" i="17"/>
  <c r="BE100" i="17"/>
  <c r="BE113" i="17"/>
  <c r="BE114" i="17"/>
  <c r="BE150" i="17"/>
  <c r="BE142" i="17"/>
  <c r="BE152" i="17"/>
  <c r="BE153" i="17"/>
  <c r="BE146" i="17"/>
  <c r="BE143" i="17"/>
  <c r="BE139" i="17"/>
  <c r="BE38" i="17" a="1"/>
  <c r="BE38" i="17" s="1"/>
  <c r="BE39" i="17" a="1"/>
  <c r="BE39" i="17" s="1"/>
  <c r="BE140" i="17"/>
  <c r="BE147" i="17"/>
  <c r="BE141" i="17"/>
  <c r="BE145" i="17"/>
  <c r="BE47" i="17" a="1"/>
  <c r="BE47" i="17" s="1"/>
  <c r="BE48" i="17" a="1"/>
  <c r="BE48" i="17" s="1"/>
  <c r="BE149" i="17"/>
  <c r="BE144" i="17"/>
  <c r="BE148" i="17"/>
  <c r="BE151" i="17"/>
  <c r="BE40" i="17" a="1"/>
  <c r="BE40" i="17" s="1"/>
  <c r="BE36" i="17" a="1"/>
  <c r="BE36" i="17" s="1"/>
  <c r="BE37" i="17" a="1"/>
  <c r="BE37" i="17" s="1"/>
  <c r="BD32" i="17"/>
  <c r="BD20" i="4" s="1"/>
  <c r="C63" i="25"/>
  <c r="AH63" i="25" s="1"/>
  <c r="T63" i="25" s="1"/>
  <c r="B64" i="25"/>
  <c r="BD28" i="17"/>
  <c r="BD19" i="4" s="1"/>
  <c r="V62" i="25"/>
  <c r="Y62" i="25"/>
  <c r="BD154" i="17"/>
  <c r="BD25" i="4" s="1"/>
  <c r="AB61" i="25"/>
  <c r="AC61" i="25"/>
  <c r="X61" i="25"/>
  <c r="BE32" i="17" l="1"/>
  <c r="BE20" i="4" s="1"/>
  <c r="BE45" i="17"/>
  <c r="BE21" i="4" s="1"/>
  <c r="BD57" i="17"/>
  <c r="BD157" i="17" s="1"/>
  <c r="AE60" i="25" s="1"/>
  <c r="BD23" i="4"/>
  <c r="BD28" i="4" s="1"/>
  <c r="BE56" i="17"/>
  <c r="BE22" i="4" s="1"/>
  <c r="BE137" i="17"/>
  <c r="BE24" i="4" s="1"/>
  <c r="B65" i="25"/>
  <c r="C64" i="25"/>
  <c r="AH64" i="25" s="1"/>
  <c r="T64" i="25" s="1"/>
  <c r="BE154" i="17"/>
  <c r="BE25" i="4" s="1"/>
  <c r="Y63" i="25"/>
  <c r="V63" i="25"/>
  <c r="BE28" i="17"/>
  <c r="BE19" i="4" s="1"/>
  <c r="AB62" i="25"/>
  <c r="AC62" i="25"/>
  <c r="X62" i="25"/>
  <c r="BF119" i="17"/>
  <c r="BF122" i="17"/>
  <c r="BF125" i="17"/>
  <c r="BF128" i="17"/>
  <c r="BF131" i="17"/>
  <c r="BF136" i="17"/>
  <c r="BF21" i="17" a="1"/>
  <c r="BF21" i="17" s="1"/>
  <c r="BF24" i="17" a="1"/>
  <c r="BF24" i="17" s="1"/>
  <c r="BF20" i="17" a="1"/>
  <c r="BF20" i="17" s="1"/>
  <c r="BF97" i="17"/>
  <c r="BF52" i="17" a="1"/>
  <c r="BF52" i="17" s="1"/>
  <c r="BF55" i="17" a="1"/>
  <c r="BF55" i="17" s="1"/>
  <c r="BF49" i="17" a="1"/>
  <c r="BF49" i="17" s="1"/>
  <c r="BF96" i="17"/>
  <c r="BF113" i="17"/>
  <c r="BF67" i="17"/>
  <c r="BF71" i="17"/>
  <c r="BF101" i="17"/>
  <c r="BF83" i="17"/>
  <c r="BF63" i="17"/>
  <c r="BF79" i="17"/>
  <c r="BF99" i="17"/>
  <c r="BF59" i="17"/>
  <c r="BF75" i="17"/>
  <c r="BF91" i="17"/>
  <c r="BF105" i="17"/>
  <c r="BF68" i="17"/>
  <c r="BF80" i="17"/>
  <c r="BF92" i="17"/>
  <c r="BF102" i="17"/>
  <c r="BF111" i="17"/>
  <c r="BF117" i="17"/>
  <c r="BG3" i="17"/>
  <c r="BF123" i="17"/>
  <c r="BF134" i="17"/>
  <c r="BF50" i="17" a="1"/>
  <c r="BF50" i="17" s="1"/>
  <c r="BF107" i="17"/>
  <c r="BF89" i="17"/>
  <c r="BF82" i="17"/>
  <c r="BF103" i="17"/>
  <c r="BF85" i="17"/>
  <c r="BF65" i="17"/>
  <c r="BF95" i="17"/>
  <c r="BF72" i="17"/>
  <c r="BF94" i="17"/>
  <c r="BF114" i="17"/>
  <c r="BF120" i="17"/>
  <c r="BF126" i="17"/>
  <c r="BF129" i="17"/>
  <c r="BF132" i="17"/>
  <c r="BF22" i="17" a="1"/>
  <c r="BF22" i="17" s="1"/>
  <c r="BF25" i="17" a="1"/>
  <c r="BF25" i="17" s="1"/>
  <c r="BF35" i="17" a="1"/>
  <c r="BF35" i="17" s="1"/>
  <c r="BF31" i="17" a="1"/>
  <c r="BF31" i="17" s="1"/>
  <c r="BF44" i="17" a="1"/>
  <c r="BF44" i="17" s="1"/>
  <c r="BF30" i="17" a="1"/>
  <c r="BF30" i="17" s="1"/>
  <c r="BF78" i="17"/>
  <c r="BF112" i="17"/>
  <c r="BF62" i="17"/>
  <c r="BF69" i="17"/>
  <c r="BF104" i="17"/>
  <c r="BF81" i="17"/>
  <c r="BF60" i="17"/>
  <c r="BF84" i="17"/>
  <c r="BF106" i="17"/>
  <c r="BF3" i="4"/>
  <c r="BT3" i="21"/>
  <c r="BT4" i="21" s="1"/>
  <c r="BT34" i="21" s="1"/>
  <c r="BF118" i="17"/>
  <c r="BF121" i="17"/>
  <c r="BF124" i="17"/>
  <c r="BF127" i="17"/>
  <c r="BF130" i="17"/>
  <c r="BF135" i="17"/>
  <c r="BF133" i="17"/>
  <c r="BF23" i="17" a="1"/>
  <c r="BF23" i="17" s="1"/>
  <c r="BF26" i="17" a="1"/>
  <c r="BF26" i="17" s="1"/>
  <c r="BF34" i="17" a="1"/>
  <c r="BF34" i="17" s="1"/>
  <c r="BF54" i="17" a="1"/>
  <c r="BF54" i="17" s="1"/>
  <c r="BF51" i="17" a="1"/>
  <c r="BF51" i="17" s="1"/>
  <c r="BF53" i="17" a="1"/>
  <c r="BF53" i="17" s="1"/>
  <c r="BF66" i="17"/>
  <c r="BF77" i="17"/>
  <c r="BF87" i="17"/>
  <c r="BF61" i="17"/>
  <c r="BF93" i="17"/>
  <c r="BF73" i="17"/>
  <c r="BF108" i="17"/>
  <c r="BF74" i="17"/>
  <c r="BF90" i="17"/>
  <c r="BF109" i="17"/>
  <c r="BF70" i="17"/>
  <c r="BF86" i="17"/>
  <c r="BF100" i="17"/>
  <c r="BF64" i="17"/>
  <c r="BF76" i="17"/>
  <c r="BF88" i="17"/>
  <c r="BF98" i="17"/>
  <c r="BF110" i="17"/>
  <c r="BF116" i="17"/>
  <c r="BF115" i="17"/>
  <c r="BF147" i="17"/>
  <c r="BF149" i="17"/>
  <c r="BF141" i="17"/>
  <c r="BF148" i="17"/>
  <c r="BF144" i="17"/>
  <c r="BF143" i="17"/>
  <c r="BF140" i="17"/>
  <c r="BF142" i="17"/>
  <c r="BF47" i="17" a="1"/>
  <c r="BF47" i="17" s="1"/>
  <c r="BF39" i="17" a="1"/>
  <c r="BF39" i="17" s="1"/>
  <c r="BF145" i="17"/>
  <c r="BF139" i="17"/>
  <c r="BF153" i="17"/>
  <c r="BF146" i="17"/>
  <c r="BF151" i="17"/>
  <c r="BF150" i="17"/>
  <c r="BF152" i="17"/>
  <c r="BF48" i="17" a="1"/>
  <c r="BF48" i="17" s="1"/>
  <c r="BF38" i="17" a="1"/>
  <c r="BF38" i="17" s="1"/>
  <c r="BF40" i="17" a="1"/>
  <c r="BF40" i="17" s="1"/>
  <c r="BF36" i="17" a="1"/>
  <c r="BF36" i="17" s="1"/>
  <c r="BF37" i="17" a="1"/>
  <c r="BF37" i="17" s="1"/>
  <c r="BE23" i="4" l="1"/>
  <c r="BE28" i="4" s="1"/>
  <c r="BF45" i="17"/>
  <c r="BF21" i="4" s="1"/>
  <c r="BG118" i="17"/>
  <c r="BG121" i="17"/>
  <c r="BG124" i="17"/>
  <c r="BG127" i="17"/>
  <c r="BG130" i="17"/>
  <c r="BG133" i="17"/>
  <c r="BG136" i="17"/>
  <c r="BG23" i="17" a="1"/>
  <c r="BG23" i="17" s="1"/>
  <c r="BG26" i="17" a="1"/>
  <c r="BG26" i="17" s="1"/>
  <c r="BG34" i="17" a="1"/>
  <c r="BG34" i="17" s="1"/>
  <c r="BG52" i="17" a="1"/>
  <c r="BG52" i="17" s="1"/>
  <c r="BG54" i="17" a="1"/>
  <c r="BG54" i="17" s="1"/>
  <c r="BG53" i="17" a="1"/>
  <c r="BG53" i="17" s="1"/>
  <c r="BG77" i="17"/>
  <c r="BG70" i="17"/>
  <c r="BG74" i="17"/>
  <c r="BG66" i="17"/>
  <c r="BG62" i="17"/>
  <c r="BG67" i="17"/>
  <c r="BG72" i="17"/>
  <c r="BG85" i="17"/>
  <c r="BG69" i="17"/>
  <c r="BG81" i="17"/>
  <c r="BG88" i="17"/>
  <c r="BG87" i="17"/>
  <c r="BG92" i="17"/>
  <c r="BG98" i="17"/>
  <c r="BG106" i="17"/>
  <c r="BG111" i="17"/>
  <c r="BG112" i="17"/>
  <c r="BG109" i="17"/>
  <c r="BG105" i="17"/>
  <c r="BH3" i="17"/>
  <c r="BG122" i="17"/>
  <c r="BG128" i="17"/>
  <c r="BG134" i="17"/>
  <c r="BG59" i="17"/>
  <c r="BG75" i="17"/>
  <c r="BG63" i="17"/>
  <c r="BG76" i="17"/>
  <c r="BG73" i="17"/>
  <c r="BG99" i="17"/>
  <c r="BG95" i="17"/>
  <c r="BG96" i="17"/>
  <c r="BG103" i="17"/>
  <c r="BG114" i="17"/>
  <c r="BG3" i="4"/>
  <c r="BG119" i="17"/>
  <c r="BG125" i="17"/>
  <c r="BG131" i="17"/>
  <c r="BG21" i="17" a="1"/>
  <c r="BG21" i="17" s="1"/>
  <c r="BG24" i="17" a="1"/>
  <c r="BG24" i="17" s="1"/>
  <c r="BG20" i="17" a="1"/>
  <c r="BG20" i="17" s="1"/>
  <c r="BG31" i="17" a="1"/>
  <c r="BG31" i="17" s="1"/>
  <c r="BG55" i="17" a="1"/>
  <c r="BG55" i="17" s="1"/>
  <c r="BG44" i="17" a="1"/>
  <c r="BG44" i="17" s="1"/>
  <c r="BG30" i="17" a="1"/>
  <c r="BG30" i="17" s="1"/>
  <c r="BG108" i="17"/>
  <c r="BG84" i="17"/>
  <c r="BG71" i="17"/>
  <c r="BG93" i="17"/>
  <c r="BG86" i="17"/>
  <c r="BG91" i="17"/>
  <c r="BG102" i="17"/>
  <c r="BG97" i="17"/>
  <c r="BG116" i="17"/>
  <c r="BG110" i="17"/>
  <c r="BG120" i="17"/>
  <c r="BG123" i="17"/>
  <c r="BG126" i="17"/>
  <c r="BG129" i="17"/>
  <c r="BG132" i="17"/>
  <c r="BG135" i="17"/>
  <c r="BG22" i="17" a="1"/>
  <c r="BG22" i="17" s="1"/>
  <c r="BG25" i="17" a="1"/>
  <c r="BG25" i="17" s="1"/>
  <c r="BG35" i="17" a="1"/>
  <c r="BG35" i="17" s="1"/>
  <c r="BG49" i="17" a="1"/>
  <c r="BG49" i="17" s="1"/>
  <c r="BG51" i="17" a="1"/>
  <c r="BG51" i="17" s="1"/>
  <c r="BG50" i="17" a="1"/>
  <c r="BG50" i="17" s="1"/>
  <c r="BG115" i="17"/>
  <c r="BG61" i="17"/>
  <c r="BG65" i="17"/>
  <c r="BG60" i="17"/>
  <c r="BG90" i="17"/>
  <c r="BG79" i="17"/>
  <c r="BG68" i="17"/>
  <c r="BG80" i="17"/>
  <c r="BG64" i="17"/>
  <c r="BG78" i="17"/>
  <c r="BG82" i="17"/>
  <c r="BG83" i="17"/>
  <c r="BG89" i="17"/>
  <c r="BG94" i="17"/>
  <c r="BU3" i="21"/>
  <c r="BU4" i="21" s="1"/>
  <c r="BU34" i="21" s="1"/>
  <c r="BG100" i="17"/>
  <c r="BG101" i="17"/>
  <c r="BG107" i="17"/>
  <c r="BG104" i="17"/>
  <c r="BG117" i="17"/>
  <c r="BG113" i="17"/>
  <c r="BG140" i="17"/>
  <c r="BG149" i="17"/>
  <c r="BG139" i="17"/>
  <c r="BG146" i="17"/>
  <c r="BG38" i="17" a="1"/>
  <c r="BG38" i="17" s="1"/>
  <c r="BG39" i="17" a="1"/>
  <c r="BG39" i="17" s="1"/>
  <c r="BG141" i="17"/>
  <c r="BG143" i="17"/>
  <c r="BG147" i="17"/>
  <c r="BG153" i="17"/>
  <c r="BG148" i="17"/>
  <c r="BG47" i="17" a="1"/>
  <c r="BG47" i="17" s="1"/>
  <c r="BG142" i="17"/>
  <c r="BG145" i="17"/>
  <c r="BG144" i="17"/>
  <c r="BG152" i="17"/>
  <c r="BG150" i="17"/>
  <c r="BG151" i="17"/>
  <c r="BG48" i="17" a="1"/>
  <c r="BG48" i="17" s="1"/>
  <c r="BG40" i="17" a="1"/>
  <c r="BG40" i="17" s="1"/>
  <c r="BG36" i="17" a="1"/>
  <c r="BG36" i="17" s="1"/>
  <c r="BG37" i="17" a="1"/>
  <c r="BG37" i="17" s="1"/>
  <c r="BF28" i="17"/>
  <c r="BF19" i="4" s="1"/>
  <c r="BE57" i="17"/>
  <c r="BE157" i="17" s="1"/>
  <c r="AE61" i="25" s="1"/>
  <c r="BF56" i="17"/>
  <c r="BF22" i="4" s="1"/>
  <c r="BF32" i="17"/>
  <c r="BF20" i="4" s="1"/>
  <c r="AB63" i="25"/>
  <c r="AC63" i="25"/>
  <c r="X63" i="25"/>
  <c r="Y64" i="25"/>
  <c r="V64" i="25"/>
  <c r="C65" i="25"/>
  <c r="AH65" i="25" s="1"/>
  <c r="T65" i="25" s="1"/>
  <c r="B66" i="25"/>
  <c r="BC7" i="17"/>
  <c r="BF137" i="17"/>
  <c r="BF24" i="4" s="1"/>
  <c r="BF154" i="17"/>
  <c r="BF25" i="4" s="1"/>
  <c r="BE7" i="17" l="1"/>
  <c r="BE14" i="17" s="1"/>
  <c r="BE15" i="17" s="1"/>
  <c r="L7" i="17"/>
  <c r="AY7" i="17"/>
  <c r="BF57" i="17"/>
  <c r="BF157" i="17" s="1"/>
  <c r="AE62" i="25" s="1"/>
  <c r="BG7" i="17"/>
  <c r="BG28" i="17"/>
  <c r="BG19" i="4" s="1"/>
  <c r="BG56" i="17"/>
  <c r="BG22" i="4" s="1"/>
  <c r="AC64" i="25"/>
  <c r="AB64" i="25"/>
  <c r="X64" i="25"/>
  <c r="BC7" i="4"/>
  <c r="BC14" i="17"/>
  <c r="BC15" i="17" s="1"/>
  <c r="C66" i="25"/>
  <c r="AH66" i="25" s="1"/>
  <c r="M7" i="17"/>
  <c r="N7" i="17"/>
  <c r="P7" i="17"/>
  <c r="Q7" i="17"/>
  <c r="O7" i="17"/>
  <c r="H7" i="25"/>
  <c r="H8" i="25"/>
  <c r="I7" i="25"/>
  <c r="R7" i="17"/>
  <c r="I8" i="25"/>
  <c r="T7" i="17"/>
  <c r="S7" i="17"/>
  <c r="U7" i="17"/>
  <c r="V7" i="17"/>
  <c r="W7" i="17"/>
  <c r="Z7" i="17"/>
  <c r="Y7" i="17"/>
  <c r="AA7" i="17"/>
  <c r="X7" i="17"/>
  <c r="AB7" i="17"/>
  <c r="AC7" i="17"/>
  <c r="AH7" i="17"/>
  <c r="AF7" i="17"/>
  <c r="AD7" i="17"/>
  <c r="AE7" i="17"/>
  <c r="AG7" i="17"/>
  <c r="AI7" i="17"/>
  <c r="AK7" i="17"/>
  <c r="AJ7" i="17"/>
  <c r="AL7" i="17"/>
  <c r="AM7" i="17"/>
  <c r="AP7" i="17"/>
  <c r="AQ7" i="17"/>
  <c r="AN7" i="17"/>
  <c r="AO7" i="17"/>
  <c r="AR7" i="17"/>
  <c r="AT7" i="17"/>
  <c r="AS7" i="17"/>
  <c r="AX7" i="17"/>
  <c r="AV7" i="17"/>
  <c r="AU7" i="17"/>
  <c r="AZ7" i="17"/>
  <c r="AW7" i="17"/>
  <c r="BB7" i="17"/>
  <c r="BF7" i="17"/>
  <c r="BA7" i="17"/>
  <c r="BD7" i="17"/>
  <c r="BG32" i="17"/>
  <c r="BG20" i="4" s="1"/>
  <c r="BH118" i="17"/>
  <c r="BH121" i="17"/>
  <c r="BH124" i="17"/>
  <c r="BH127" i="17"/>
  <c r="BH130" i="17"/>
  <c r="BH132" i="17"/>
  <c r="BH133" i="17"/>
  <c r="BH23" i="17" a="1"/>
  <c r="BH23" i="17" s="1"/>
  <c r="BH26" i="17" a="1"/>
  <c r="BH26" i="17" s="1"/>
  <c r="BH35" i="17" a="1"/>
  <c r="BH35" i="17" s="1"/>
  <c r="BH49" i="17" a="1"/>
  <c r="BH49" i="17" s="1"/>
  <c r="BH51" i="17" a="1"/>
  <c r="BH51" i="17" s="1"/>
  <c r="BH53" i="17" a="1"/>
  <c r="BH53" i="17" s="1"/>
  <c r="BH85" i="17"/>
  <c r="BH62" i="17"/>
  <c r="BH63" i="17"/>
  <c r="BH115" i="17"/>
  <c r="BH70" i="17"/>
  <c r="BH64" i="17"/>
  <c r="BH76" i="17"/>
  <c r="BH102" i="17"/>
  <c r="BH80" i="17"/>
  <c r="BH88" i="17"/>
  <c r="BH81" i="17"/>
  <c r="BH107" i="17"/>
  <c r="BH90" i="17"/>
  <c r="BH110" i="17"/>
  <c r="BH87" i="17"/>
  <c r="BH99" i="17"/>
  <c r="BH97" i="17"/>
  <c r="BH109" i="17"/>
  <c r="BH108" i="17"/>
  <c r="BH3" i="4"/>
  <c r="BH119" i="17"/>
  <c r="BH125" i="17"/>
  <c r="BH131" i="17"/>
  <c r="BH21" i="17" a="1"/>
  <c r="BH21" i="17" s="1"/>
  <c r="BH24" i="17" a="1"/>
  <c r="BH24" i="17" s="1"/>
  <c r="BH20" i="17" a="1"/>
  <c r="BH20" i="17" s="1"/>
  <c r="BH34" i="17" a="1"/>
  <c r="BH34" i="17" s="1"/>
  <c r="BH52" i="17" a="1"/>
  <c r="BH52" i="17" s="1"/>
  <c r="BH54" i="17" a="1"/>
  <c r="BH54" i="17" s="1"/>
  <c r="BH50" i="17" a="1"/>
  <c r="BH50" i="17" s="1"/>
  <c r="BH66" i="17"/>
  <c r="BH74" i="17"/>
  <c r="BH59" i="17"/>
  <c r="BH68" i="17"/>
  <c r="BH71" i="17"/>
  <c r="BH95" i="17"/>
  <c r="BH82" i="17"/>
  <c r="BH79" i="17"/>
  <c r="BH104" i="17"/>
  <c r="BH113" i="17"/>
  <c r="BI3" i="17"/>
  <c r="BH122" i="17"/>
  <c r="BH128" i="17"/>
  <c r="BH134" i="17"/>
  <c r="BH61" i="17"/>
  <c r="BH69" i="17"/>
  <c r="BH78" i="17"/>
  <c r="BH84" i="17"/>
  <c r="BH93" i="17"/>
  <c r="BH89" i="17"/>
  <c r="BH98" i="17"/>
  <c r="BH91" i="17"/>
  <c r="BH101" i="17"/>
  <c r="BH112" i="17"/>
  <c r="BH39" i="17" a="1"/>
  <c r="BH39" i="17" s="1"/>
  <c r="BH120" i="17"/>
  <c r="BH123" i="17"/>
  <c r="BH126" i="17"/>
  <c r="BH129" i="17"/>
  <c r="BH136" i="17"/>
  <c r="BH135" i="17"/>
  <c r="BH22" i="17" a="1"/>
  <c r="BH22" i="17" s="1"/>
  <c r="BH25" i="17" a="1"/>
  <c r="BH25" i="17" s="1"/>
  <c r="BH31" i="17" a="1"/>
  <c r="BH31" i="17" s="1"/>
  <c r="BH44" i="17" a="1"/>
  <c r="BH44" i="17" s="1"/>
  <c r="BH55" i="17" a="1"/>
  <c r="BH55" i="17" s="1"/>
  <c r="BH30" i="17" a="1"/>
  <c r="BH30" i="17" s="1"/>
  <c r="BH92" i="17"/>
  <c r="BH73" i="17"/>
  <c r="BH67" i="17"/>
  <c r="BH77" i="17"/>
  <c r="BH65" i="17"/>
  <c r="BH60" i="17"/>
  <c r="BH72" i="17"/>
  <c r="BH100" i="17"/>
  <c r="BH75" i="17"/>
  <c r="BH114" i="17"/>
  <c r="BH106" i="17"/>
  <c r="BH96" i="17"/>
  <c r="BH86" i="17"/>
  <c r="BH103" i="17"/>
  <c r="BH83" i="17"/>
  <c r="BH94" i="17"/>
  <c r="BH111" i="17"/>
  <c r="BH105" i="17"/>
  <c r="BH117" i="17"/>
  <c r="BH116" i="17"/>
  <c r="BV3" i="21"/>
  <c r="BV4" i="21" s="1"/>
  <c r="BV34" i="21" s="1"/>
  <c r="BH7" i="17"/>
  <c r="BH148" i="17"/>
  <c r="BH145" i="17"/>
  <c r="BH142" i="17"/>
  <c r="BH151" i="17"/>
  <c r="BH150" i="17"/>
  <c r="BH48" i="17" a="1"/>
  <c r="BH48" i="17" s="1"/>
  <c r="BH140" i="17"/>
  <c r="BH146" i="17"/>
  <c r="BH153" i="17"/>
  <c r="BH149" i="17"/>
  <c r="BH152" i="17"/>
  <c r="BH47" i="17" a="1"/>
  <c r="BH47" i="17" s="1"/>
  <c r="BH38" i="17" a="1"/>
  <c r="BH38" i="17" s="1"/>
  <c r="BH141" i="17"/>
  <c r="BH139" i="17"/>
  <c r="BH143" i="17"/>
  <c r="BH147" i="17"/>
  <c r="BH144" i="17"/>
  <c r="BH40" i="17" a="1"/>
  <c r="BH40" i="17" s="1"/>
  <c r="BH36" i="17" a="1"/>
  <c r="BH36" i="17" s="1"/>
  <c r="BH37" i="17" a="1"/>
  <c r="BH37" i="17" s="1"/>
  <c r="BG45" i="17"/>
  <c r="BG21" i="4" s="1"/>
  <c r="V65" i="25"/>
  <c r="Y65" i="25"/>
  <c r="BG154" i="17"/>
  <c r="BG25" i="4" s="1"/>
  <c r="BG137" i="17"/>
  <c r="BG24" i="4" s="1"/>
  <c r="BF23" i="4"/>
  <c r="BF28" i="4" s="1"/>
  <c r="BE7" i="4" l="1"/>
  <c r="BE14" i="4" s="1"/>
  <c r="BE15" i="4" s="1"/>
  <c r="L14" i="17"/>
  <c r="L15" i="17" s="1"/>
  <c r="L7" i="4"/>
  <c r="L14" i="4" s="1"/>
  <c r="L15" i="4" s="1"/>
  <c r="BG23" i="4"/>
  <c r="BG28" i="4" s="1"/>
  <c r="BH56" i="17"/>
  <c r="BH22" i="4" s="1"/>
  <c r="BH154" i="17"/>
  <c r="BH25" i="4" s="1"/>
  <c r="BH28" i="17"/>
  <c r="BH19" i="4" s="1"/>
  <c r="BF14" i="17"/>
  <c r="BF15" i="17" s="1"/>
  <c r="BF7" i="4"/>
  <c r="BF14" i="4" s="1"/>
  <c r="BF15" i="4" s="1"/>
  <c r="AX7" i="4"/>
  <c r="AX14" i="17"/>
  <c r="AX15" i="17" s="1"/>
  <c r="AQ7" i="4"/>
  <c r="AQ14" i="17"/>
  <c r="AQ15" i="17" s="1"/>
  <c r="AI7" i="4"/>
  <c r="AI14" i="17"/>
  <c r="AI15" i="17" s="1"/>
  <c r="AC7" i="4"/>
  <c r="AC14" i="4" s="1"/>
  <c r="AC15" i="4" s="1"/>
  <c r="AC14" i="17"/>
  <c r="AC15" i="17" s="1"/>
  <c r="W7" i="4"/>
  <c r="W14" i="4" s="1"/>
  <c r="W15" i="4" s="1"/>
  <c r="W14" i="17"/>
  <c r="W15" i="17" s="1"/>
  <c r="R14" i="17"/>
  <c r="R15" i="17" s="1"/>
  <c r="R7" i="4"/>
  <c r="R14" i="4" s="1"/>
  <c r="R15" i="4" s="1"/>
  <c r="P14" i="17"/>
  <c r="P15" i="17" s="1"/>
  <c r="P7" i="4"/>
  <c r="P14" i="4" s="1"/>
  <c r="P15" i="4" s="1"/>
  <c r="BG7" i="4"/>
  <c r="BG14" i="17"/>
  <c r="BG15" i="17" s="1"/>
  <c r="BH32" i="17"/>
  <c r="BH20" i="4" s="1"/>
  <c r="BB14" i="17"/>
  <c r="BB15" i="17" s="1"/>
  <c r="BB7" i="4"/>
  <c r="BB14" i="4" s="1"/>
  <c r="BB15" i="4" s="1"/>
  <c r="AS14" i="17"/>
  <c r="AS15" i="17" s="1"/>
  <c r="AS7" i="4"/>
  <c r="AS14" i="4" s="1"/>
  <c r="AS15" i="4" s="1"/>
  <c r="AP14" i="17"/>
  <c r="AP15" i="17" s="1"/>
  <c r="AP7" i="4"/>
  <c r="AP14" i="4" s="1"/>
  <c r="AP15" i="4" s="1"/>
  <c r="AG14" i="17"/>
  <c r="AG15" i="17" s="1"/>
  <c r="AG7" i="4"/>
  <c r="AB14" i="17"/>
  <c r="AB15" i="17" s="1"/>
  <c r="AB7" i="4"/>
  <c r="AB14" i="4" s="1"/>
  <c r="AB15" i="4" s="1"/>
  <c r="V14" i="17"/>
  <c r="V15" i="17" s="1"/>
  <c r="V7" i="4"/>
  <c r="V14" i="4" s="1"/>
  <c r="V15" i="4" s="1"/>
  <c r="N14" i="17"/>
  <c r="N15" i="17" s="1"/>
  <c r="N7" i="4"/>
  <c r="N14" i="4" s="1"/>
  <c r="N15" i="4" s="1"/>
  <c r="AW14" i="17"/>
  <c r="AW15" i="17" s="1"/>
  <c r="AW7" i="4"/>
  <c r="AT14" i="17"/>
  <c r="AT15" i="17" s="1"/>
  <c r="AT7" i="4"/>
  <c r="AM14" i="17"/>
  <c r="AM15" i="17" s="1"/>
  <c r="AM7" i="4"/>
  <c r="AM14" i="4" s="1"/>
  <c r="AM15" i="4" s="1"/>
  <c r="AE7" i="4"/>
  <c r="AE14" i="17"/>
  <c r="AE15" i="17" s="1"/>
  <c r="X7" i="4"/>
  <c r="X14" i="17"/>
  <c r="X15" i="17" s="1"/>
  <c r="U7" i="4"/>
  <c r="U14" i="4" s="1"/>
  <c r="U15" i="4" s="1"/>
  <c r="U14" i="17"/>
  <c r="U15" i="17" s="1"/>
  <c r="M14" i="17"/>
  <c r="M15" i="17" s="1"/>
  <c r="M7" i="4"/>
  <c r="M14" i="4" s="1"/>
  <c r="M15" i="4" s="1"/>
  <c r="AY14" i="17"/>
  <c r="AY15" i="17" s="1"/>
  <c r="AY7" i="4"/>
  <c r="AY14" i="4" s="1"/>
  <c r="AY15" i="4" s="1"/>
  <c r="BH14" i="17"/>
  <c r="BH15" i="17" s="1"/>
  <c r="BH7" i="4"/>
  <c r="BH14" i="4" s="1"/>
  <c r="BH15" i="4" s="1"/>
  <c r="BI119" i="17"/>
  <c r="BI122" i="17"/>
  <c r="BI125" i="17"/>
  <c r="BI128" i="17"/>
  <c r="BI131" i="17"/>
  <c r="BI134" i="17"/>
  <c r="BI21" i="17" a="1"/>
  <c r="BI21" i="17" s="1"/>
  <c r="BI24" i="17" a="1"/>
  <c r="BI24" i="17" s="1"/>
  <c r="BI20" i="17" a="1"/>
  <c r="BI20" i="17" s="1"/>
  <c r="BI34" i="17" a="1"/>
  <c r="BI34" i="17" s="1"/>
  <c r="BI31" i="17" a="1"/>
  <c r="BI31" i="17" s="1"/>
  <c r="BI53" i="17" a="1"/>
  <c r="BI53" i="17" s="1"/>
  <c r="BI55" i="17" a="1"/>
  <c r="BI55" i="17" s="1"/>
  <c r="BI68" i="17"/>
  <c r="BI79" i="17"/>
  <c r="BI85" i="17"/>
  <c r="BI73" i="17"/>
  <c r="BI80" i="17"/>
  <c r="BI63" i="17"/>
  <c r="BI84" i="17"/>
  <c r="BI65" i="17"/>
  <c r="BI81" i="17"/>
  <c r="BI62" i="17"/>
  <c r="BI74" i="17"/>
  <c r="BI86" i="17"/>
  <c r="BI109" i="17"/>
  <c r="BI95" i="17"/>
  <c r="BI97" i="17"/>
  <c r="BI101" i="17"/>
  <c r="BI102" i="17"/>
  <c r="BI114" i="17"/>
  <c r="BI111" i="17"/>
  <c r="BI112" i="17"/>
  <c r="BJ3" i="17"/>
  <c r="BI3" i="4"/>
  <c r="BI7" i="17"/>
  <c r="BI39" i="17" a="1"/>
  <c r="BI39" i="17" s="1"/>
  <c r="BI120" i="17"/>
  <c r="BI126" i="17"/>
  <c r="BI132" i="17"/>
  <c r="BI22" i="17" a="1"/>
  <c r="BI22" i="17" s="1"/>
  <c r="BI25" i="17" a="1"/>
  <c r="BI25" i="17" s="1"/>
  <c r="BI54" i="17" a="1"/>
  <c r="BI54" i="17" s="1"/>
  <c r="BI52" i="17" a="1"/>
  <c r="BI52" i="17" s="1"/>
  <c r="BI75" i="17"/>
  <c r="BI91" i="17"/>
  <c r="BI69" i="17"/>
  <c r="BI71" i="17"/>
  <c r="BI66" i="17"/>
  <c r="BI90" i="17"/>
  <c r="BI104" i="17"/>
  <c r="BI113" i="17"/>
  <c r="BI103" i="17"/>
  <c r="BI116" i="17"/>
  <c r="BI123" i="17"/>
  <c r="BI129" i="17"/>
  <c r="BI135" i="17"/>
  <c r="BI50" i="17" a="1"/>
  <c r="BI50" i="17" s="1"/>
  <c r="BI64" i="17"/>
  <c r="BI61" i="17"/>
  <c r="BI94" i="17"/>
  <c r="BI87" i="17"/>
  <c r="BI78" i="17"/>
  <c r="BI88" i="17"/>
  <c r="BI105" i="17"/>
  <c r="BI106" i="17"/>
  <c r="BI115" i="17"/>
  <c r="BW3" i="21"/>
  <c r="BW4" i="21" s="1"/>
  <c r="BW34" i="21" s="1"/>
  <c r="BI118" i="17"/>
  <c r="BI121" i="17"/>
  <c r="BI124" i="17"/>
  <c r="BI127" i="17"/>
  <c r="BI130" i="17"/>
  <c r="BI133" i="17"/>
  <c r="BI136" i="17"/>
  <c r="BI23" i="17" a="1"/>
  <c r="BI23" i="17" s="1"/>
  <c r="BI26" i="17" a="1"/>
  <c r="BI26" i="17" s="1"/>
  <c r="BI35" i="17" a="1"/>
  <c r="BI35" i="17" s="1"/>
  <c r="BI44" i="17" a="1"/>
  <c r="BI44" i="17" s="1"/>
  <c r="BI49" i="17" a="1"/>
  <c r="BI49" i="17" s="1"/>
  <c r="BI51" i="17" a="1"/>
  <c r="BI51" i="17" s="1"/>
  <c r="BI30" i="17" a="1"/>
  <c r="BI30" i="17" s="1"/>
  <c r="BI83" i="17"/>
  <c r="BI67" i="17"/>
  <c r="BI59" i="17"/>
  <c r="BI72" i="17"/>
  <c r="BI89" i="17"/>
  <c r="BI77" i="17"/>
  <c r="BI60" i="17"/>
  <c r="BI76" i="17"/>
  <c r="BI100" i="17"/>
  <c r="BI70" i="17"/>
  <c r="BI82" i="17"/>
  <c r="BI99" i="17"/>
  <c r="BI92" i="17"/>
  <c r="BI93" i="17"/>
  <c r="BI110" i="17"/>
  <c r="BI117" i="17"/>
  <c r="BI96" i="17"/>
  <c r="BI107" i="17"/>
  <c r="BI98" i="17"/>
  <c r="BI108" i="17"/>
  <c r="BI150" i="17"/>
  <c r="BI149" i="17"/>
  <c r="BI143" i="17"/>
  <c r="BI145" i="17"/>
  <c r="BI47" i="17" a="1"/>
  <c r="BI47" i="17" s="1"/>
  <c r="BI48" i="17" a="1"/>
  <c r="BI48" i="17" s="1"/>
  <c r="BI139" i="17"/>
  <c r="BI147" i="17"/>
  <c r="BI153" i="17"/>
  <c r="BI140" i="17"/>
  <c r="BI141" i="17"/>
  <c r="BI38" i="17" a="1"/>
  <c r="BI38" i="17" s="1"/>
  <c r="BI142" i="17"/>
  <c r="BI144" i="17"/>
  <c r="BI151" i="17"/>
  <c r="BI146" i="17"/>
  <c r="BI148" i="17"/>
  <c r="BI152" i="17"/>
  <c r="BI40" i="17" a="1"/>
  <c r="BI40" i="17" s="1"/>
  <c r="BI36" i="17" a="1"/>
  <c r="BI36" i="17" s="1"/>
  <c r="BI37" i="17" a="1"/>
  <c r="BI37" i="17" s="1"/>
  <c r="AZ14" i="17"/>
  <c r="AZ15" i="17" s="1"/>
  <c r="AZ7" i="4"/>
  <c r="AZ14" i="4" s="1"/>
  <c r="AZ15" i="4" s="1"/>
  <c r="AR14" i="17"/>
  <c r="AR15" i="17" s="1"/>
  <c r="AR7" i="4"/>
  <c r="AL14" i="17"/>
  <c r="AL15" i="17" s="1"/>
  <c r="AL7" i="4"/>
  <c r="AD14" i="17"/>
  <c r="AD15" i="17" s="1"/>
  <c r="AD7" i="4"/>
  <c r="AD14" i="4" s="1"/>
  <c r="AD15" i="4" s="1"/>
  <c r="AA14" i="17"/>
  <c r="AA15" i="17" s="1"/>
  <c r="AA7" i="4"/>
  <c r="AA14" i="4" s="1"/>
  <c r="AA15" i="4" s="1"/>
  <c r="S7" i="4"/>
  <c r="S14" i="4" s="1"/>
  <c r="S15" i="4" s="1"/>
  <c r="S14" i="17"/>
  <c r="S15" i="17" s="1"/>
  <c r="T66" i="25"/>
  <c r="AC14" i="25" s="1"/>
  <c r="U8" i="25"/>
  <c r="AC11" i="25"/>
  <c r="AB11" i="25" s="1"/>
  <c r="AC8" i="25"/>
  <c r="BD14" i="17"/>
  <c r="BD15" i="17" s="1"/>
  <c r="BD7" i="4"/>
  <c r="AU7" i="4"/>
  <c r="AU14" i="4" s="1"/>
  <c r="AU15" i="4" s="1"/>
  <c r="AU14" i="17"/>
  <c r="AU15" i="17" s="1"/>
  <c r="AO7" i="4"/>
  <c r="AO14" i="17"/>
  <c r="AO15" i="17" s="1"/>
  <c r="AJ14" i="17"/>
  <c r="AJ15" i="17" s="1"/>
  <c r="AJ7" i="4"/>
  <c r="AJ14" i="4" s="1"/>
  <c r="AJ15" i="4" s="1"/>
  <c r="AF7" i="4"/>
  <c r="AF14" i="17"/>
  <c r="AF15" i="17" s="1"/>
  <c r="Y7" i="4"/>
  <c r="Y14" i="17"/>
  <c r="Y15" i="17" s="1"/>
  <c r="T7" i="4"/>
  <c r="T14" i="4" s="1"/>
  <c r="T15" i="4" s="1"/>
  <c r="T14" i="17"/>
  <c r="T15" i="17" s="1"/>
  <c r="O14" i="17"/>
  <c r="O15" i="17" s="1"/>
  <c r="O7" i="4"/>
  <c r="O14" i="4" s="1"/>
  <c r="O15" i="4" s="1"/>
  <c r="BG57" i="17"/>
  <c r="BG157" i="17" s="1"/>
  <c r="AE63" i="25" s="1"/>
  <c r="AC65" i="25"/>
  <c r="AB65" i="25"/>
  <c r="X65" i="25"/>
  <c r="X66" i="25"/>
  <c r="BH137" i="17"/>
  <c r="BH24" i="4" s="1"/>
  <c r="BH45" i="17"/>
  <c r="BH21" i="4" s="1"/>
  <c r="BA7" i="4"/>
  <c r="BA14" i="17"/>
  <c r="BA15" i="17" s="1"/>
  <c r="AV14" i="17"/>
  <c r="AV15" i="17" s="1"/>
  <c r="AV7" i="4"/>
  <c r="AV14" i="4" s="1"/>
  <c r="AV15" i="4" s="1"/>
  <c r="AN7" i="4"/>
  <c r="AN14" i="4" s="1"/>
  <c r="AN15" i="4" s="1"/>
  <c r="AN14" i="17"/>
  <c r="AN15" i="17" s="1"/>
  <c r="AK14" i="17"/>
  <c r="AK15" i="17" s="1"/>
  <c r="AK7" i="4"/>
  <c r="AK14" i="4" s="1"/>
  <c r="AK15" i="4" s="1"/>
  <c r="AH7" i="4"/>
  <c r="AH14" i="17"/>
  <c r="AH15" i="17" s="1"/>
  <c r="Z7" i="4"/>
  <c r="Z14" i="17"/>
  <c r="Z15" i="17" s="1"/>
  <c r="Q14" i="17"/>
  <c r="Q15" i="17" s="1"/>
  <c r="Q7" i="4"/>
  <c r="BC14" i="4"/>
  <c r="BC15" i="4" s="1"/>
  <c r="BI32" i="17" l="1"/>
  <c r="BI20" i="4" s="1"/>
  <c r="BI56" i="17"/>
  <c r="BI22" i="4" s="1"/>
  <c r="BI137" i="17"/>
  <c r="BI24" i="4" s="1"/>
  <c r="X14" i="4"/>
  <c r="X15" i="4" s="1"/>
  <c r="AT14" i="4"/>
  <c r="AT15" i="4" s="1"/>
  <c r="AG14" i="4"/>
  <c r="AG15" i="4" s="1"/>
  <c r="Z14" i="4"/>
  <c r="Z15" i="4" s="1"/>
  <c r="BI7" i="4"/>
  <c r="BI14" i="17"/>
  <c r="BI15" i="17" s="1"/>
  <c r="AI14" i="4"/>
  <c r="AI15" i="4" s="1"/>
  <c r="BD14" i="4"/>
  <c r="BD15" i="4" s="1"/>
  <c r="AE14" i="4"/>
  <c r="AE15" i="4" s="1"/>
  <c r="BG14" i="4"/>
  <c r="BG15" i="4" s="1"/>
  <c r="AH14" i="4"/>
  <c r="AH15" i="4" s="1"/>
  <c r="BJ123" i="17"/>
  <c r="BK123" i="17" s="1"/>
  <c r="BJ128" i="17"/>
  <c r="BK128" i="17" s="1"/>
  <c r="BJ135" i="17"/>
  <c r="BK135" i="17" s="1"/>
  <c r="BJ121" i="17"/>
  <c r="BK121" i="17" s="1"/>
  <c r="BJ126" i="17"/>
  <c r="BK126" i="17" s="1"/>
  <c r="BJ125" i="17"/>
  <c r="BK125" i="17" s="1"/>
  <c r="BJ21" i="17" a="1"/>
  <c r="BJ21" i="17" s="1"/>
  <c r="BK21" i="17" s="1"/>
  <c r="BJ24" i="17" a="1"/>
  <c r="BJ24" i="17" s="1"/>
  <c r="BK24" i="17" s="1"/>
  <c r="BJ20" i="17" a="1"/>
  <c r="BJ20" i="17" s="1"/>
  <c r="BJ87" i="17"/>
  <c r="BK87" i="17" s="1"/>
  <c r="BJ54" i="17" a="1"/>
  <c r="BJ54" i="17" s="1"/>
  <c r="BK54" i="17" s="1"/>
  <c r="BJ52" i="17" a="1"/>
  <c r="BJ52" i="17" s="1"/>
  <c r="BK52" i="17" s="1"/>
  <c r="BJ53" i="17" a="1"/>
  <c r="BJ53" i="17" s="1"/>
  <c r="BK53" i="17" s="1"/>
  <c r="BJ63" i="17"/>
  <c r="BK63" i="17" s="1"/>
  <c r="BJ95" i="17"/>
  <c r="BK95" i="17" s="1"/>
  <c r="BJ101" i="17"/>
  <c r="BK101" i="17" s="1"/>
  <c r="BJ108" i="17"/>
  <c r="BK108" i="17" s="1"/>
  <c r="BJ82" i="17"/>
  <c r="BK82" i="17" s="1"/>
  <c r="BJ59" i="17"/>
  <c r="BJ83" i="17"/>
  <c r="BK83" i="17" s="1"/>
  <c r="BJ60" i="17"/>
  <c r="BK60" i="17" s="1"/>
  <c r="BJ72" i="17"/>
  <c r="BK72" i="17" s="1"/>
  <c r="BJ84" i="17"/>
  <c r="BK84" i="17" s="1"/>
  <c r="BJ96" i="17"/>
  <c r="BK96" i="17" s="1"/>
  <c r="BJ65" i="17"/>
  <c r="BK65" i="17" s="1"/>
  <c r="BJ77" i="17"/>
  <c r="BK77" i="17" s="1"/>
  <c r="BJ89" i="17"/>
  <c r="BK89" i="17" s="1"/>
  <c r="BJ112" i="17"/>
  <c r="BK112" i="17" s="1"/>
  <c r="BJ98" i="17"/>
  <c r="BK98" i="17" s="1"/>
  <c r="BJ100" i="17"/>
  <c r="BK100" i="17" s="1"/>
  <c r="BJ115" i="17"/>
  <c r="BK115" i="17" s="1"/>
  <c r="BJ116" i="17"/>
  <c r="BK116" i="17" s="1"/>
  <c r="BJ113" i="17"/>
  <c r="BK113" i="17" s="1"/>
  <c r="BJ118" i="17"/>
  <c r="BK118" i="17" s="1"/>
  <c r="BJ127" i="17"/>
  <c r="BK127" i="17" s="1"/>
  <c r="BJ131" i="17"/>
  <c r="BK131" i="17" s="1"/>
  <c r="BJ66" i="17"/>
  <c r="BK66" i="17" s="1"/>
  <c r="BJ90" i="17"/>
  <c r="BK90" i="17" s="1"/>
  <c r="BJ91" i="17"/>
  <c r="BK91" i="17" s="1"/>
  <c r="BJ76" i="17"/>
  <c r="BK76" i="17" s="1"/>
  <c r="BJ102" i="17"/>
  <c r="BK102" i="17" s="1"/>
  <c r="BJ81" i="17"/>
  <c r="BK81" i="17" s="1"/>
  <c r="BJ92" i="17"/>
  <c r="BK92" i="17" s="1"/>
  <c r="BJ104" i="17"/>
  <c r="BK104" i="17" s="1"/>
  <c r="BJ105" i="17"/>
  <c r="BK105" i="17" s="1"/>
  <c r="BJ39" i="17" a="1"/>
  <c r="BJ39" i="17" s="1"/>
  <c r="BK39" i="17" s="1"/>
  <c r="BJ129" i="17"/>
  <c r="BK129" i="17" s="1"/>
  <c r="BJ136" i="17"/>
  <c r="BK136" i="17" s="1"/>
  <c r="BJ133" i="17"/>
  <c r="BK133" i="17" s="1"/>
  <c r="BJ22" i="17" a="1"/>
  <c r="BJ22" i="17" s="1"/>
  <c r="BK22" i="17" s="1"/>
  <c r="BJ25" i="17" a="1"/>
  <c r="BJ25" i="17" s="1"/>
  <c r="BK25" i="17" s="1"/>
  <c r="BJ35" i="17" a="1"/>
  <c r="BJ35" i="17" s="1"/>
  <c r="BK35" i="17" s="1"/>
  <c r="BJ51" i="17" a="1"/>
  <c r="BJ51" i="17" s="1"/>
  <c r="BK51" i="17" s="1"/>
  <c r="BJ50" i="17" a="1"/>
  <c r="BJ50" i="17" s="1"/>
  <c r="BK50" i="17" s="1"/>
  <c r="BJ44" i="17" a="1"/>
  <c r="BJ44" i="17" s="1"/>
  <c r="BK44" i="17" s="1"/>
  <c r="BJ30" i="17" a="1"/>
  <c r="BJ30" i="17" s="1"/>
  <c r="BJ79" i="17"/>
  <c r="BK79" i="17" s="1"/>
  <c r="BJ70" i="17"/>
  <c r="BK70" i="17" s="1"/>
  <c r="BJ67" i="17"/>
  <c r="BK67" i="17" s="1"/>
  <c r="BJ64" i="17"/>
  <c r="BK64" i="17" s="1"/>
  <c r="BJ88" i="17"/>
  <c r="BK88" i="17" s="1"/>
  <c r="BJ69" i="17"/>
  <c r="BK69" i="17" s="1"/>
  <c r="BJ97" i="17"/>
  <c r="BK97" i="17" s="1"/>
  <c r="BJ103" i="17"/>
  <c r="BK103" i="17" s="1"/>
  <c r="BJ106" i="17"/>
  <c r="BK106" i="17" s="1"/>
  <c r="BJ3" i="4"/>
  <c r="BJ122" i="17"/>
  <c r="BK122" i="17" s="1"/>
  <c r="BJ120" i="17"/>
  <c r="BK120" i="17" s="1"/>
  <c r="BJ23" i="17" a="1"/>
  <c r="BJ23" i="17" s="1"/>
  <c r="BK23" i="17" s="1"/>
  <c r="BJ31" i="17" a="1"/>
  <c r="BJ31" i="17" s="1"/>
  <c r="BK31" i="17" s="1"/>
  <c r="BJ62" i="17"/>
  <c r="BK62" i="17" s="1"/>
  <c r="BJ74" i="17"/>
  <c r="BK74" i="17" s="1"/>
  <c r="BJ117" i="17"/>
  <c r="BK117" i="17" s="1"/>
  <c r="BJ93" i="17"/>
  <c r="BK93" i="17" s="1"/>
  <c r="BJ85" i="17"/>
  <c r="BK85" i="17" s="1"/>
  <c r="BJ114" i="17"/>
  <c r="BK114" i="17" s="1"/>
  <c r="BJ109" i="17"/>
  <c r="BK109" i="17" s="1"/>
  <c r="BJ134" i="17"/>
  <c r="BK134" i="17" s="1"/>
  <c r="BJ119" i="17"/>
  <c r="BK119" i="17" s="1"/>
  <c r="BJ26" i="17" a="1"/>
  <c r="BJ26" i="17" s="1"/>
  <c r="BK26" i="17" s="1"/>
  <c r="BJ49" i="17" a="1"/>
  <c r="BJ49" i="17" s="1"/>
  <c r="BK49" i="17" s="1"/>
  <c r="BJ78" i="17"/>
  <c r="BK78" i="17" s="1"/>
  <c r="BJ99" i="17"/>
  <c r="BK99" i="17" s="1"/>
  <c r="BJ68" i="17"/>
  <c r="BK68" i="17" s="1"/>
  <c r="BJ61" i="17"/>
  <c r="BK61" i="17" s="1"/>
  <c r="BJ107" i="17"/>
  <c r="BK107" i="17" s="1"/>
  <c r="BJ110" i="17"/>
  <c r="BK110" i="17" s="1"/>
  <c r="BX3" i="21"/>
  <c r="BJ132" i="17"/>
  <c r="BK132" i="17" s="1"/>
  <c r="BJ124" i="17"/>
  <c r="BK124" i="17" s="1"/>
  <c r="BJ130" i="17"/>
  <c r="BK130" i="17" s="1"/>
  <c r="BJ34" i="17" a="1"/>
  <c r="BJ34" i="17" s="1"/>
  <c r="BK34" i="17" s="1"/>
  <c r="BJ55" i="17" a="1"/>
  <c r="BJ55" i="17" s="1"/>
  <c r="BK55" i="17" s="1"/>
  <c r="BJ71" i="17"/>
  <c r="BK71" i="17" s="1"/>
  <c r="BJ86" i="17"/>
  <c r="BK86" i="17" s="1"/>
  <c r="BJ75" i="17"/>
  <c r="BK75" i="17" s="1"/>
  <c r="BJ80" i="17"/>
  <c r="BK80" i="17" s="1"/>
  <c r="BJ73" i="17"/>
  <c r="BK73" i="17" s="1"/>
  <c r="BJ94" i="17"/>
  <c r="BK94" i="17" s="1"/>
  <c r="BJ111" i="17"/>
  <c r="BK111" i="17" s="1"/>
  <c r="BJ7" i="17"/>
  <c r="BJ143" i="17"/>
  <c r="BK143" i="17" s="1"/>
  <c r="BJ152" i="17"/>
  <c r="BK152" i="17" s="1"/>
  <c r="BJ153" i="17"/>
  <c r="BK153" i="17" s="1"/>
  <c r="BJ145" i="17"/>
  <c r="BK145" i="17" s="1"/>
  <c r="BJ141" i="17"/>
  <c r="BK141" i="17" s="1"/>
  <c r="BJ47" i="17" a="1"/>
  <c r="BJ47" i="17" s="1"/>
  <c r="BJ149" i="17"/>
  <c r="BK149" i="17" s="1"/>
  <c r="BJ139" i="17"/>
  <c r="BJ146" i="17"/>
  <c r="BK146" i="17" s="1"/>
  <c r="BJ140" i="17"/>
  <c r="BK140" i="17" s="1"/>
  <c r="BJ147" i="17"/>
  <c r="BK147" i="17" s="1"/>
  <c r="BJ48" i="17" a="1"/>
  <c r="BJ48" i="17" s="1"/>
  <c r="BK48" i="17" s="1"/>
  <c r="BJ150" i="17"/>
  <c r="BK150" i="17" s="1"/>
  <c r="BJ151" i="17"/>
  <c r="BK151" i="17" s="1"/>
  <c r="BJ142" i="17"/>
  <c r="BK142" i="17" s="1"/>
  <c r="BJ144" i="17"/>
  <c r="BK144" i="17" s="1"/>
  <c r="BJ148" i="17"/>
  <c r="BK148" i="17" s="1"/>
  <c r="BJ38" i="17" a="1"/>
  <c r="BJ38" i="17" s="1"/>
  <c r="BK38" i="17" s="1"/>
  <c r="BJ40" i="17" a="1"/>
  <c r="BJ40" i="17" s="1"/>
  <c r="BK40" i="17" s="1"/>
  <c r="BJ36" i="17" a="1"/>
  <c r="BJ36" i="17" s="1"/>
  <c r="BK36" i="17" s="1"/>
  <c r="BJ37" i="17" a="1"/>
  <c r="BJ37" i="17" s="1"/>
  <c r="AW14" i="4"/>
  <c r="AW15" i="4" s="1"/>
  <c r="AQ14" i="4"/>
  <c r="AQ15" i="4" s="1"/>
  <c r="BH57" i="17"/>
  <c r="BH157" i="17" s="1"/>
  <c r="AE64" i="25" s="1"/>
  <c r="P30" i="25"/>
  <c r="P16" i="25"/>
  <c r="P12" i="25"/>
  <c r="P17" i="25"/>
  <c r="P36" i="25"/>
  <c r="P27" i="25"/>
  <c r="P19" i="25"/>
  <c r="P29" i="25"/>
  <c r="P35" i="25"/>
  <c r="P23" i="25"/>
  <c r="P20" i="25"/>
  <c r="P33" i="25"/>
  <c r="P37" i="25"/>
  <c r="P25" i="25"/>
  <c r="P22" i="25"/>
  <c r="P21" i="25"/>
  <c r="P13" i="25"/>
  <c r="P38" i="25"/>
  <c r="P32" i="25"/>
  <c r="P14" i="25"/>
  <c r="P26" i="25"/>
  <c r="P15" i="25"/>
  <c r="P31" i="25"/>
  <c r="P34" i="25"/>
  <c r="P11" i="25"/>
  <c r="P24" i="25"/>
  <c r="P28" i="25"/>
  <c r="P18" i="25"/>
  <c r="AO14" i="4"/>
  <c r="AO15" i="4" s="1"/>
  <c r="AC5" i="25"/>
  <c r="AB8" i="25"/>
  <c r="AF14" i="4"/>
  <c r="AF15" i="4" s="1"/>
  <c r="G7" i="17"/>
  <c r="AR14" i="4"/>
  <c r="AR15" i="4" s="1"/>
  <c r="BI154" i="17"/>
  <c r="BI25" i="4" s="1"/>
  <c r="BA14" i="4"/>
  <c r="BA15" i="4" s="1"/>
  <c r="U9" i="25"/>
  <c r="K8" i="25"/>
  <c r="Q14" i="4"/>
  <c r="Q15" i="4" s="1"/>
  <c r="Y14" i="4"/>
  <c r="Y15" i="4" s="1"/>
  <c r="AL14" i="4"/>
  <c r="AL15" i="4" s="1"/>
  <c r="BI45" i="17"/>
  <c r="BI21" i="4" s="1"/>
  <c r="BI28" i="17"/>
  <c r="BI19" i="4" s="1"/>
  <c r="BH23" i="4"/>
  <c r="BH28" i="4" s="1"/>
  <c r="AX14" i="4"/>
  <c r="AX15" i="4" s="1"/>
  <c r="BI23" i="4" l="1"/>
  <c r="BI28" i="4" s="1"/>
  <c r="BJ56" i="17"/>
  <c r="BJ22" i="4" s="1"/>
  <c r="BK22" i="4" s="1"/>
  <c r="BK47" i="17"/>
  <c r="BK56" i="17" s="1"/>
  <c r="BJ7" i="4"/>
  <c r="BJ14" i="4" s="1"/>
  <c r="BJ15" i="4" s="1"/>
  <c r="BJ14" i="17"/>
  <c r="BJ15" i="17" s="1"/>
  <c r="BJ28" i="17"/>
  <c r="BJ19" i="4" s="1"/>
  <c r="BK19" i="4" s="1"/>
  <c r="BK20" i="17"/>
  <c r="BX4" i="21"/>
  <c r="H11" i="21"/>
  <c r="H31" i="21"/>
  <c r="G32" i="21"/>
  <c r="G7" i="21"/>
  <c r="D5" i="21"/>
  <c r="E5" i="21" s="1"/>
  <c r="G8" i="21"/>
  <c r="H20" i="21"/>
  <c r="F10" i="21"/>
  <c r="G14" i="21"/>
  <c r="H6" i="21"/>
  <c r="F24" i="21"/>
  <c r="H8" i="21"/>
  <c r="F7" i="21"/>
  <c r="H13" i="21"/>
  <c r="I23" i="21"/>
  <c r="D16" i="21"/>
  <c r="E16" i="21" s="1"/>
  <c r="G17" i="21"/>
  <c r="I33" i="21"/>
  <c r="H29" i="21"/>
  <c r="D11" i="21"/>
  <c r="E11" i="21" s="1"/>
  <c r="G6" i="21"/>
  <c r="G5" i="21"/>
  <c r="I29" i="21"/>
  <c r="F5" i="21"/>
  <c r="I24" i="21"/>
  <c r="F13" i="21"/>
  <c r="I18" i="21"/>
  <c r="D6" i="21"/>
  <c r="E6" i="21" s="1"/>
  <c r="D13" i="21"/>
  <c r="E13" i="21" s="1"/>
  <c r="F18" i="21"/>
  <c r="G19" i="21"/>
  <c r="D7" i="21"/>
  <c r="E7" i="21" s="1"/>
  <c r="G25" i="21"/>
  <c r="I7" i="21"/>
  <c r="I5" i="21"/>
  <c r="I14" i="21"/>
  <c r="G27" i="21"/>
  <c r="H25" i="21"/>
  <c r="D15" i="21"/>
  <c r="E15" i="21" s="1"/>
  <c r="G26" i="21"/>
  <c r="D17" i="21"/>
  <c r="E17" i="21" s="1"/>
  <c r="H16" i="21"/>
  <c r="D26" i="21"/>
  <c r="E26" i="21" s="1"/>
  <c r="I8" i="21"/>
  <c r="F28" i="21"/>
  <c r="H28" i="21"/>
  <c r="I32" i="21"/>
  <c r="D32" i="21"/>
  <c r="E32" i="21" s="1"/>
  <c r="F8" i="21"/>
  <c r="H12" i="21"/>
  <c r="G11" i="21"/>
  <c r="F15" i="21"/>
  <c r="D30" i="21"/>
  <c r="E30" i="21" s="1"/>
  <c r="G20" i="21"/>
  <c r="H30" i="21"/>
  <c r="H27" i="21"/>
  <c r="H21" i="21"/>
  <c r="H10" i="21"/>
  <c r="G15" i="21"/>
  <c r="F19" i="21"/>
  <c r="H5" i="21"/>
  <c r="G4" i="21"/>
  <c r="H26" i="21"/>
  <c r="I26" i="21"/>
  <c r="G13" i="21"/>
  <c r="F27" i="21"/>
  <c r="D20" i="21"/>
  <c r="E20" i="21" s="1"/>
  <c r="I25" i="21"/>
  <c r="I17" i="21"/>
  <c r="D33" i="21"/>
  <c r="E33" i="21" s="1"/>
  <c r="F11" i="21"/>
  <c r="F9" i="21"/>
  <c r="H23" i="21"/>
  <c r="H24" i="21"/>
  <c r="D23" i="21"/>
  <c r="E23" i="21" s="1"/>
  <c r="D25" i="21"/>
  <c r="E25" i="21" s="1"/>
  <c r="I12" i="21"/>
  <c r="I22" i="21"/>
  <c r="F23" i="21"/>
  <c r="I30" i="21"/>
  <c r="G16" i="21"/>
  <c r="F26" i="21"/>
  <c r="I27" i="21"/>
  <c r="H15" i="21"/>
  <c r="F30" i="21"/>
  <c r="G33" i="21"/>
  <c r="I11" i="21"/>
  <c r="I10" i="21"/>
  <c r="H7" i="21"/>
  <c r="H22" i="21"/>
  <c r="G31" i="21"/>
  <c r="F21" i="21"/>
  <c r="D28" i="21"/>
  <c r="E28" i="21" s="1"/>
  <c r="G22" i="21"/>
  <c r="G10" i="21"/>
  <c r="D27" i="21"/>
  <c r="E27" i="21" s="1"/>
  <c r="D10" i="21"/>
  <c r="E10" i="21" s="1"/>
  <c r="I19" i="21"/>
  <c r="I4" i="21"/>
  <c r="F32" i="21"/>
  <c r="D19" i="21"/>
  <c r="E19" i="21" s="1"/>
  <c r="F33" i="21"/>
  <c r="G12" i="21"/>
  <c r="H32" i="21"/>
  <c r="H19" i="21"/>
  <c r="I9" i="21"/>
  <c r="F16" i="21"/>
  <c r="H18" i="21"/>
  <c r="G18" i="21"/>
  <c r="D8" i="21"/>
  <c r="E8" i="21" s="1"/>
  <c r="F22" i="21"/>
  <c r="D29" i="21"/>
  <c r="E29" i="21" s="1"/>
  <c r="I21" i="21"/>
  <c r="H17" i="21"/>
  <c r="I20" i="21"/>
  <c r="F17" i="21"/>
  <c r="I15" i="21"/>
  <c r="F12" i="21"/>
  <c r="G23" i="21"/>
  <c r="D9" i="21"/>
  <c r="E9" i="21" s="1"/>
  <c r="H14" i="21"/>
  <c r="F25" i="21"/>
  <c r="D12" i="21"/>
  <c r="E12" i="21" s="1"/>
  <c r="I13" i="21"/>
  <c r="D31" i="21"/>
  <c r="E31" i="21" s="1"/>
  <c r="G30" i="21"/>
  <c r="G28" i="21"/>
  <c r="F29" i="21"/>
  <c r="H9" i="21"/>
  <c r="G21" i="21"/>
  <c r="F20" i="21"/>
  <c r="I28" i="21"/>
  <c r="G9" i="21"/>
  <c r="I16" i="21"/>
  <c r="I6" i="21"/>
  <c r="G24" i="21"/>
  <c r="I31" i="21"/>
  <c r="D18" i="21"/>
  <c r="E18" i="21" s="1"/>
  <c r="F31" i="21"/>
  <c r="D14" i="21"/>
  <c r="E14" i="21" s="1"/>
  <c r="F6" i="21"/>
  <c r="D22" i="21"/>
  <c r="E22" i="21" s="1"/>
  <c r="D21" i="21"/>
  <c r="E21" i="21" s="1"/>
  <c r="G29" i="21"/>
  <c r="D24" i="21"/>
  <c r="E24" i="21" s="1"/>
  <c r="F14" i="21"/>
  <c r="D4" i="21"/>
  <c r="H33" i="21"/>
  <c r="H4" i="21"/>
  <c r="M8" i="25"/>
  <c r="AA8" i="25" s="1"/>
  <c r="Z8" i="25"/>
  <c r="R11" i="25"/>
  <c r="Q11" i="25"/>
  <c r="O11" i="25"/>
  <c r="O32" i="25"/>
  <c r="R32" i="25"/>
  <c r="Q32" i="25"/>
  <c r="O25" i="25"/>
  <c r="Q25" i="25"/>
  <c r="R25" i="25"/>
  <c r="Q29" i="25"/>
  <c r="R29" i="25"/>
  <c r="O29" i="25"/>
  <c r="O16" i="25"/>
  <c r="Q16" i="25"/>
  <c r="R16" i="25"/>
  <c r="U10" i="25"/>
  <c r="K9" i="25"/>
  <c r="R34" i="25"/>
  <c r="O34" i="25"/>
  <c r="Q34" i="25"/>
  <c r="O38" i="25"/>
  <c r="Q38" i="25"/>
  <c r="R38" i="25"/>
  <c r="R37" i="25"/>
  <c r="Q37" i="25"/>
  <c r="O37" i="25"/>
  <c r="R19" i="25"/>
  <c r="O19" i="25"/>
  <c r="Q19" i="25"/>
  <c r="R30" i="25"/>
  <c r="Q30" i="25"/>
  <c r="O30" i="25"/>
  <c r="BJ45" i="17"/>
  <c r="BJ21" i="4" s="1"/>
  <c r="BK37" i="17"/>
  <c r="BK45" i="17" s="1"/>
  <c r="BJ32" i="17"/>
  <c r="BJ20" i="4" s="1"/>
  <c r="BK20" i="4" s="1"/>
  <c r="BK30" i="17"/>
  <c r="BK32" i="17" s="1"/>
  <c r="BJ154" i="17"/>
  <c r="BJ25" i="4" s="1"/>
  <c r="BK25" i="4" s="1"/>
  <c r="BK139" i="17"/>
  <c r="BK154" i="17" s="1"/>
  <c r="BJ137" i="17"/>
  <c r="BJ24" i="4" s="1"/>
  <c r="BK24" i="4" s="1"/>
  <c r="BK59" i="17"/>
  <c r="BK137" i="17" s="1"/>
  <c r="BI14" i="4"/>
  <c r="BI15" i="4" s="1"/>
  <c r="R28" i="25"/>
  <c r="O28" i="25"/>
  <c r="Q28" i="25"/>
  <c r="O26" i="25"/>
  <c r="R26" i="25"/>
  <c r="Q26" i="25"/>
  <c r="Q21" i="25"/>
  <c r="O21" i="25"/>
  <c r="R21" i="25"/>
  <c r="Q23" i="25"/>
  <c r="R23" i="25"/>
  <c r="O23" i="25"/>
  <c r="R17" i="25"/>
  <c r="Q17" i="25"/>
  <c r="O17" i="25"/>
  <c r="G7" i="4"/>
  <c r="G14" i="4" s="1"/>
  <c r="G15" i="4" s="1"/>
  <c r="G14" i="17"/>
  <c r="G15" i="17" s="1"/>
  <c r="R31" i="25"/>
  <c r="Q31" i="25"/>
  <c r="O31" i="25"/>
  <c r="O13" i="25"/>
  <c r="R13" i="25"/>
  <c r="Q13" i="25"/>
  <c r="R33" i="25"/>
  <c r="Q33" i="25"/>
  <c r="O33" i="25"/>
  <c r="R27" i="25"/>
  <c r="Q27" i="25"/>
  <c r="O27" i="25"/>
  <c r="BI57" i="17"/>
  <c r="BI157" i="17" s="1"/>
  <c r="AE65" i="25" s="1"/>
  <c r="Q18" i="25"/>
  <c r="O18" i="25"/>
  <c r="R18" i="25"/>
  <c r="R15" i="25"/>
  <c r="Q15" i="25"/>
  <c r="O15" i="25"/>
  <c r="R20" i="25"/>
  <c r="O20" i="25"/>
  <c r="Q20" i="25"/>
  <c r="Q36" i="25"/>
  <c r="O36" i="25"/>
  <c r="R36" i="25"/>
  <c r="D7" i="17"/>
  <c r="G7" i="25"/>
  <c r="P7" i="25"/>
  <c r="R24" i="25"/>
  <c r="Q24" i="25"/>
  <c r="O24" i="25"/>
  <c r="R14" i="25"/>
  <c r="Q14" i="25"/>
  <c r="O14" i="25"/>
  <c r="R22" i="25"/>
  <c r="Q22" i="25"/>
  <c r="O22" i="25"/>
  <c r="R35" i="25"/>
  <c r="O35" i="25"/>
  <c r="Q35" i="25"/>
  <c r="Q12" i="25"/>
  <c r="R12" i="25"/>
  <c r="O12" i="25"/>
  <c r="L8" i="25" l="1"/>
  <c r="U11" i="25"/>
  <c r="K10" i="25"/>
  <c r="M10" i="25" s="1"/>
  <c r="AA10" i="25" s="1"/>
  <c r="D14" i="17"/>
  <c r="D7" i="4"/>
  <c r="BJ57" i="17"/>
  <c r="BJ157" i="17" s="1"/>
  <c r="AE66" i="25" s="1"/>
  <c r="AB13" i="25" s="1"/>
  <c r="E4" i="21"/>
  <c r="E34" i="21" s="1"/>
  <c r="D34" i="21"/>
  <c r="I34" i="21"/>
  <c r="BJ23" i="4"/>
  <c r="BK21" i="4"/>
  <c r="M9" i="25"/>
  <c r="AA9" i="25" s="1"/>
  <c r="Z10" i="25" s="1"/>
  <c r="Z9" i="25"/>
  <c r="BX34" i="21"/>
  <c r="F4" i="21"/>
  <c r="F34" i="21" s="1"/>
  <c r="J4" i="21"/>
  <c r="J34" i="21" s="1"/>
  <c r="Q7" i="25"/>
  <c r="R7" i="25"/>
  <c r="O7" i="25"/>
  <c r="G34" i="21"/>
  <c r="H34" i="21"/>
  <c r="BK28" i="17"/>
  <c r="BK57" i="17" s="1"/>
  <c r="BK157" i="17" s="1"/>
  <c r="I7" i="17" l="1"/>
  <c r="I14" i="17" s="1"/>
  <c r="I15" i="17" s="1"/>
  <c r="P8" i="25"/>
  <c r="L9" i="25"/>
  <c r="L10" i="25"/>
  <c r="BL128" i="17"/>
  <c r="BL57" i="17"/>
  <c r="BL39" i="17"/>
  <c r="BL157" i="17"/>
  <c r="BL104" i="17"/>
  <c r="BL61" i="17"/>
  <c r="BL155" i="17"/>
  <c r="BL133" i="17"/>
  <c r="BL76" i="17"/>
  <c r="BL40" i="17"/>
  <c r="BL123" i="17"/>
  <c r="BL132" i="17"/>
  <c r="BL37" i="17"/>
  <c r="BL129" i="17"/>
  <c r="BL143" i="17"/>
  <c r="BL101" i="17"/>
  <c r="BL87" i="17"/>
  <c r="BL141" i="17"/>
  <c r="BL42" i="17"/>
  <c r="BL145" i="17"/>
  <c r="BL130" i="17"/>
  <c r="BL98" i="17"/>
  <c r="BL97" i="17"/>
  <c r="BL52" i="17"/>
  <c r="BL86" i="17"/>
  <c r="BL74" i="17"/>
  <c r="BL153" i="17"/>
  <c r="BL78" i="17"/>
  <c r="BL116" i="17"/>
  <c r="BL126" i="17"/>
  <c r="BL95" i="17"/>
  <c r="BL107" i="17"/>
  <c r="BL154" i="17"/>
  <c r="BL55" i="17"/>
  <c r="BL111" i="17"/>
  <c r="BL75" i="17"/>
  <c r="BL120" i="17"/>
  <c r="BL142" i="17"/>
  <c r="BL31" i="17"/>
  <c r="BL77" i="17"/>
  <c r="BL83" i="17"/>
  <c r="BL90" i="17"/>
  <c r="BL82" i="17"/>
  <c r="BL113" i="17"/>
  <c r="BL21" i="17"/>
  <c r="BL151" i="17"/>
  <c r="BL70" i="17"/>
  <c r="BL121" i="17"/>
  <c r="BL59" i="17"/>
  <c r="BL100" i="17"/>
  <c r="BL117" i="17"/>
  <c r="BL60" i="17"/>
  <c r="BL119" i="17"/>
  <c r="BL72" i="17"/>
  <c r="BL80" i="17"/>
  <c r="BL26" i="17"/>
  <c r="BL134" i="17"/>
  <c r="BL146" i="17"/>
  <c r="BL150" i="17"/>
  <c r="BL136" i="17"/>
  <c r="BL45" i="17"/>
  <c r="BL88" i="17"/>
  <c r="BL81" i="17"/>
  <c r="BL85" i="17"/>
  <c r="BL105" i="17"/>
  <c r="BL127" i="17"/>
  <c r="BL149" i="17"/>
  <c r="BL24" i="17"/>
  <c r="BL79" i="17"/>
  <c r="BL84" i="17"/>
  <c r="BL35" i="17"/>
  <c r="BL69" i="17"/>
  <c r="BL96" i="17"/>
  <c r="BL28" i="17"/>
  <c r="BL25" i="17"/>
  <c r="BL20" i="17"/>
  <c r="BL89" i="17"/>
  <c r="BL122" i="17"/>
  <c r="BL91" i="17"/>
  <c r="BL102" i="17"/>
  <c r="BL71" i="17"/>
  <c r="BL118" i="17"/>
  <c r="BL92" i="17"/>
  <c r="BL48" i="17"/>
  <c r="BL51" i="17"/>
  <c r="BL112" i="17"/>
  <c r="BL50" i="17"/>
  <c r="BL22" i="17"/>
  <c r="BL54" i="17"/>
  <c r="BL65" i="17"/>
  <c r="BL114" i="17"/>
  <c r="BL115" i="17"/>
  <c r="BL66" i="17"/>
  <c r="BL125" i="17"/>
  <c r="BL44" i="17"/>
  <c r="BL148" i="17"/>
  <c r="BL36" i="17"/>
  <c r="BL93" i="17"/>
  <c r="BL49" i="17"/>
  <c r="BL38" i="17"/>
  <c r="BL41" i="17"/>
  <c r="BL63" i="17"/>
  <c r="BL47" i="17"/>
  <c r="BL62" i="17"/>
  <c r="BL32" i="17"/>
  <c r="BL67" i="17"/>
  <c r="BL152" i="17"/>
  <c r="BL137" i="17"/>
  <c r="BL56" i="17"/>
  <c r="BL43" i="17"/>
  <c r="BL13" i="17"/>
  <c r="BL106" i="17"/>
  <c r="BL103" i="17"/>
  <c r="BL147" i="17"/>
  <c r="BL156" i="17"/>
  <c r="BL140" i="17"/>
  <c r="BL68" i="17"/>
  <c r="BL64" i="17"/>
  <c r="BL30" i="17"/>
  <c r="BL53" i="17"/>
  <c r="BL34" i="17"/>
  <c r="BL135" i="17"/>
  <c r="BL23" i="17"/>
  <c r="BL99" i="17"/>
  <c r="BL108" i="17"/>
  <c r="BL139" i="17"/>
  <c r="BL124" i="17"/>
  <c r="BL94" i="17"/>
  <c r="BL131" i="17"/>
  <c r="BL109" i="17"/>
  <c r="BL110" i="17"/>
  <c r="BL144" i="17"/>
  <c r="BL27" i="17"/>
  <c r="BL73" i="17"/>
  <c r="U12" i="25"/>
  <c r="K11" i="25"/>
  <c r="P22" i="21"/>
  <c r="L9" i="21"/>
  <c r="M15" i="21"/>
  <c r="P12" i="21"/>
  <c r="O10" i="21"/>
  <c r="N18" i="21"/>
  <c r="P4" i="21"/>
  <c r="P30" i="21"/>
  <c r="O16" i="21"/>
  <c r="L32" i="21"/>
  <c r="N14" i="21"/>
  <c r="M8" i="21"/>
  <c r="P8" i="21"/>
  <c r="K23" i="21"/>
  <c r="O25" i="21"/>
  <c r="M29" i="21"/>
  <c r="M14" i="21"/>
  <c r="N12" i="21"/>
  <c r="K15" i="21"/>
  <c r="L25" i="21"/>
  <c r="O20" i="21"/>
  <c r="N13" i="21"/>
  <c r="K5" i="21"/>
  <c r="P20" i="21"/>
  <c r="O8" i="21"/>
  <c r="O5" i="21"/>
  <c r="M11" i="21"/>
  <c r="K4" i="21"/>
  <c r="M6" i="21"/>
  <c r="N6" i="21"/>
  <c r="K8" i="21"/>
  <c r="L33" i="21"/>
  <c r="N28" i="21"/>
  <c r="O24" i="21"/>
  <c r="P14" i="21"/>
  <c r="P27" i="21"/>
  <c r="O7" i="21"/>
  <c r="K16" i="21"/>
  <c r="L10" i="21"/>
  <c r="M17" i="21"/>
  <c r="M20" i="21"/>
  <c r="P23" i="21"/>
  <c r="K17" i="21"/>
  <c r="O31" i="21"/>
  <c r="N32" i="21"/>
  <c r="L31" i="21"/>
  <c r="K14" i="21"/>
  <c r="M13" i="21"/>
  <c r="O22" i="21"/>
  <c r="P32" i="21"/>
  <c r="N29" i="21"/>
  <c r="N8" i="21"/>
  <c r="N33" i="21"/>
  <c r="P24" i="21"/>
  <c r="P9" i="21"/>
  <c r="L7" i="21"/>
  <c r="O28" i="21"/>
  <c r="N30" i="21"/>
  <c r="K12" i="21"/>
  <c r="N9" i="21"/>
  <c r="N10" i="21"/>
  <c r="P18" i="21"/>
  <c r="M30" i="21"/>
  <c r="K32" i="21"/>
  <c r="P15" i="21"/>
  <c r="O17" i="21"/>
  <c r="N25" i="21"/>
  <c r="P5" i="21"/>
  <c r="N26" i="21"/>
  <c r="N15" i="21"/>
  <c r="K22" i="21"/>
  <c r="M9" i="21"/>
  <c r="N27" i="21"/>
  <c r="O23" i="21"/>
  <c r="L22" i="21"/>
  <c r="N11" i="21"/>
  <c r="K20" i="21"/>
  <c r="M19" i="21"/>
  <c r="K25" i="21"/>
  <c r="M22" i="21"/>
  <c r="L15" i="21"/>
  <c r="K21" i="21"/>
  <c r="L12" i="21"/>
  <c r="M21" i="21"/>
  <c r="L24" i="21"/>
  <c r="K28" i="21"/>
  <c r="N16" i="21"/>
  <c r="N19" i="21"/>
  <c r="K27" i="21"/>
  <c r="N23" i="21"/>
  <c r="N4" i="21"/>
  <c r="O13" i="21"/>
  <c r="K19" i="21"/>
  <c r="P19" i="21"/>
  <c r="N21" i="21"/>
  <c r="N22" i="21"/>
  <c r="N17" i="21"/>
  <c r="M25" i="21"/>
  <c r="M16" i="21"/>
  <c r="L4" i="21"/>
  <c r="K11" i="21"/>
  <c r="L23" i="21"/>
  <c r="O15" i="21"/>
  <c r="K6" i="21"/>
  <c r="P7" i="21"/>
  <c r="M10" i="21"/>
  <c r="M23" i="21"/>
  <c r="K26" i="21"/>
  <c r="P34" i="21"/>
  <c r="O14" i="21"/>
  <c r="O33" i="21"/>
  <c r="O6" i="21"/>
  <c r="K9" i="21"/>
  <c r="O12" i="21"/>
  <c r="K7" i="21"/>
  <c r="L8" i="21"/>
  <c r="O11" i="21"/>
  <c r="N5" i="21"/>
  <c r="P26" i="21"/>
  <c r="O27" i="21"/>
  <c r="O26" i="21"/>
  <c r="P10" i="21"/>
  <c r="P29" i="21"/>
  <c r="L17" i="21"/>
  <c r="O21" i="21"/>
  <c r="L28" i="21"/>
  <c r="L21" i="21"/>
  <c r="M24" i="21"/>
  <c r="P28" i="21"/>
  <c r="L18" i="21"/>
  <c r="P33" i="21"/>
  <c r="P11" i="21"/>
  <c r="L16" i="21"/>
  <c r="P16" i="21"/>
  <c r="M27" i="21"/>
  <c r="O29" i="21"/>
  <c r="K10" i="21"/>
  <c r="K18" i="21"/>
  <c r="L26" i="21"/>
  <c r="N31" i="21"/>
  <c r="L20" i="21"/>
  <c r="M32" i="21"/>
  <c r="L19" i="21"/>
  <c r="O4" i="21"/>
  <c r="M28" i="21"/>
  <c r="L30" i="21"/>
  <c r="L14" i="21"/>
  <c r="M18" i="21"/>
  <c r="K30" i="21"/>
  <c r="L27" i="21"/>
  <c r="K29" i="21"/>
  <c r="M31" i="21"/>
  <c r="P25" i="21"/>
  <c r="M5" i="21"/>
  <c r="L11" i="21"/>
  <c r="P13" i="21"/>
  <c r="L5" i="21"/>
  <c r="O9" i="21"/>
  <c r="K13" i="21"/>
  <c r="K24" i="21"/>
  <c r="N7" i="21"/>
  <c r="O32" i="21"/>
  <c r="M26" i="21"/>
  <c r="M4" i="21"/>
  <c r="L29" i="21"/>
  <c r="M12" i="21"/>
  <c r="M33" i="21"/>
  <c r="M7" i="21"/>
  <c r="P6" i="21"/>
  <c r="K31" i="21"/>
  <c r="N24" i="21"/>
  <c r="O30" i="21"/>
  <c r="L6" i="21"/>
  <c r="O18" i="21"/>
  <c r="P21" i="21"/>
  <c r="O19" i="21"/>
  <c r="N20" i="21"/>
  <c r="P31" i="21"/>
  <c r="P17" i="21"/>
  <c r="K33" i="21"/>
  <c r="L13" i="21"/>
  <c r="BJ28" i="4"/>
  <c r="BK23" i="4"/>
  <c r="D14" i="4"/>
  <c r="D15" i="17"/>
  <c r="AE5" i="25"/>
  <c r="AB14" i="25"/>
  <c r="P10" i="25" s="1"/>
  <c r="I7" i="4" l="1"/>
  <c r="I14" i="4" s="1"/>
  <c r="I15" i="4" s="1"/>
  <c r="R8" i="25"/>
  <c r="O8" i="25"/>
  <c r="Q8" i="25"/>
  <c r="Q10" i="25"/>
  <c r="R10" i="25"/>
  <c r="O10" i="25"/>
  <c r="L34" i="21"/>
  <c r="D15" i="4"/>
  <c r="K34" i="21"/>
  <c r="BK28" i="4"/>
  <c r="F39" i="21"/>
  <c r="E44" i="21" s="1"/>
  <c r="E40" i="21"/>
  <c r="F40" i="21" s="1"/>
  <c r="E45" i="21" s="1"/>
  <c r="M34" i="21"/>
  <c r="J7" i="17"/>
  <c r="P9" i="25"/>
  <c r="G8" i="25"/>
  <c r="AB5" i="25"/>
  <c r="AC4" i="25" s="1"/>
  <c r="N34" i="21"/>
  <c r="O34" i="21"/>
  <c r="Z11" i="25"/>
  <c r="M11" i="25"/>
  <c r="AA11" i="25" s="1"/>
  <c r="L11" i="25"/>
  <c r="K12" i="25"/>
  <c r="U13" i="25"/>
  <c r="J14" i="17" l="1"/>
  <c r="BK14" i="17" s="1"/>
  <c r="J7" i="4"/>
  <c r="BK7" i="17"/>
  <c r="M12" i="25"/>
  <c r="AA12" i="25" s="1"/>
  <c r="Z12" i="25"/>
  <c r="L12" i="25"/>
  <c r="BL26" i="4"/>
  <c r="BL19" i="4"/>
  <c r="BL22" i="4"/>
  <c r="BL27" i="4"/>
  <c r="BL24" i="4"/>
  <c r="BL28" i="4"/>
  <c r="BL25" i="4"/>
  <c r="BL23" i="4"/>
  <c r="BL20" i="4"/>
  <c r="BL21" i="4"/>
  <c r="O9" i="25"/>
  <c r="Q9" i="25"/>
  <c r="R9" i="25"/>
  <c r="K13" i="25"/>
  <c r="U14" i="25"/>
  <c r="J15" i="17" l="1"/>
  <c r="BK15" i="17" s="1"/>
  <c r="BL7" i="17" s="1"/>
  <c r="J14" i="4"/>
  <c r="BK7" i="4"/>
  <c r="K14" i="25"/>
  <c r="U15" i="25"/>
  <c r="Z13" i="25"/>
  <c r="L13" i="25"/>
  <c r="M13" i="25"/>
  <c r="AA13" i="25" s="1"/>
  <c r="BL12" i="17" l="1"/>
  <c r="BL4" i="17"/>
  <c r="BL10" i="17"/>
  <c r="BL11" i="17"/>
  <c r="BL14" i="17"/>
  <c r="BL8" i="17"/>
  <c r="BL15" i="17"/>
  <c r="U16" i="25"/>
  <c r="K15" i="25"/>
  <c r="Z14" i="25"/>
  <c r="M14" i="25"/>
  <c r="AA14" i="25" s="1"/>
  <c r="L14" i="25"/>
  <c r="J15" i="4"/>
  <c r="BK15" i="4" s="1"/>
  <c r="BK14" i="4"/>
  <c r="BL13" i="4" l="1"/>
  <c r="BL8" i="4"/>
  <c r="BL10" i="4"/>
  <c r="BL7" i="4"/>
  <c r="BL12" i="4"/>
  <c r="BL11" i="4"/>
  <c r="BL15" i="4"/>
  <c r="BL14" i="4"/>
  <c r="L15" i="25"/>
  <c r="M15" i="25"/>
  <c r="AA15" i="25" s="1"/>
  <c r="Z15" i="25"/>
  <c r="K16" i="25"/>
  <c r="U17" i="25"/>
  <c r="Z16" i="25" l="1"/>
  <c r="L16" i="25"/>
  <c r="M16" i="25"/>
  <c r="AA16" i="25" s="1"/>
  <c r="K17" i="25"/>
  <c r="U18" i="25"/>
  <c r="U19" i="25" l="1"/>
  <c r="K18" i="25"/>
  <c r="Z17" i="25"/>
  <c r="L17" i="25"/>
  <c r="M17" i="25"/>
  <c r="AA17" i="25" s="1"/>
  <c r="Z18" i="25" l="1"/>
  <c r="L18" i="25"/>
  <c r="M18" i="25"/>
  <c r="AA18" i="25" s="1"/>
  <c r="U20" i="25"/>
  <c r="K19" i="25"/>
  <c r="Z19" i="25" l="1"/>
  <c r="L19" i="25"/>
  <c r="M19" i="25"/>
  <c r="AA19" i="25" s="1"/>
  <c r="U21" i="25"/>
  <c r="K20" i="25"/>
  <c r="U22" i="25" l="1"/>
  <c r="K21" i="25"/>
  <c r="M20" i="25"/>
  <c r="AA20" i="25" s="1"/>
  <c r="Z20" i="25"/>
  <c r="L20" i="25"/>
  <c r="U23" i="25" l="1"/>
  <c r="K22" i="25"/>
  <c r="M21" i="25"/>
  <c r="AA21" i="25" s="1"/>
  <c r="L21" i="25"/>
  <c r="Z21" i="25"/>
  <c r="Z22" i="25" l="1"/>
  <c r="L22" i="25"/>
  <c r="M22" i="25"/>
  <c r="AA22" i="25" s="1"/>
  <c r="U24" i="25"/>
  <c r="K23" i="25"/>
  <c r="K24" i="25" l="1"/>
  <c r="U25" i="25"/>
  <c r="Z23" i="25"/>
  <c r="L23" i="25"/>
  <c r="M23" i="25"/>
  <c r="AA23" i="25" s="1"/>
  <c r="K25" i="25" l="1"/>
  <c r="U26" i="25"/>
  <c r="L24" i="25"/>
  <c r="Z24" i="25"/>
  <c r="M24" i="25"/>
  <c r="AA24" i="25" s="1"/>
  <c r="U27" i="25" l="1"/>
  <c r="K26" i="25"/>
  <c r="L25" i="25"/>
  <c r="M25" i="25"/>
  <c r="AA25" i="25" s="1"/>
  <c r="Z25" i="25"/>
  <c r="M26" i="25" l="1"/>
  <c r="AA26" i="25" s="1"/>
  <c r="L26" i="25"/>
  <c r="Z26" i="25"/>
  <c r="U28" i="25"/>
  <c r="K27" i="25"/>
  <c r="M27" i="25" l="1"/>
  <c r="AA27" i="25" s="1"/>
  <c r="L27" i="25"/>
  <c r="Z27" i="25"/>
  <c r="U29" i="25"/>
  <c r="K28" i="25"/>
  <c r="M28" i="25" l="1"/>
  <c r="AA28" i="25" s="1"/>
  <c r="Z28" i="25"/>
  <c r="L28" i="25"/>
  <c r="K29" i="25"/>
  <c r="U30" i="25"/>
  <c r="K30" i="25" l="1"/>
  <c r="U31" i="25"/>
  <c r="M29" i="25"/>
  <c r="AA29" i="25" s="1"/>
  <c r="L29" i="25"/>
  <c r="Z29" i="25"/>
  <c r="U32" i="25" l="1"/>
  <c r="K31" i="25"/>
  <c r="Z30" i="25"/>
  <c r="L30" i="25"/>
  <c r="M30" i="25"/>
  <c r="AA30" i="25" s="1"/>
  <c r="Z31" i="25" l="1"/>
  <c r="L31" i="25"/>
  <c r="M31" i="25"/>
  <c r="AA31" i="25" s="1"/>
  <c r="K32" i="25"/>
  <c r="U33" i="25"/>
  <c r="U34" i="25" l="1"/>
  <c r="K33" i="25"/>
  <c r="Z32" i="25"/>
  <c r="L32" i="25"/>
  <c r="M32" i="25"/>
  <c r="AA32" i="25" s="1"/>
  <c r="Z33" i="25" l="1"/>
  <c r="M33" i="25"/>
  <c r="AA33" i="25" s="1"/>
  <c r="L33" i="25"/>
  <c r="K34" i="25"/>
  <c r="U35" i="25"/>
  <c r="U36" i="25" l="1"/>
  <c r="K35" i="25"/>
  <c r="Z34" i="25"/>
  <c r="M34" i="25"/>
  <c r="AA34" i="25" s="1"/>
  <c r="L34" i="25"/>
  <c r="Z35" i="25" l="1"/>
  <c r="L35" i="25"/>
  <c r="M35" i="25"/>
  <c r="AA35" i="25" s="1"/>
  <c r="U37" i="25"/>
  <c r="K36" i="25"/>
  <c r="M36" i="25" l="1"/>
  <c r="AA36" i="25" s="1"/>
  <c r="Z36" i="25"/>
  <c r="L36" i="25"/>
  <c r="K37" i="25"/>
  <c r="U38" i="25"/>
  <c r="U39" i="25" l="1"/>
  <c r="K38" i="25"/>
  <c r="L37" i="25"/>
  <c r="M37" i="25"/>
  <c r="AA37" i="25" s="1"/>
  <c r="Z37" i="25"/>
  <c r="L38" i="25" l="1"/>
  <c r="Z38" i="25"/>
  <c r="M38" i="25"/>
  <c r="AA38" i="25" s="1"/>
  <c r="U40" i="25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K39" i="25"/>
  <c r="L39" i="25" l="1"/>
  <c r="M39" i="25"/>
  <c r="AA39" i="25" s="1"/>
  <c r="Z39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<sst xmlns="http://schemas.openxmlformats.org/spreadsheetml/2006/main" count="1277" uniqueCount="597">
  <si>
    <t>Memória de Cálculo
Contrato de Gestão nº 12/2024 celebrado entre a Fundação Hospitalar do Estado de Minas Gerais - Fhemig e a Fundação de Assistência, Estudo e Pesquisa de Uberlândia - Faepu</t>
  </si>
  <si>
    <t>2º Termo Aditivo</t>
  </si>
  <si>
    <t>Período Proposto</t>
  </si>
  <si>
    <t>a</t>
  </si>
  <si>
    <t>Versão 8.2 do Modelo de Memória de Cálculo - Dezembro de 2024</t>
  </si>
  <si>
    <t>*Seguir diretrizes do Manual de uso da marca do Governo de MG.</t>
  </si>
  <si>
    <t>Selecionar Termo Aditivo ou Em Branco</t>
  </si>
  <si>
    <t>1º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</si>
  <si>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</si>
  <si>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</si>
  <si>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</si>
  <si>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</si>
  <si>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</si>
  <si>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</si>
  <si>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</si>
  <si>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</si>
  <si>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</si>
  <si>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</si>
  <si>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</si>
  <si>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</si>
  <si>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</si>
  <si>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</si>
  <si>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</si>
  <si>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</si>
  <si>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</si>
  <si>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</si>
  <si>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Tabela 3 - Previsão Analítica de Receitas e Gastos Mensais em Regime de Competência</t>
  </si>
  <si>
    <t>Total</t>
  </si>
  <si>
    <t>% do Total</t>
  </si>
  <si>
    <t>SR</t>
  </si>
  <si>
    <t>Saldo Remanescente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</si>
  <si>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</si>
  <si>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</si>
  <si>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</si>
  <si>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</si>
  <si>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</si>
  <si>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</si>
  <si>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</si>
  <si>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</si>
  <si>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</si>
  <si>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</si>
  <si>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</si>
  <si>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</si>
  <si>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</si>
  <si>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</t>
  </si>
  <si>
    <t>(E) Total de Entradas</t>
  </si>
  <si>
    <t>Saldo Rem. (SR) + Entradas (E)</t>
  </si>
  <si>
    <t>Saída de Recursos</t>
  </si>
  <si>
    <t>2.1</t>
  </si>
  <si>
    <t>Gastos com Pessoal</t>
  </si>
  <si>
    <t>2.1.1</t>
  </si>
  <si>
    <t>Salários e Remunerações</t>
  </si>
  <si>
    <t>2.1.1.1</t>
  </si>
  <si>
    <t>Salários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</si>
  <si>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</si>
  <si>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</si>
  <si>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</si>
  <si>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</si>
  <si>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</si>
  <si>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</si>
  <si>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</si>
  <si>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</si>
  <si>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</si>
  <si>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</si>
  <si>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</si>
  <si>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</si>
  <si>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</si>
  <si>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</si>
  <si>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</si>
  <si>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</t>
  </si>
  <si>
    <t>Estagiários</t>
  </si>
  <si>
    <t>2.1.2.1</t>
  </si>
  <si>
    <t>Bolsa Estágio</t>
  </si>
  <si>
    <t>2.1.2.2</t>
  </si>
  <si>
    <t>Auxílio Transporte</t>
  </si>
  <si>
    <t>Subtotal Estagiários:</t>
  </si>
  <si>
    <t>2.1.3</t>
  </si>
  <si>
    <t>Encargos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</si>
  <si>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</si>
  <si>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</si>
  <si>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</si>
  <si>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</si>
  <si>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</si>
  <si>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</si>
  <si>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</si>
  <si>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</si>
  <si>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</si>
  <si>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</si>
  <si>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</si>
  <si>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</si>
  <si>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</si>
  <si>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</si>
  <si>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</si>
  <si>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</si>
  <si>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</si>
  <si>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</si>
  <si>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</si>
  <si>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Despesas Sindicais</t>
  </si>
  <si>
    <t>2.1.3.11</t>
  </si>
  <si>
    <t>Outros Encargos Trabalhistas</t>
  </si>
  <si>
    <t>Subtotal Encargos Trabalhistas:</t>
  </si>
  <si>
    <t>2.1.4</t>
  </si>
  <si>
    <t>Benefícios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</si>
  <si>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</si>
  <si>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</si>
  <si>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</si>
  <si>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</si>
  <si>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</si>
  <si>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</si>
  <si>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</si>
  <si>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</si>
  <si>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</si>
  <si>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</si>
  <si>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</si>
  <si>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</si>
  <si>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</si>
  <si>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</si>
  <si>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</si>
  <si>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</si>
  <si>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</si>
  <si>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</si>
  <si>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</si>
  <si>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</si>
  <si>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</t>
  </si>
  <si>
    <t>Gastos Gerais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</si>
  <si>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</si>
  <si>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</si>
  <si>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</si>
  <si>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</si>
  <si>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</si>
  <si>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</si>
  <si>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</si>
  <si>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</si>
  <si>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</si>
  <si>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</si>
  <si>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</si>
  <si>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</si>
  <si>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</si>
  <si>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</si>
  <si>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</si>
  <si>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</si>
  <si>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</si>
  <si>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</si>
  <si>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</si>
  <si>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</si>
  <si>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</si>
  <si>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</si>
  <si>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</si>
  <si>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</si>
  <si>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</si>
  <si>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</si>
  <si>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</si>
  <si>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</si>
  <si>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</si>
  <si>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</si>
  <si>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</si>
  <si>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</si>
  <si>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</si>
  <si>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</si>
  <si>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</si>
  <si>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</si>
  <si>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</si>
  <si>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</si>
  <si>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</si>
  <si>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</si>
  <si>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</si>
  <si>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</si>
  <si>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</si>
  <si>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</si>
  <si>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</si>
  <si>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</si>
  <si>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</si>
  <si>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</si>
  <si>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</si>
  <si>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</si>
  <si>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</si>
  <si>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</si>
  <si>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</si>
  <si>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</si>
  <si>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</si>
  <si>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</si>
  <si>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</si>
  <si>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</si>
  <si>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</si>
  <si>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</si>
  <si>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</si>
  <si>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</si>
  <si>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</si>
  <si>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</si>
  <si>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</si>
  <si>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</si>
  <si>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</si>
  <si>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</si>
  <si>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</si>
  <si>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</si>
  <si>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</si>
  <si>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Juros e Multas</t>
  </si>
  <si>
    <t>2.2.37</t>
  </si>
  <si>
    <t>Material de Limpeza</t>
  </si>
  <si>
    <t>2.2.38</t>
  </si>
  <si>
    <t>Material de Copa e Cozinha</t>
  </si>
  <si>
    <t>2.2.39</t>
  </si>
  <si>
    <t>Lanches e Refeiçoes</t>
  </si>
  <si>
    <t>2.2.40</t>
  </si>
  <si>
    <t>Serviços Gráficos</t>
  </si>
  <si>
    <t>2.2.41</t>
  </si>
  <si>
    <t>Material de Informática</t>
  </si>
  <si>
    <t>2.2.42</t>
  </si>
  <si>
    <t>Material de Escritorio</t>
  </si>
  <si>
    <t>2.2.43</t>
  </si>
  <si>
    <t>Material Pedagógico/Didático</t>
  </si>
  <si>
    <t>2.2.44</t>
  </si>
  <si>
    <t>Locação de Espaço</t>
  </si>
  <si>
    <t>2.2.45</t>
  </si>
  <si>
    <t>Buffet</t>
  </si>
  <si>
    <t>2.2.46</t>
  </si>
  <si>
    <t>Eventos</t>
  </si>
  <si>
    <t>2.2.47</t>
  </si>
  <si>
    <t>Cursos</t>
  </si>
  <si>
    <t>2.2.48</t>
  </si>
  <si>
    <t>Taxi</t>
  </si>
  <si>
    <t>2.2.49</t>
  </si>
  <si>
    <t>Locação de Veículos</t>
  </si>
  <si>
    <t>2.2.50</t>
  </si>
  <si>
    <t>Locação de Veículos com Motorista</t>
  </si>
  <si>
    <t>2.2.51</t>
  </si>
  <si>
    <t>Fretes e Carretos</t>
  </si>
  <si>
    <t>2.2.52</t>
  </si>
  <si>
    <t>Combustível</t>
  </si>
  <si>
    <t>2.2.53</t>
  </si>
  <si>
    <t>Estacionamento</t>
  </si>
  <si>
    <t>2.2.54</t>
  </si>
  <si>
    <t>IPVA/Seguro Obrigatório/Licenciamento</t>
  </si>
  <si>
    <t>2.2.55</t>
  </si>
  <si>
    <t>Seguro de Veículos</t>
  </si>
  <si>
    <t>2.2.56</t>
  </si>
  <si>
    <t>Manutenção em Veículos</t>
  </si>
  <si>
    <t>2.2.57</t>
  </si>
  <si>
    <t>Despesas de Viagem - Passagem Aérea</t>
  </si>
  <si>
    <t>2.2.58</t>
  </si>
  <si>
    <t>Despesas de Viagem - Passagem Terrestre</t>
  </si>
  <si>
    <t>2.2.59</t>
  </si>
  <si>
    <t>Despesas de Viagem</t>
  </si>
  <si>
    <t>2.2.60</t>
  </si>
  <si>
    <t>Outros Gastos Gerais</t>
  </si>
  <si>
    <t>2.2.61</t>
  </si>
  <si>
    <t>Dieta Enteral</t>
  </si>
  <si>
    <t>2.2.62</t>
  </si>
  <si>
    <t>Dieta Parenteral</t>
  </si>
  <si>
    <t>2.2.63</t>
  </si>
  <si>
    <t>Ferramentas, ferragens e utensílios</t>
  </si>
  <si>
    <t>2.2.64</t>
  </si>
  <si>
    <t>Fornecimento de alimentação - PJ</t>
  </si>
  <si>
    <t>2.2.65</t>
  </si>
  <si>
    <t>Gases Medicinais</t>
  </si>
  <si>
    <t>2.2.66</t>
  </si>
  <si>
    <t>Materiais de laboratório e produtos químicos</t>
  </si>
  <si>
    <t>2.2.67</t>
  </si>
  <si>
    <t>Materiais acondicionamento e embalagem</t>
  </si>
  <si>
    <t>2.2.68</t>
  </si>
  <si>
    <t>Material de cama, mesa e banho</t>
  </si>
  <si>
    <t>2.2.69</t>
  </si>
  <si>
    <t>Material de proteção e segurança</t>
  </si>
  <si>
    <t>2.2.70</t>
  </si>
  <si>
    <t>Material médico e hospitalar</t>
  </si>
  <si>
    <t>2.2.71</t>
  </si>
  <si>
    <t>Material odontológico</t>
  </si>
  <si>
    <t>2.2.72</t>
  </si>
  <si>
    <t>Material para obras</t>
  </si>
  <si>
    <t>2.2.73</t>
  </si>
  <si>
    <t>Material radiológico</t>
  </si>
  <si>
    <t>2.2.74</t>
  </si>
  <si>
    <t>Medicamentos</t>
  </si>
  <si>
    <t>2.2.75</t>
  </si>
  <si>
    <t>OPME</t>
  </si>
  <si>
    <t>2.2.76</t>
  </si>
  <si>
    <t>Produtos alimentícios</t>
  </si>
  <si>
    <t>2.2.77</t>
  </si>
  <si>
    <t>Sementes e mudas de plantas</t>
  </si>
  <si>
    <t>2.2.78</t>
  </si>
  <si>
    <t>Projetos especiais</t>
  </si>
  <si>
    <t>Subtotal Gastos Gerais:</t>
  </si>
  <si>
    <t>2.3</t>
  </si>
  <si>
    <t>Aquisição de Bens Permanentes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</si>
  <si>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</si>
  <si>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</si>
  <si>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</si>
  <si>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</si>
  <si>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</si>
  <si>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</si>
  <si>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</si>
  <si>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</si>
  <si>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</si>
  <si>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</si>
  <si>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</si>
  <si>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</si>
  <si>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</si>
  <si>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</si>
  <si>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</si>
  <si>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</si>
  <si>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</si>
  <si>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</si>
  <si>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</si>
  <si>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</si>
  <si>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</si>
  <si>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</si>
  <si>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</si>
  <si>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</si>
  <si>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</si>
  <si>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</si>
  <si>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</si>
  <si>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</si>
  <si>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2.3.15</t>
  </si>
  <si>
    <t>Instrumentais Cirúrgicos</t>
  </si>
  <si>
    <t>Subtotal Aquisição de Bens:</t>
  </si>
  <si>
    <t>2.4</t>
  </si>
  <si>
    <t>Transferência para Reserva</t>
  </si>
  <si>
    <t>2.5</t>
  </si>
  <si>
    <t>Custos de Desmobilização</t>
  </si>
  <si>
    <t>(S) Total de Saídas</t>
  </si>
  <si>
    <t>Sim</t>
  </si>
  <si>
    <t>Entradas</t>
  </si>
  <si>
    <t>Definição dos Períodos Avaliatórios</t>
  </si>
  <si>
    <t>Orçamento Anual</t>
  </si>
  <si>
    <t>Cronograma de Avaliações</t>
  </si>
  <si>
    <t>Cronograma de Desembolsos</t>
  </si>
  <si>
    <t>Nº</t>
  </si>
  <si>
    <t>Mêses</t>
  </si>
  <si>
    <t>Núm. do Período Automático</t>
  </si>
  <si>
    <t>Núm. do Período Corrigido (Preencher se necessário)</t>
  </si>
  <si>
    <t>Ano</t>
  </si>
  <si>
    <t>Gastos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</si>
  <si>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</si>
  <si>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</si>
  <si>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</si>
  <si>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</si>
  <si>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</si>
  <si>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</si>
  <si>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</si>
  <si>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Mês de CA</t>
  </si>
  <si>
    <t>Mês de Repasse</t>
  </si>
  <si>
    <t>Repasses Anteriores</t>
  </si>
  <si>
    <t>Cont Repasse</t>
  </si>
  <si>
    <t>Nº Repasse</t>
  </si>
  <si>
    <t>PA Ini</t>
  </si>
  <si>
    <t>PA FIM</t>
  </si>
  <si>
    <t>Repasse</t>
  </si>
  <si>
    <t>Outras Receitas (Agrupado p/ Repasse)</t>
  </si>
  <si>
    <t>Soma Outras Receitas</t>
  </si>
  <si>
    <t>Saldo Remancesnte</t>
  </si>
  <si>
    <t>Nº PA selecionado</t>
  </si>
  <si>
    <t>Não</t>
  </si>
  <si>
    <t>Tabela 1 - Previsão Sintética de Receitas e Gastos Mensais em Regime de Competência</t>
  </si>
  <si>
    <t>Subtotal Receitas:</t>
  </si>
  <si>
    <t>(E) Total de Entradas:</t>
  </si>
  <si>
    <t>S. Rem. (SR) + Ent. (E)</t>
  </si>
  <si>
    <t>(S) Total de Saídas:</t>
  </si>
  <si>
    <t>Tabela 2 - Previsão de Gastos Gerais das Atividades</t>
  </si>
  <si>
    <t>Atividades</t>
  </si>
  <si>
    <t>Área Meio</t>
  </si>
  <si>
    <t>Área Fim</t>
  </si>
  <si>
    <t>Destinação dos Gastos com Pessoal</t>
  </si>
  <si>
    <t>Destinação</t>
  </si>
  <si>
    <t>%</t>
  </si>
  <si>
    <t>Valor</t>
  </si>
  <si>
    <t>Destinação dos Gastos Gerais e de Pessoal</t>
  </si>
  <si>
    <t>Tabela 4 - Previsão Mensal dos Encargos e Benefícios de Pessoal</t>
  </si>
  <si>
    <t>Detalhamento Celetistas</t>
  </si>
  <si>
    <t>Total
(Rem. Bruta
+ Encargos
+ Benefícios)</t>
  </si>
  <si>
    <t>Cargo</t>
  </si>
  <si>
    <t>Qnt. Trab.</t>
  </si>
  <si>
    <t>Salário Individual</t>
  </si>
  <si>
    <t>Gratificação de Função</t>
  </si>
  <si>
    <t>Analista Controle Qualidade</t>
  </si>
  <si>
    <t>DIURNO</t>
  </si>
  <si>
    <t>Assistente Social</t>
  </si>
  <si>
    <t>Auxiliar Administrativo</t>
  </si>
  <si>
    <t>Auxiliar Administrativo Noturno</t>
  </si>
  <si>
    <t>NOTURNO</t>
  </si>
  <si>
    <t>Auxiliar de Almoxarife</t>
  </si>
  <si>
    <t>Bioquímico</t>
  </si>
  <si>
    <t>Bioquímico Noturno</t>
  </si>
  <si>
    <t>Copeiro</t>
  </si>
  <si>
    <t>Copeiro Noturno</t>
  </si>
  <si>
    <t>Encarregado de Portaria</t>
  </si>
  <si>
    <t>Enfermeiro</t>
  </si>
  <si>
    <t>Enfermeiro do Trabalho</t>
  </si>
  <si>
    <t>Enfermeiro Intensivista</t>
  </si>
  <si>
    <t>Enfermeiro Noturno</t>
  </si>
  <si>
    <t>Engenheiro Clínico</t>
  </si>
  <si>
    <t>Farmacêutico</t>
  </si>
  <si>
    <t>Farmacêutico Noturno</t>
  </si>
  <si>
    <t>Fisioterapeuta</t>
  </si>
  <si>
    <t>Fisioterapeuta Noturno</t>
  </si>
  <si>
    <t>Gerente Assistencial</t>
  </si>
  <si>
    <t>Gerente Geral</t>
  </si>
  <si>
    <t>Maqueiro</t>
  </si>
  <si>
    <t>Nutricionista</t>
  </si>
  <si>
    <t>Porteiro (12X36)</t>
  </si>
  <si>
    <t>Porteiro (12X36) Noturno</t>
  </si>
  <si>
    <t>Porteiro (DIARISTA 8H)</t>
  </si>
  <si>
    <t>Psicólogo Hospitalar</t>
  </si>
  <si>
    <t>Recepcionista (12X36)</t>
  </si>
  <si>
    <t>Recepcionista (12X36) Noturno</t>
  </si>
  <si>
    <t>Recepcionista (DIARISTA 8H)</t>
  </si>
  <si>
    <t>Técnico em Enfermagem</t>
  </si>
  <si>
    <t>Técnico em Enfermagem Noturno</t>
  </si>
  <si>
    <t>Técnico em Farmácia</t>
  </si>
  <si>
    <t>Técnico em Informática</t>
  </si>
  <si>
    <t>Técnico em Nutrição</t>
  </si>
  <si>
    <t>Técnico em Patologia Clínica</t>
  </si>
  <si>
    <t>Técnico em Patologia Clínica Noturno</t>
  </si>
  <si>
    <t>Técnico em Radiologia</t>
  </si>
  <si>
    <t>Terapeuta Ocupacional</t>
  </si>
  <si>
    <t>Assessor da Diretoria Geral I  - FG-Efetivos</t>
  </si>
  <si>
    <t>Assessor da Diretoria Geral II  - FG-Efetivos</t>
  </si>
  <si>
    <t>Assessor da Gerência Administrativa  - FG-Efetivos</t>
  </si>
  <si>
    <t>Assessor da Gerência Assistencial  - FG-Efetivos</t>
  </si>
  <si>
    <t>Assessor da Gestão Estrategica de Qualidade  - FG-Efetivos</t>
  </si>
  <si>
    <t>Coordenação de Assistencia Farmaceutica  - FG-Efetivos</t>
  </si>
  <si>
    <t>Coordenação Unidades Criticas Adulto  - FG-Efetivos</t>
  </si>
  <si>
    <t>Coordenação Unidades Criticas Neonatal  - FG-Efetivos</t>
  </si>
  <si>
    <t>Coordenador da Equipe Multidisciplinar  - FG-Efetivos</t>
  </si>
  <si>
    <t>Coordenador de Gestão da Informação   - FG-Efetivos</t>
  </si>
  <si>
    <t>Coordenador do Núcleo Interno de Regulação  - FG-Efetivos</t>
  </si>
  <si>
    <t>Coordenador Infraestrutura  - FG-Efetivos</t>
  </si>
  <si>
    <t>Coordenador Técnico de Enfermagem -RT  - FG-Efetivos</t>
  </si>
  <si>
    <t>Coordenadora da ADT  - FG-Efetivos</t>
  </si>
  <si>
    <t>Coordenadora da Unidade Cirúrgica - Enfermeiro  - FG-Efetivos</t>
  </si>
  <si>
    <t>Coordenadora da Unidade da Maternidade - Enfermeiro  - FG-Efetivos</t>
  </si>
  <si>
    <t>Coordenadora da Unidade de Pacientes Externos/Urgência e Emergência  - FG-Efetivos</t>
  </si>
  <si>
    <t>Coordenadora das Unidades de Internação -Enfermeiro  - FG-Efetivos</t>
  </si>
  <si>
    <t>Coordenadora de Compras e Logistica  - FG-Efetivos</t>
  </si>
  <si>
    <t>Coordenadora de Finanças  - FG-Efetivos</t>
  </si>
  <si>
    <t>Coordenadora de Gestão de Pessoas  - FG-Efetivos</t>
  </si>
  <si>
    <t>Coordenadora de Hotelaria  - FG-Efetivos</t>
  </si>
  <si>
    <t>Coordenadora do Núcleo de Risco -Enfermeiro  - FG-Efetivos</t>
  </si>
  <si>
    <t>Gerente Administrativo   - FG-Efetivos</t>
  </si>
  <si>
    <t>Gerente de Ensino e Pesquisa   - FG-Efetivos</t>
  </si>
  <si>
    <t>Detalhamento Estagiários</t>
  </si>
  <si>
    <t>Total
(Bolsa Estág.
+ Férias
+ Benefícios)</t>
  </si>
  <si>
    <t>Qnt. Estag.</t>
  </si>
  <si>
    <t>Bolsa Estágio
Individual</t>
  </si>
  <si>
    <t>Tabela 5 - Previsão de Gastos com Pessoal</t>
  </si>
  <si>
    <t xml:space="preserve">Plano de Saúde </t>
  </si>
  <si>
    <t>Qnt. Trabalhadores</t>
  </si>
  <si>
    <t>Carga-Horária 
(Semanal)</t>
  </si>
  <si>
    <t>Mês Inicial de Trabalho</t>
  </si>
  <si>
    <t>Mês Final de Trabalho</t>
  </si>
  <si>
    <t>1ª Convenção Coletiva de Trabalho - CCT</t>
  </si>
  <si>
    <t>2ª Convenção Coletiva de Trabalho - CCT</t>
  </si>
  <si>
    <t>3ª Convenção Coletiva de Trabalho - CCT</t>
  </si>
  <si>
    <t>4ª Convenção Coletiva de Trabalho - CCT</t>
  </si>
  <si>
    <t>5ª Convenção Coletiva de Trabalho - CCT</t>
  </si>
  <si>
    <t>Gastos Mensais 
Antes do Reajuste</t>
  </si>
  <si>
    <t>PESQUISA DE MERCADO¹</t>
  </si>
  <si>
    <t>Mês da Data Base</t>
  </si>
  <si>
    <t>% de Reajuste da Rem.</t>
  </si>
  <si>
    <t>Aumento do Valor dos Benefícios</t>
  </si>
  <si>
    <t>Remuneração Bruta do Cargo</t>
  </si>
  <si>
    <t xml:space="preserve">Total
(Rem. Bruta
+ Encargos
+ Benefícios) </t>
  </si>
  <si>
    <t>Salário Médio</t>
  </si>
  <si>
    <t>Menor Salário</t>
  </si>
  <si>
    <t>Maior Salário</t>
  </si>
  <si>
    <t>1º Aumento de Bolsa Estágio</t>
  </si>
  <si>
    <t>2º Aumento de Bolsa Estágio</t>
  </si>
  <si>
    <t>3º Aumento de Bolsa Estágio</t>
  </si>
  <si>
    <t>4º Aumento de Bolsa Estágio</t>
  </si>
  <si>
    <t>5º Aumento de Bolsa Estágio</t>
  </si>
  <si>
    <t>% de Reajuste da Bolsa Estágio</t>
  </si>
  <si>
    <t>1) Descrição da Pesquisa de Mercado</t>
  </si>
  <si>
    <t>Tabela 6 - Previsão de Aquisição de Bens Permanentes</t>
  </si>
  <si>
    <t>Item</t>
  </si>
  <si>
    <t>Subcategoria</t>
  </si>
  <si>
    <t>Descrição</t>
  </si>
  <si>
    <t>Mês</t>
  </si>
  <si>
    <t>Valor Unitário</t>
  </si>
  <si>
    <t>Quantidade</t>
  </si>
  <si>
    <t>Justificativa para Aquisição</t>
  </si>
  <si>
    <t>Tomógrafo</t>
  </si>
  <si>
    <t>Necessidades assistenciais do hospital</t>
  </si>
  <si>
    <t xml:space="preserve">Balança neonatal </t>
  </si>
  <si>
    <t>Bens para realizar a equipagem da casa da gestante.</t>
  </si>
  <si>
    <t>Berços acrilicos</t>
  </si>
  <si>
    <t xml:space="preserve">Maca ginecológica </t>
  </si>
  <si>
    <t xml:space="preserve">Foco portatil </t>
  </si>
  <si>
    <t>TV LG</t>
  </si>
  <si>
    <t xml:space="preserve">Maquina de lavar </t>
  </si>
  <si>
    <t xml:space="preserve">Poltronas area de lazer </t>
  </si>
  <si>
    <t xml:space="preserve">Suporte para itens de limpeza </t>
  </si>
  <si>
    <t>Prateleira organizadora</t>
  </si>
  <si>
    <t>Decoração</t>
  </si>
  <si>
    <t>Estantes livreiro</t>
  </si>
  <si>
    <t>Móveis area externa</t>
  </si>
  <si>
    <t xml:space="preserve">Sofá </t>
  </si>
  <si>
    <t>Mesa de Centro</t>
  </si>
  <si>
    <t>Trocador dobrável infantil</t>
  </si>
  <si>
    <t>Rede</t>
  </si>
  <si>
    <t>Livros</t>
  </si>
  <si>
    <t>Carrinho para atendimento beira leito</t>
  </si>
  <si>
    <t>Bens para implementação do Tasy</t>
  </si>
  <si>
    <t>Painel para gestão de filas</t>
  </si>
  <si>
    <t>Painel Gerencial (Indicadores - Gestão de leitos -
Gestão Lotes de prescrição)</t>
  </si>
  <si>
    <t>Leitor óptico</t>
  </si>
  <si>
    <t>Impressora de Etiqueta</t>
  </si>
  <si>
    <t>Tabela 7 - Previsão Detalhada do Fluxo de Gastos Gerais em Regime de Competência</t>
  </si>
  <si>
    <t>Nº Lançto</t>
  </si>
  <si>
    <t>Mês Inicial</t>
  </si>
  <si>
    <t>Mês Final</t>
  </si>
  <si>
    <t>Observações</t>
  </si>
  <si>
    <t>Valor Total do Lançamento</t>
  </si>
  <si>
    <t>ADMINISTRATIVO: Sistemas Laboratorial, Antivirus, Gestão de Abastecimento, Rastreabilidade, Sistema CFTV, Monitoramento, Custos, Estoques e outros</t>
  </si>
  <si>
    <t>ADMINISTRATIVO: Taxas Públicas em Geral</t>
  </si>
  <si>
    <t>ADMINISTRATIVO: Uniformes para equipes</t>
  </si>
  <si>
    <t>ADMNISTRATIVO: Apoio Capacitação e Eventos para os funcionários da Unidade</t>
  </si>
  <si>
    <t>ADMNISTRATIVO: Apoio para diárias em visitas técnicas e/ou capacitações dos funcionários da Unidade</t>
  </si>
  <si>
    <t>ADMNISTRATIVO: Apoio para diárias em visitas técnicas e/ou capacitações para os funcionários da Unidade</t>
  </si>
  <si>
    <t>ADMNISTRATIVO: Auditoria Externa Anual</t>
  </si>
  <si>
    <t>ADMNISTRATIVO: Despesas Estimadas</t>
  </si>
  <si>
    <t>ADMNISTRATIVO: Despesas para realização de eventos de relevância pública</t>
  </si>
  <si>
    <t>ADMNISTRATIVO: Fornecimento de Combustíveis e Lubrificantes para Veículos, Geradores e Outros</t>
  </si>
  <si>
    <t>ADMNISTRATIVO: Fornecimento de Energia Elétrica</t>
  </si>
  <si>
    <t>ADMNISTRATIVO: Gastos com cartórios; postagens; fretes e transportes de mercadorias, documentos, funcionários e outros em caráter emergencial</t>
  </si>
  <si>
    <t xml:space="preserve">ADMNISTRATIVO: Internet backup e  apoio a outros Softwares de Gestão </t>
  </si>
  <si>
    <t>ADMNISTRATIVO: Material de Consumo para utilização em pequenos reparos na Unidade</t>
  </si>
  <si>
    <t>ADMNISTRATIVO: Seguro Predial HRAD</t>
  </si>
  <si>
    <t xml:space="preserve">ADMNISTRATIVO: Taxas bancárias e Tarifas TED </t>
  </si>
  <si>
    <t>ADMNISTRATIVO: Telefonia Fixa</t>
  </si>
  <si>
    <t>ASSISTENCIAL: Fornecimento de Dieta Enteral</t>
  </si>
  <si>
    <t>ADMINISTRATIVO: Material Consumo para ações pedagógicas na Unidade</t>
  </si>
  <si>
    <t>ADMINISTRATIVO: Material Consumo para apoio no suporte de equipamentos de informática.</t>
  </si>
  <si>
    <t>ADMINISTRATIVO: Material Consumo para operacionalização administrativa da Unidade</t>
  </si>
  <si>
    <t>ADMINISTRATIVO: Pequenos Reparos em Infraestrutura</t>
  </si>
  <si>
    <t>ASSISTENCIAL: Gases Medicinais</t>
  </si>
  <si>
    <t>ASSISTENCIAL: Material Consumo</t>
  </si>
  <si>
    <t>ASSISTENCIAL: Material Consumo (inclui contratos de fornecimento para equipamentos laboratoriais em comodato)</t>
  </si>
  <si>
    <t>ASSISTENCIAL: Material Consumo destinado à limpeza e desinfecção de equipamentos e  insumos hospitalares, não cobertos pelo contrato de limpeza predial.</t>
  </si>
  <si>
    <t>ASSISTENCIAL: Material Consumo para atendimento das linhas de cuidado do HRAD</t>
  </si>
  <si>
    <t>ASSISTENCIAL: Material Consumo para atendimento das linhas de cuidado do HRAD (inclui contratos de fornecimento para equipamentos hospitalares)</t>
  </si>
  <si>
    <t>ASSISTENCIAL: Material Consumo para hotelaria hospiatalar</t>
  </si>
  <si>
    <t>ASSISTENCIAL: Material Consumo para o serviço de nutrição e dietética da Unidade</t>
  </si>
  <si>
    <t>ASSISTENCIAL: Material Consumo para realização de exames de imagem</t>
  </si>
  <si>
    <t>ASSISTENCIAL: Ortopedia, Neurocirurgia e Buco-Maxilo</t>
  </si>
  <si>
    <t>Rateio FAEPU: ADMINISTRATIVO: Serviços Mão-de-Obra: Destinação Final de Resíduos -  Infectantes. Inclui serviços de Coleta, Tratamento, Destinação Final de Resíduos - Lampadas, Led´s, Reatores</t>
  </si>
  <si>
    <t>Rateio FAEPU: ADMINISTRATIVO: Serviços: Coleta, Locação, Higienização e Manutenção, Locação de Enxoval Hospitalar</t>
  </si>
  <si>
    <t>RATEIO MATRIZ:  Rateio de 1/3 dos gastos gerais de manutenção predial e outros.</t>
  </si>
  <si>
    <t>RATEIO MATRIZ: Folha de pagamento adicional para atender ao HRAD</t>
  </si>
  <si>
    <t>ADMINISTRATIVO: Gastos com Comunicação para atendimento ao HRAD. As ações dessa subscategoria deverão ser validadas e autorizadas pela Fhemig antes da sua execução</t>
  </si>
  <si>
    <t>RATEIO MATRIZ: Gastos com manutenção de softwares de gestão financeira, contábil, orçamentária, compras, recursos humanos, departamento pessoal bem como analistas de Tecnologia de Informação terceirizados</t>
  </si>
  <si>
    <t>RATEIO MATRIZ: Gastos com profissionais consultores e assessores terceirizados para atendimento ao HRAD, como engenheiros, arquitetos, analistas em geral.</t>
  </si>
  <si>
    <t>RATEIO MATRIZ: Honorários profissionais assessor jurídico na especialidade trabalhistsa</t>
  </si>
  <si>
    <t xml:space="preserve">ADMINISTRATIVO: Serviços de Segurança Patrimonial: Inclui fornecimento de Mão-de-Obra Exclusiva, uniformes, armamentos e equipamentos auxiliares. </t>
  </si>
  <si>
    <t>ADMINISTRATIVO: Serviços Mão-de-Obra: Limpeza com Fornecimento de Material, Motorista, Auxiliar de Manutenção Predial.</t>
  </si>
  <si>
    <t>ADMNISTRATIVO: Locação de Veículos em atendimento às atividades de apoio</t>
  </si>
  <si>
    <t>ADMNISTRATIVO: Serviços: Locação de Equipamentos para impressões, cópias, digitalizações.</t>
  </si>
  <si>
    <t>ADMNISTRATIVO: Serviços: Manutenção Preventiva e Corretiva de equipamentos de ar condicionado</t>
  </si>
  <si>
    <t>ADMNISTRATIVO: Serviços: Manutenção Preventiva e Corretiva Redes e Computadores, rede VPN - FAEPU</t>
  </si>
  <si>
    <t>ADMNISTRATIVO: Serviços: Manutenção Preventiva e Corretiva: Infraestrutura Hospitalar, Mobiliário, Elétrica, Hidráulica, Extintores e outros bem como emissão de Laudos de atestes técnicos, Controle de Pragas, Limpeza de Reservatórios.</t>
  </si>
  <si>
    <t>ASSISTENCIAL: Fornecimento de Alimentação - Lanches e Refeições -  aos Usuários HRAD (Pacientes, Acompanhantes, Colaboradores, Visitantes, Bolsistas, Estagiários)</t>
  </si>
  <si>
    <t>ASSISTENCIAL: Laudos de Exames Terceirizados: Exames Radiológicos, Laboratório Análise Clínicas, Ressonância Magnética, Laboratório Anatomia Patológica, Fornecimento de Dosímetros e Emissão de Laudos para Radiância</t>
  </si>
  <si>
    <t>ASSISTENCIAL: Locação: Bombas de Infusão, analisadores automáticos de gases sanguíneos, sistema de ar comprimido</t>
  </si>
  <si>
    <t>ASSISTENCIAL: Manutenção Preventiva e Corretiva: Equipamentos médico-hospitalares, Engenharia clínica (com emissão de laudos), Grupo Gerador de Energia,  Qualificação térmica, Calibração de instrumentos, Análise Microbiológica, Análises Químicas, Sistema de Qualidade do Ar do Sistema de Climatização e outros.</t>
  </si>
  <si>
    <t>ASSISTENCIAL: Serviços Mão-de-Obra: Médicos e Outros profissionais liberais (pessoa jurídica)</t>
  </si>
  <si>
    <t>ASSISTENCIAL: Capacitações - Fonte 68</t>
  </si>
  <si>
    <t>ASSISTENCIAL: UTI Adulto</t>
  </si>
  <si>
    <t>ASSISTENCIAL: UTIN/UCINCO/UCINCa/ALOJ CONJ</t>
  </si>
  <si>
    <t>ASSISTENCIAL: Locação de espaço para organização e armazenamento da documentação da Unidade e da Casa da Gestante</t>
  </si>
  <si>
    <t>ASSISTENCIAL: Despesas de locação de transporte ambulância tripulada</t>
  </si>
  <si>
    <t>ASSISTENCIAL: Execução de Emenda Parlamentar Federal Incremento MAC - Ortopedia, Neurocirurgia e Buco-Maxilo</t>
  </si>
  <si>
    <t>ASSISTENCIAL: Execução de Emenda Parlamentar Estadual para equipamentos do hospital</t>
  </si>
  <si>
    <t>Total de Gastos Gerais</t>
  </si>
  <si>
    <t>Tabela 8 - Previsão Detalhada dos Custos de Desmobilização em Regime de Competência</t>
  </si>
  <si>
    <t>Categoria</t>
  </si>
  <si>
    <t>Gastos Desmobilização: Consultorias, Viagens, Cartórios</t>
  </si>
  <si>
    <t>Total de Gastos de Desmobilização</t>
  </si>
  <si>
    <t>Tabela 9 - Demonstração do Rateio da Previsão dos Gastos Gerais</t>
  </si>
  <si>
    <t>Termo de Parceira/Contrato de Gestão</t>
  </si>
  <si>
    <t>CONTRATO GESTÃO 146/2023 - Uberlândia</t>
  </si>
  <si>
    <t>CONTRATO GESTÃO 293/2022 - Araguari</t>
  </si>
  <si>
    <t>CONTRATO GESTÃO 172/2023 - Araguari</t>
  </si>
  <si>
    <t>Demais Projetos da Entidade</t>
  </si>
  <si>
    <t>_____________________</t>
  </si>
  <si>
    <t>Renato Gonçalves Darin</t>
  </si>
  <si>
    <t>Diretor Geral</t>
  </si>
  <si>
    <t>CPF: 102.119.748-38</t>
  </si>
  <si>
    <t>Belo Horizonte,          de                     de</t>
  </si>
  <si>
    <t>Receitas</t>
  </si>
  <si>
    <t>Rendimentos de Aplicações Fin.</t>
  </si>
  <si>
    <t>Transferência para Reserva de Recursos</t>
  </si>
  <si>
    <t>Repasses do Termo de Parceria</t>
  </si>
  <si>
    <t>Rendimentos Financeiros da Reserva de Recursos</t>
  </si>
  <si>
    <t>Receita Arrecadada em Função do TP</t>
  </si>
  <si>
    <t>Gastos da Reserva de Recursos</t>
  </si>
  <si>
    <t>Hora Extra</t>
  </si>
  <si>
    <t>DSR sobre Hora Extra/Adic. Noturno</t>
  </si>
  <si>
    <t>Rescisão de Trabalho (Saldo Salário, Aviso Prévio, outros)</t>
  </si>
  <si>
    <t>Custas com Justiça do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</si>
</sst>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0"/>
    <numFmt numFmtId="167" formatCode="_(* #,##0_);_(* \(#,##0\);_(* &quot;-&quot;??_);_(@_)"/>
    <numFmt numFmtId="168" formatCode="mmm/yyyy"/>
    <numFmt numFmtId="169" formatCode="yyyy"/>
  </numFmts>
  <fonts count="38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i/>
      <sz val="18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6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horizontal="center"/>
    </xf>
    <xf numFmtId="0" fontId="1" fillId="3" borderId="0" xfId="0" applyFont="1" applyFill="1"/>
    <xf numFmtId="0" fontId="17" fillId="0" borderId="0" xfId="0" applyFont="1"/>
    <xf numFmtId="0" fontId="15" fillId="3" borderId="0" xfId="0" applyFont="1" applyFill="1" applyAlignment="1">
      <alignment horizontal="right" vertical="center" wrapText="1"/>
    </xf>
    <xf numFmtId="164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164" fontId="19" fillId="3" borderId="0" xfId="12" applyFont="1" applyFill="1" applyBorder="1" applyAlignment="1">
      <alignment horizontal="right" vertical="center" wrapText="1"/>
    </xf>
    <xf numFmtId="164" fontId="20" fillId="3" borderId="0" xfId="12" applyFont="1" applyFill="1" applyBorder="1" applyAlignment="1">
      <alignment horizontal="right" vertical="center" wrapText="1"/>
    </xf>
    <xf numFmtId="164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19" fillId="3" borderId="4" xfId="12" applyFont="1" applyFill="1" applyBorder="1" applyAlignment="1">
      <alignment horizontal="right" vertical="center" wrapText="1"/>
    </xf>
    <xf numFmtId="164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1" fillId="3" borderId="0" xfId="0" applyNumberFormat="1" applyFont="1" applyFill="1" applyAlignment="1" applyProtection="1">
      <alignment horizontal="right" vertical="center" wrapText="1"/>
      <protection locked="0"/>
    </xf>
    <xf numFmtId="166" fontId="11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4" fontId="11" fillId="3" borderId="0" xfId="12" applyFont="1" applyFill="1" applyBorder="1" applyAlignment="1" applyProtection="1">
      <alignment horizontal="right" vertical="center" wrapText="1"/>
    </xf>
    <xf numFmtId="164" fontId="3" fillId="3" borderId="5" xfId="12" applyFont="1" applyFill="1" applyBorder="1" applyAlignment="1" applyProtection="1">
      <alignment horizontal="right" vertical="center"/>
      <protection locked="0"/>
    </xf>
    <xf numFmtId="164" fontId="3" fillId="3" borderId="0" xfId="12" applyFont="1" applyFill="1" applyBorder="1" applyAlignment="1" applyProtection="1">
      <alignment horizontal="right" vertical="center"/>
      <protection locked="0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right" vertical="center" wrapText="1"/>
    </xf>
    <xf numFmtId="164" fontId="15" fillId="3" borderId="3" xfId="12" applyFont="1" applyFill="1" applyBorder="1" applyAlignment="1" applyProtection="1">
      <alignment horizontal="right" vertical="center"/>
    </xf>
    <xf numFmtId="164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164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4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4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4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4" fontId="15" fillId="3" borderId="1" xfId="5" applyNumberFormat="1" applyFont="1" applyFill="1" applyBorder="1" applyAlignment="1">
      <alignment horizontal="right" vertical="center" wrapText="1"/>
    </xf>
    <xf numFmtId="164" fontId="19" fillId="3" borderId="1" xfId="12" applyFont="1" applyFill="1" applyBorder="1" applyAlignment="1">
      <alignment horizontal="right" vertical="center" wrapText="1"/>
    </xf>
    <xf numFmtId="164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164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4" fontId="3" fillId="3" borderId="10" xfId="12" applyFont="1" applyFill="1" applyBorder="1" applyAlignment="1" applyProtection="1">
      <alignment horizontal="right" vertical="center"/>
      <protection locked="0"/>
    </xf>
    <xf numFmtId="164" fontId="3" fillId="3" borderId="9" xfId="12" applyFont="1" applyFill="1" applyBorder="1" applyAlignment="1" applyProtection="1">
      <alignment horizontal="center" vertical="center" wrapText="1"/>
    </xf>
    <xf numFmtId="164" fontId="3" fillId="3" borderId="11" xfId="12" applyFont="1" applyFill="1" applyBorder="1" applyAlignment="1" applyProtection="1">
      <alignment horizontal="right" vertical="center" wrapText="1"/>
      <protection locked="0"/>
    </xf>
    <xf numFmtId="164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3" fillId="3" borderId="14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4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/>
    <xf numFmtId="4" fontId="0" fillId="3" borderId="0" xfId="0" applyNumberFormat="1" applyFill="1"/>
    <xf numFmtId="164" fontId="15" fillId="3" borderId="0" xfId="12" applyFont="1" applyFill="1" applyBorder="1" applyAlignment="1" applyProtection="1">
      <alignment horizontal="right" vertical="center" wrapText="1"/>
    </xf>
    <xf numFmtId="164" fontId="3" fillId="3" borderId="10" xfId="12" applyFont="1" applyFill="1" applyBorder="1" applyAlignment="1" applyProtection="1">
      <alignment horizontal="right" vertical="center" wrapText="1"/>
      <protection locked="0"/>
    </xf>
    <xf numFmtId="164" fontId="15" fillId="3" borderId="11" xfId="12" applyFont="1" applyFill="1" applyBorder="1" applyAlignment="1" applyProtection="1">
      <alignment horizontal="right" vertical="center"/>
    </xf>
    <xf numFmtId="164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center" vertical="center" wrapText="1"/>
    </xf>
    <xf numFmtId="164" fontId="15" fillId="3" borderId="0" xfId="12" applyFont="1" applyFill="1" applyBorder="1" applyAlignment="1">
      <alignment horizontal="right" vertical="center" wrapText="1"/>
    </xf>
    <xf numFmtId="164" fontId="15" fillId="3" borderId="0" xfId="12" applyFont="1" applyFill="1" applyBorder="1" applyAlignment="1">
      <alignment horizontal="center" vertical="center" wrapText="1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0" fontId="3" fillId="3" borderId="16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>
      <alignment vertical="center" wrapText="1"/>
    </xf>
    <xf numFmtId="164" fontId="3" fillId="3" borderId="11" xfId="12" applyFont="1" applyFill="1" applyBorder="1" applyAlignment="1" applyProtection="1">
      <alignment horizontal="right" vertical="center"/>
    </xf>
    <xf numFmtId="164" fontId="3" fillId="3" borderId="9" xfId="12" applyFont="1" applyFill="1" applyBorder="1" applyAlignment="1" applyProtection="1">
      <alignment horizontal="right" vertic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164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4" fontId="3" fillId="3" borderId="18" xfId="12" applyFont="1" applyFill="1" applyBorder="1" applyAlignment="1" applyProtection="1">
      <alignment horizontal="right" vertical="center"/>
    </xf>
    <xf numFmtId="164" fontId="15" fillId="3" borderId="19" xfId="12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center" vertical="center"/>
    </xf>
    <xf numFmtId="164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2" fillId="3" borderId="0" xfId="5" applyFont="1" applyFill="1" applyAlignment="1" applyProtection="1">
      <alignment horizontal="center" vertical="center" wrapText="1"/>
      <protection locked="0"/>
    </xf>
    <xf numFmtId="0" fontId="17" fillId="3" borderId="20" xfId="4" applyFont="1" applyFill="1" applyBorder="1" applyAlignment="1">
      <alignment horizontal="left" vertical="center" wrapText="1"/>
    </xf>
    <xf numFmtId="0" fontId="28" fillId="3" borderId="20" xfId="4" applyFont="1" applyFill="1" applyBorder="1" applyAlignment="1">
      <alignment horizontal="left" vertical="center" wrapText="1"/>
    </xf>
    <xf numFmtId="0" fontId="1" fillId="3" borderId="0" xfId="4" applyFill="1" applyAlignment="1">
      <alignment vertical="center" wrapText="1"/>
    </xf>
    <xf numFmtId="0" fontId="1" fillId="3" borderId="0" xfId="4" applyFill="1" applyAlignment="1">
      <alignment wrapText="1"/>
    </xf>
    <xf numFmtId="0" fontId="1" fillId="3" borderId="0" xfId="4" applyFill="1" applyAlignment="1">
      <alignment horizontal="left" vertical="center" wrapText="1"/>
    </xf>
    <xf numFmtId="0" fontId="28" fillId="3" borderId="20" xfId="7" applyFont="1" applyFill="1" applyBorder="1" applyAlignment="1">
      <alignment horizontal="left" vertical="center" wrapText="1"/>
    </xf>
    <xf numFmtId="0" fontId="28" fillId="3" borderId="0" xfId="4" applyFont="1" applyFill="1" applyAlignment="1">
      <alignment horizontal="left" vertical="center" wrapText="1"/>
    </xf>
    <xf numFmtId="0" fontId="29" fillId="3" borderId="20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4" fontId="19" fillId="3" borderId="8" xfId="12" applyFont="1" applyFill="1" applyBorder="1" applyAlignment="1">
      <alignment horizontal="right" vertical="center" wrapText="1"/>
    </xf>
    <xf numFmtId="164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32" fillId="2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7" fillId="3" borderId="0" xfId="5" applyFont="1" applyFill="1" applyAlignment="1">
      <alignment vertical="center"/>
    </xf>
    <xf numFmtId="2" fontId="30" fillId="4" borderId="20" xfId="0" applyNumberFormat="1" applyFont="1" applyFill="1" applyBorder="1" applyAlignment="1">
      <alignment horizontal="center" vertical="center" wrapText="1"/>
    </xf>
    <xf numFmtId="2" fontId="30" fillId="5" borderId="20" xfId="0" applyNumberFormat="1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168" fontId="0" fillId="7" borderId="0" xfId="0" applyNumberFormat="1" applyFill="1"/>
    <xf numFmtId="168" fontId="31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1" fillId="3" borderId="0" xfId="0" applyFont="1" applyFill="1" applyAlignment="1">
      <alignment horizontal="center" vertical="center" wrapText="1"/>
    </xf>
    <xf numFmtId="168" fontId="31" fillId="0" borderId="0" xfId="0" applyNumberFormat="1" applyFont="1" applyAlignment="1">
      <alignment horizontal="center" vertical="center" wrapText="1"/>
    </xf>
    <xf numFmtId="4" fontId="31" fillId="3" borderId="0" xfId="0" applyNumberFormat="1" applyFont="1" applyFill="1" applyAlignment="1">
      <alignment horizontal="center" vertical="center" wrapText="1"/>
    </xf>
    <xf numFmtId="168" fontId="31" fillId="3" borderId="0" xfId="0" applyNumberFormat="1" applyFont="1" applyFill="1" applyAlignment="1">
      <alignment horizontal="center" vertical="center" wrapText="1"/>
    </xf>
    <xf numFmtId="0" fontId="31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0" fillId="0" borderId="17" xfId="0" applyBorder="1" applyAlignment="1" applyProtection="1">
      <alignment horizontal="center" vertical="center"/>
      <protection locked="0"/>
    </xf>
    <xf numFmtId="4" fontId="0" fillId="0" borderId="20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9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64" fontId="1" fillId="3" borderId="22" xfId="12" applyFont="1" applyFill="1" applyBorder="1" applyAlignment="1" applyProtection="1">
      <alignment horizontal="right" vertical="center"/>
    </xf>
    <xf numFmtId="10" fontId="1" fillId="3" borderId="22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20" xfId="0" applyNumberFormat="1" applyFill="1" applyBorder="1"/>
    <xf numFmtId="0" fontId="3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4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 wrapText="1"/>
    </xf>
    <xf numFmtId="164" fontId="19" fillId="3" borderId="23" xfId="12" applyFont="1" applyFill="1" applyBorder="1" applyAlignment="1">
      <alignment horizontal="right" vertical="center" wrapText="1"/>
    </xf>
    <xf numFmtId="10" fontId="19" fillId="3" borderId="23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6" xfId="0" applyFont="1" applyFill="1" applyBorder="1" applyAlignment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4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164" fontId="3" fillId="9" borderId="1" xfId="12" applyFont="1" applyFill="1" applyBorder="1" applyAlignment="1" applyProtection="1">
      <alignment horizontal="right" vertical="center"/>
      <protection locked="0"/>
    </xf>
    <xf numFmtId="164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vertical="center"/>
    </xf>
    <xf numFmtId="0" fontId="21" fillId="8" borderId="0" xfId="0" applyFont="1" applyFill="1" applyAlignment="1">
      <alignment vertical="center" wrapText="1"/>
    </xf>
    <xf numFmtId="164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4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4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 wrapText="1"/>
    </xf>
    <xf numFmtId="164" fontId="15" fillId="9" borderId="1" xfId="12" applyFont="1" applyFill="1" applyBorder="1" applyAlignment="1" applyProtection="1">
      <alignment horizontal="center" vertical="center"/>
    </xf>
    <xf numFmtId="164" fontId="3" fillId="9" borderId="2" xfId="12" applyFont="1" applyFill="1" applyBorder="1" applyAlignment="1" applyProtection="1">
      <alignment horizontal="right" vertical="center"/>
      <protection locked="0"/>
    </xf>
    <xf numFmtId="164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4" fontId="3" fillId="9" borderId="0" xfId="12" applyFont="1" applyFill="1" applyBorder="1" applyAlignment="1" applyProtection="1">
      <alignment horizontal="right" vertical="center"/>
    </xf>
    <xf numFmtId="164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4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164" fontId="15" fillId="4" borderId="2" xfId="12" applyFont="1" applyFill="1" applyBorder="1" applyAlignment="1" applyProtection="1">
      <alignment horizontal="right" vertical="center"/>
    </xf>
    <xf numFmtId="164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168" fontId="15" fillId="4" borderId="0" xfId="0" applyNumberFormat="1" applyFont="1" applyFill="1" applyAlignment="1">
      <alignment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4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/>
    </xf>
    <xf numFmtId="164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164" fontId="3" fillId="3" borderId="19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4" fontId="15" fillId="4" borderId="22" xfId="12" applyFont="1" applyFill="1" applyBorder="1" applyAlignment="1">
      <alignment horizontal="right" vertical="center" wrapText="1"/>
    </xf>
    <xf numFmtId="164" fontId="15" fillId="4" borderId="3" xfId="12" applyFont="1" applyFill="1" applyBorder="1" applyAlignment="1">
      <alignment horizontal="right" vertical="center" wrapText="1"/>
    </xf>
    <xf numFmtId="164" fontId="15" fillId="4" borderId="3" xfId="12" applyFont="1" applyFill="1" applyBorder="1" applyAlignment="1">
      <alignment horizontal="center" vertical="center" wrapText="1"/>
    </xf>
    <xf numFmtId="164" fontId="15" fillId="4" borderId="21" xfId="12" applyFont="1" applyFill="1" applyBorder="1" applyAlignment="1">
      <alignment horizontal="right" vertical="center" wrapText="1"/>
    </xf>
    <xf numFmtId="164" fontId="15" fillId="4" borderId="22" xfId="12" applyFont="1" applyFill="1" applyBorder="1" applyAlignment="1">
      <alignment horizontal="center" vertical="center" wrapText="1"/>
    </xf>
    <xf numFmtId="17" fontId="15" fillId="4" borderId="3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4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5" fillId="4" borderId="3" xfId="5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164" fontId="15" fillId="4" borderId="3" xfId="12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>
      <alignment horizontal="left" wrapText="1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168" fontId="15" fillId="4" borderId="32" xfId="0" applyNumberFormat="1" applyFont="1" applyFill="1" applyBorder="1" applyAlignment="1">
      <alignment horizontal="center" vertical="center" wrapText="1"/>
    </xf>
    <xf numFmtId="169" fontId="15" fillId="4" borderId="31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169" fontId="15" fillId="4" borderId="25" xfId="0" applyNumberFormat="1" applyFont="1" applyFill="1" applyBorder="1" applyAlignment="1">
      <alignment horizontal="center" vertical="center" wrapText="1"/>
    </xf>
    <xf numFmtId="10" fontId="15" fillId="4" borderId="32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164" fontId="15" fillId="4" borderId="31" xfId="12" applyFont="1" applyFill="1" applyBorder="1" applyAlignment="1" applyProtection="1">
      <alignment horizontal="right" vertical="center"/>
    </xf>
    <xf numFmtId="164" fontId="15" fillId="4" borderId="3" xfId="12" applyFont="1" applyFill="1" applyBorder="1" applyAlignment="1" applyProtection="1">
      <alignment horizontal="right" vertical="center"/>
    </xf>
    <xf numFmtId="164" fontId="15" fillId="4" borderId="32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32" xfId="10" applyNumberFormat="1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>
      <alignment horizontal="center"/>
    </xf>
    <xf numFmtId="168" fontId="15" fillId="4" borderId="31" xfId="0" quotePrefix="1" applyNumberFormat="1" applyFont="1" applyFill="1" applyBorder="1" applyAlignment="1">
      <alignment horizontal="center" vertical="center" wrapText="1"/>
    </xf>
    <xf numFmtId="164" fontId="3" fillId="3" borderId="19" xfId="12" applyFont="1" applyFill="1" applyBorder="1" applyAlignment="1" applyProtection="1">
      <alignment horizontal="right" vertical="center"/>
    </xf>
    <xf numFmtId="0" fontId="3" fillId="3" borderId="0" xfId="6" applyFont="1" applyFill="1" applyAlignment="1">
      <alignment horizontal="left" vertical="center" wrapText="1"/>
    </xf>
    <xf numFmtId="0" fontId="3" fillId="3" borderId="0" xfId="4" applyFont="1" applyFill="1" applyAlignment="1">
      <alignment horizontal="left" vertical="center" wrapText="1"/>
    </xf>
    <xf numFmtId="0" fontId="3" fillId="3" borderId="0" xfId="7" applyFont="1" applyFill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0" fontId="3" fillId="3" borderId="2" xfId="4" applyFont="1" applyFill="1" applyBorder="1" applyAlignment="1">
      <alignment horizontal="left" vertical="center" wrapText="1"/>
    </xf>
    <xf numFmtId="10" fontId="15" fillId="3" borderId="0" xfId="12" applyNumberFormat="1" applyFont="1" applyFill="1" applyBorder="1" applyAlignment="1" applyProtection="1">
      <alignment horizontal="right" vertical="center"/>
    </xf>
    <xf numFmtId="10" fontId="15" fillId="3" borderId="2" xfId="12" applyNumberFormat="1" applyFont="1" applyFill="1" applyBorder="1" applyAlignment="1" applyProtection="1">
      <alignment horizontal="right" vertical="center"/>
    </xf>
    <xf numFmtId="164" fontId="15" fillId="9" borderId="1" xfId="12" applyFont="1" applyFill="1" applyBorder="1" applyAlignment="1" applyProtection="1">
      <alignment horizontal="center" vertical="center" wrapText="1"/>
      <protection locked="0"/>
    </xf>
    <xf numFmtId="10" fontId="3" fillId="3" borderId="0" xfId="12" applyNumberFormat="1" applyFont="1" applyFill="1" applyBorder="1" applyAlignment="1" applyProtection="1">
      <alignment horizontal="right" vertical="center"/>
      <protection locked="0"/>
    </xf>
    <xf numFmtId="10" fontId="3" fillId="3" borderId="2" xfId="12" applyNumberFormat="1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Alignment="1">
      <alignment horizontal="center"/>
    </xf>
    <xf numFmtId="0" fontId="3" fillId="3" borderId="10" xfId="0" applyFont="1" applyFill="1" applyBorder="1" applyAlignment="1" applyProtection="1">
      <alignment horizontal="left" vertical="center"/>
      <protection locked="0"/>
    </xf>
    <xf numFmtId="164" fontId="3" fillId="0" borderId="10" xfId="12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2" fillId="3" borderId="0" xfId="5" applyFont="1" applyFill="1" applyAlignment="1" applyProtection="1">
      <alignment horizontal="center"/>
      <protection locked="0"/>
    </xf>
    <xf numFmtId="168" fontId="16" fillId="2" borderId="0" xfId="0" applyNumberFormat="1" applyFont="1" applyFill="1" applyAlignment="1" applyProtection="1">
      <alignment horizontal="center"/>
      <protection locked="0"/>
    </xf>
    <xf numFmtId="0" fontId="7" fillId="3" borderId="0" xfId="5" applyFont="1" applyFill="1" applyProtection="1">
      <protection locked="0"/>
    </xf>
    <xf numFmtId="164" fontId="3" fillId="11" borderId="10" xfId="12" applyFont="1" applyFill="1" applyBorder="1" applyAlignment="1" applyProtection="1">
      <alignment horizontal="right" vertical="center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6" fillId="3" borderId="0" xfId="5" applyFont="1" applyFill="1" applyAlignment="1" applyProtection="1">
      <alignment horizontal="center" vertical="center"/>
      <protection locked="0"/>
    </xf>
    <xf numFmtId="0" fontId="37" fillId="3" borderId="0" xfId="5" applyFont="1" applyFill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35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/>
    </xf>
    <xf numFmtId="0" fontId="33" fillId="3" borderId="0" xfId="5" applyFont="1" applyFill="1" applyAlignment="1">
      <alignment horizontal="center" vertical="center"/>
    </xf>
    <xf numFmtId="0" fontId="34" fillId="3" borderId="0" xfId="5" applyFont="1" applyFill="1" applyAlignment="1">
      <alignment horizontal="center"/>
    </xf>
    <xf numFmtId="4" fontId="15" fillId="4" borderId="3" xfId="5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/>
    <xf numFmtId="0" fontId="3" fillId="0" borderId="11" xfId="0" applyFont="1" applyBorder="1" applyAlignment="1" applyProtection="1">
      <alignment horizontal="left" vertical="center" wrapText="1"/>
      <protection locked="0"/>
    </xf>
  </cellXfs>
  <cellStyles count="14">
    <cellStyle name="Moeda 2" xfId="1" xr:uid="{00000000-0005-0000-0000-000000000000}"/>
    <cellStyle name="Moeda 2 2" xfId="2" xr:uid="{00000000-0005-0000-0000-000001000000}"/>
    <cellStyle name="Moeda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3" xfId="6" xr:uid="{00000000-0005-0000-0000-000006000000}"/>
    <cellStyle name="Normal 3 3" xfId="7" xr:uid="{00000000-0005-0000-0000-000007000000}"/>
    <cellStyle name="Normal 4" xfId="8" xr:uid="{00000000-0005-0000-0000-000008000000}"/>
    <cellStyle name="Normal 5" xfId="9" xr:uid="{00000000-0005-0000-0000-000009000000}"/>
    <cellStyle name="Porcentagem" xfId="10" builtinId="5"/>
    <cellStyle name="Porcentagem 2" xfId="11" xr:uid="{00000000-0005-0000-0000-00000B000000}"/>
    <cellStyle name="Separador de milhares 2" xfId="13" xr:uid="{00000000-0005-0000-0000-00000C000000}"/>
    <cellStyle name="Vírgula" xfId="12" builtinId="3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2438400</xdr:colOff>
      <xdr:row>7</xdr:row>
      <xdr:rowOff>104775</xdr:rowOff>
    </xdr:from>
    <xdr:to>
      <xdr:col>0</xdr:col>
      <xdr:colOff>4390781</xdr:colOff>
      <xdr:row>8</xdr:row>
      <xdr:rowOff>795906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609850"/>
          <a:ext cx="1952381" cy="900681"/>
        </a:xfrm>
        <a:prstGeom prst="rect">
          <a:avLst/>
        </a:prstGeom>
      </xdr:spPr>
    </xdr:pic>
    <xdr:clientData/>
  </xdr:twoCellAnchor>
  <xdr:twoCellAnchor editAs="oneCell">
    <xdr:from>
      <xdr:col>0</xdr:col>
      <xdr:colOff>4933950</xdr:colOff>
      <xdr:row>7</xdr:row>
      <xdr:rowOff>85725</xdr:rowOff>
    </xdr:from>
    <xdr:to>
      <xdr:col>0</xdr:col>
      <xdr:colOff>8514902</xdr:colOff>
      <xdr:row>8</xdr:row>
      <xdr:rowOff>729237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0" y="2590800"/>
          <a:ext cx="3580952" cy="853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8" tint="0.39997558519241921"/>
    <pageSetUpPr fitToPage="1"/>
  </sheetPr>
  <dimension ref="A1:A36"/>
  <sheetViews>
    <sheetView zoomScaleNormal="100" zoomScaleSheetLayoutView="85" zoomScalePageLayoutView="50" workbookViewId="0">
      <selection activeCell="A6" sqref="A6"/>
    </sheetView>
  </sheetViews>
  <sheetFormatPr defaultColWidth="9.140625" defaultRowHeight="15"/>
  <cols>
    <col min="1" max="1" width="155.140625" style="5" customWidth="1"/>
    <col min="2" max="16384" width="9.140625" style="5"/>
  </cols>
  <sheetData>
    <row r="1" spans="1:1" ht="70.5" customHeight="1">
      <c r="A1" s="142" t="s">
        <v>0</v>
      </c>
    </row>
    <row r="2" spans="1:1" ht="18.75" customHeight="1">
      <c r="A2" s="364" t="s">
        <v>1</v>
      </c>
    </row>
    <row r="3" spans="1:1" ht="18.75" customHeight="1">
      <c r="A3" s="360"/>
    </row>
    <row r="4" spans="1:1" ht="24" customHeight="1">
      <c r="A4" s="35" t="s">
        <v>2</v>
      </c>
    </row>
    <row r="5" spans="1:1" ht="21.75" customHeight="1">
      <c r="A5" s="365">
        <v>45901</v>
      </c>
    </row>
    <row r="6" spans="1:1" ht="21.75" customHeight="1">
      <c r="A6" s="34" t="s">
        <v>3</v>
      </c>
    </row>
    <row r="7" spans="1:1" ht="21.75" customHeight="1">
      <c r="A7" s="365">
        <v>46143</v>
      </c>
    </row>
    <row r="8" spans="1:1" ht="16.5" customHeight="1">
      <c r="A8" s="159"/>
    </row>
    <row r="9" spans="1:1" ht="74.25" customHeight="1">
      <c r="A9" s="33"/>
    </row>
    <row r="10" spans="1:1" ht="27.75" customHeight="1">
      <c r="A10" s="172" t="s">
        <v>4</v>
      </c>
    </row>
    <row r="12" spans="1:1">
      <c r="A12" s="366" t="s">
        <v>5</v>
      </c>
    </row>
    <row r="14" spans="1:1" hidden="1">
      <c r="A14" s="5" t="s">
        <v>6</v>
      </c>
    </row>
    <row r="15" spans="1:1" hidden="1"/>
    <row r="16" spans="1:1" hidden="1">
      <c r="A16" s="5" t="s">
        <v>7</v>
      </c>
    </row>
    <row r="17" spans="1:1" hidden="1">
      <c r="A17" s="5" t="s">
        <v>1</v>
      </c>
    </row>
    <row r="18" spans="1:1" hidden="1">
      <c r="A18" s="5" t="s">
        <v>8</v>
      </c>
    </row>
    <row r="19" spans="1:1" hidden="1">
      <c r="A19" s="5" t="s">
        <v>9</v>
      </c>
    </row>
    <row r="20" spans="1:1" hidden="1">
      <c r="A20" s="5" t="s">
        <v>10</v>
      </c>
    </row>
    <row r="21" spans="1:1" hidden="1">
      <c r="A21" s="5" t="s">
        <v>11</v>
      </c>
    </row>
    <row r="22" spans="1:1" hidden="1">
      <c r="A22" s="5" t="s">
        <v>12</v>
      </c>
    </row>
    <row r="23" spans="1:1" hidden="1">
      <c r="A23" s="5" t="s">
        <v>13</v>
      </c>
    </row>
    <row r="24" spans="1:1" hidden="1">
      <c r="A24" s="5" t="s">
        <v>14</v>
      </c>
    </row>
    <row r="25" spans="1:1" hidden="1">
      <c r="A25" s="5" t="s">
        <v>15</v>
      </c>
    </row>
    <row r="26" spans="1:1" hidden="1">
      <c r="A26" s="5" t="s">
        <v>16</v>
      </c>
    </row>
    <row r="27" spans="1:1" hidden="1">
      <c r="A27" s="5" t="s">
        <v>17</v>
      </c>
    </row>
    <row r="28" spans="1:1" hidden="1">
      <c r="A28" s="5" t="s">
        <v>18</v>
      </c>
    </row>
    <row r="29" spans="1:1" hidden="1">
      <c r="A29" s="5" t="s">
        <v>19</v>
      </c>
    </row>
    <row r="30" spans="1:1" hidden="1">
      <c r="A30" s="5" t="s">
        <v>20</v>
      </c>
    </row>
    <row r="31" spans="1:1" hidden="1">
      <c r="A31" s="5" t="s">
        <v>21</v>
      </c>
    </row>
    <row r="32" spans="1:1" hidden="1">
      <c r="A32" s="5" t="s">
        <v>22</v>
      </c>
    </row>
    <row r="33" spans="1:1" hidden="1">
      <c r="A33" s="5" t="s">
        <v>23</v>
      </c>
    </row>
    <row r="34" spans="1:1" hidden="1">
      <c r="A34" s="5" t="s">
        <v>24</v>
      </c>
    </row>
    <row r="35" spans="1:1" hidden="1">
      <c r="A35" s="5" t="s">
        <v>25</v>
      </c>
    </row>
    <row r="36" spans="1:1" hidden="1">
      <c r="A36" s="168">
        <f>IF(ISNUMBER(A5),A5,DATEVALUE("1/7/2023"))</f>
        <v>45901</v>
      </c>
    </row>
  </sheetData>
  <sheetProtection algorithmName="SHA-512" hashValue="Rm1BKgwcbsN0ewSzLa4WWK4YeXiA6SAQUoXRcihUSVoyPhOG3NuwAKdlQLS7vXQvq0jMNe7BO4ppIL29ECTolQ==" saltValue="CysPCD0Idlula69P/IfWug==" spinCount="100000" sheet="1" formatCells="0"/>
  <phoneticPr fontId="9" type="noConversion"/>
  <dataValidations count="1">
    <dataValidation type="list" allowBlank="1" showInputMessage="1" showErrorMessage="1" sqref="A2" xr:uid="{00000000-0002-0000-0000-000000000000}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4" orientation="landscape" horizontalDpi="4294967294" verticalDpi="4294967294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tabColor theme="6" tint="0.39997558519241921"/>
  </sheetPr>
  <dimension ref="A1:BP164"/>
  <sheetViews>
    <sheetView showGridLines="0" zoomScaleNormal="100" zoomScaleSheetLayoutView="100" workbookViewId="0">
      <pane xSplit="2" ySplit="3" topLeftCell="D4" activePane="bottomRight" state="frozen"/>
      <selection pane="bottomRight" activeCell="BM6" sqref="BM6"/>
      <selection pane="bottomLeft" activeCell="C14" sqref="C14"/>
      <selection pane="topRight" activeCell="C14" sqref="C14"/>
    </sheetView>
  </sheetViews>
  <sheetFormatPr defaultColWidth="9.140625" defaultRowHeight="12.75"/>
  <cols>
    <col min="1" max="1" width="6" style="3" customWidth="1"/>
    <col min="2" max="2" width="26.28515625" style="3" customWidth="1"/>
    <col min="3" max="3" width="14.42578125" style="3" customWidth="1"/>
    <col min="4" max="4" width="14.42578125" style="3" bestFit="1" customWidth="1"/>
    <col min="5" max="5" width="12.5703125" style="3" bestFit="1" customWidth="1"/>
    <col min="6" max="7" width="13.85546875" style="3" bestFit="1" customWidth="1"/>
    <col min="8" max="8" width="13.85546875" style="3" customWidth="1"/>
    <col min="9" max="10" width="13.85546875" style="3" bestFit="1" customWidth="1"/>
    <col min="11" max="12" width="13.85546875" style="3" customWidth="1"/>
    <col min="13" max="62" width="13.85546875" style="3" hidden="1" customWidth="1"/>
    <col min="63" max="63" width="15.5703125" style="3" bestFit="1" customWidth="1"/>
    <col min="64" max="64" width="10.42578125" style="120" customWidth="1"/>
    <col min="65" max="16384" width="9.140625" style="3"/>
  </cols>
  <sheetData>
    <row r="1" spans="1:68" s="49" customFormat="1" ht="42" customHeight="1">
      <c r="B1" s="122"/>
      <c r="C1" s="369" t="str">
        <f>Capa!A1</f>
        <v>Memória de Cálculo
Contrato de Gestão nº 12/2024 celebrado entre a Fundação Hospitalar do Estado de Minas Gerais - Fhemig e a Fundação de Assistência, Estudo e Pesquisa de Uberlândia - Faepu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96"/>
      <c r="BN1" s="96"/>
      <c r="BO1" s="96"/>
      <c r="BP1" s="96"/>
    </row>
    <row r="2" spans="1:68" s="49" customFormat="1" ht="21" customHeight="1" thickBot="1">
      <c r="A2" s="132"/>
      <c r="B2" s="131"/>
      <c r="C2" s="368" t="s">
        <v>26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 t="s">
        <v>26</v>
      </c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 t="s">
        <v>26</v>
      </c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131"/>
      <c r="BL2" s="131"/>
      <c r="BM2" s="96"/>
      <c r="BN2" s="96"/>
      <c r="BO2" s="96"/>
      <c r="BP2" s="96"/>
    </row>
    <row r="3" spans="1:68" s="49" customFormat="1" ht="24" customHeight="1" thickBot="1">
      <c r="A3" s="275"/>
      <c r="B3" s="275"/>
      <c r="C3" s="276">
        <f>Capa!A36</f>
        <v>45901</v>
      </c>
      <c r="D3" s="276">
        <f>EDATE(C3,1)</f>
        <v>45931</v>
      </c>
      <c r="E3" s="276">
        <f t="shared" ref="E3:BJ3" si="0">EDATE(D3,1)</f>
        <v>45962</v>
      </c>
      <c r="F3" s="276">
        <f t="shared" si="0"/>
        <v>45992</v>
      </c>
      <c r="G3" s="276">
        <f t="shared" si="0"/>
        <v>46023</v>
      </c>
      <c r="H3" s="276">
        <f t="shared" si="0"/>
        <v>46054</v>
      </c>
      <c r="I3" s="276">
        <f t="shared" si="0"/>
        <v>46082</v>
      </c>
      <c r="J3" s="276">
        <f t="shared" si="0"/>
        <v>46113</v>
      </c>
      <c r="K3" s="276">
        <f t="shared" si="0"/>
        <v>46143</v>
      </c>
      <c r="L3" s="276">
        <f t="shared" si="0"/>
        <v>46174</v>
      </c>
      <c r="M3" s="276">
        <f t="shared" si="0"/>
        <v>46204</v>
      </c>
      <c r="N3" s="276">
        <f t="shared" si="0"/>
        <v>46235</v>
      </c>
      <c r="O3" s="276">
        <f t="shared" si="0"/>
        <v>46266</v>
      </c>
      <c r="P3" s="276">
        <f t="shared" si="0"/>
        <v>46296</v>
      </c>
      <c r="Q3" s="276">
        <f t="shared" si="0"/>
        <v>46327</v>
      </c>
      <c r="R3" s="276">
        <f t="shared" si="0"/>
        <v>46357</v>
      </c>
      <c r="S3" s="276">
        <f t="shared" si="0"/>
        <v>46388</v>
      </c>
      <c r="T3" s="276">
        <f t="shared" si="0"/>
        <v>46419</v>
      </c>
      <c r="U3" s="276">
        <f t="shared" si="0"/>
        <v>46447</v>
      </c>
      <c r="V3" s="276">
        <f t="shared" si="0"/>
        <v>46478</v>
      </c>
      <c r="W3" s="276">
        <f t="shared" si="0"/>
        <v>46508</v>
      </c>
      <c r="X3" s="276">
        <f t="shared" si="0"/>
        <v>46539</v>
      </c>
      <c r="Y3" s="276">
        <f t="shared" si="0"/>
        <v>46569</v>
      </c>
      <c r="Z3" s="276">
        <f t="shared" si="0"/>
        <v>46600</v>
      </c>
      <c r="AA3" s="276">
        <f t="shared" si="0"/>
        <v>46631</v>
      </c>
      <c r="AB3" s="276">
        <f t="shared" si="0"/>
        <v>46661</v>
      </c>
      <c r="AC3" s="276">
        <f t="shared" si="0"/>
        <v>46692</v>
      </c>
      <c r="AD3" s="276">
        <f t="shared" si="0"/>
        <v>46722</v>
      </c>
      <c r="AE3" s="276">
        <f t="shared" si="0"/>
        <v>46753</v>
      </c>
      <c r="AF3" s="276">
        <f t="shared" si="0"/>
        <v>46784</v>
      </c>
      <c r="AG3" s="276">
        <f t="shared" si="0"/>
        <v>46813</v>
      </c>
      <c r="AH3" s="276">
        <f t="shared" si="0"/>
        <v>46844</v>
      </c>
      <c r="AI3" s="276">
        <f t="shared" si="0"/>
        <v>46874</v>
      </c>
      <c r="AJ3" s="276">
        <f t="shared" si="0"/>
        <v>46905</v>
      </c>
      <c r="AK3" s="276">
        <f t="shared" si="0"/>
        <v>46935</v>
      </c>
      <c r="AL3" s="276">
        <f t="shared" si="0"/>
        <v>46966</v>
      </c>
      <c r="AM3" s="276">
        <f t="shared" si="0"/>
        <v>46997</v>
      </c>
      <c r="AN3" s="276">
        <f t="shared" si="0"/>
        <v>47027</v>
      </c>
      <c r="AO3" s="276">
        <f t="shared" si="0"/>
        <v>47058</v>
      </c>
      <c r="AP3" s="276">
        <f t="shared" si="0"/>
        <v>47088</v>
      </c>
      <c r="AQ3" s="276">
        <f t="shared" si="0"/>
        <v>47119</v>
      </c>
      <c r="AR3" s="276">
        <f t="shared" si="0"/>
        <v>47150</v>
      </c>
      <c r="AS3" s="276">
        <f t="shared" si="0"/>
        <v>47178</v>
      </c>
      <c r="AT3" s="276">
        <f t="shared" si="0"/>
        <v>47209</v>
      </c>
      <c r="AU3" s="276">
        <f t="shared" si="0"/>
        <v>47239</v>
      </c>
      <c r="AV3" s="276">
        <f t="shared" si="0"/>
        <v>47270</v>
      </c>
      <c r="AW3" s="276">
        <f t="shared" si="0"/>
        <v>47300</v>
      </c>
      <c r="AX3" s="276">
        <f t="shared" si="0"/>
        <v>47331</v>
      </c>
      <c r="AY3" s="276">
        <f t="shared" si="0"/>
        <v>47362</v>
      </c>
      <c r="AZ3" s="276">
        <f t="shared" si="0"/>
        <v>47392</v>
      </c>
      <c r="BA3" s="276">
        <f t="shared" si="0"/>
        <v>47423</v>
      </c>
      <c r="BB3" s="276">
        <f t="shared" si="0"/>
        <v>47453</v>
      </c>
      <c r="BC3" s="276">
        <f t="shared" si="0"/>
        <v>47484</v>
      </c>
      <c r="BD3" s="276">
        <f t="shared" si="0"/>
        <v>47515</v>
      </c>
      <c r="BE3" s="276">
        <f t="shared" si="0"/>
        <v>47543</v>
      </c>
      <c r="BF3" s="276">
        <f t="shared" si="0"/>
        <v>47574</v>
      </c>
      <c r="BG3" s="276">
        <f t="shared" si="0"/>
        <v>47604</v>
      </c>
      <c r="BH3" s="276">
        <f t="shared" si="0"/>
        <v>47635</v>
      </c>
      <c r="BI3" s="276">
        <f t="shared" si="0"/>
        <v>47665</v>
      </c>
      <c r="BJ3" s="276">
        <f t="shared" si="0"/>
        <v>47696</v>
      </c>
      <c r="BK3" s="233" t="s">
        <v>27</v>
      </c>
      <c r="BL3" s="277" t="s">
        <v>28</v>
      </c>
      <c r="BM3" s="96"/>
      <c r="BN3" s="96"/>
      <c r="BO3" s="96"/>
      <c r="BP3" s="96"/>
    </row>
    <row r="4" spans="1:68" s="49" customFormat="1" ht="23.25" customHeight="1" thickBot="1">
      <c r="A4" s="72" t="s">
        <v>29</v>
      </c>
      <c r="B4" s="72" t="s">
        <v>30</v>
      </c>
      <c r="C4" s="75">
        <v>0</v>
      </c>
      <c r="D4" s="75">
        <v>0</v>
      </c>
      <c r="E4" s="75">
        <v>0</v>
      </c>
      <c r="F4" s="75">
        <v>0</v>
      </c>
      <c r="G4" s="75">
        <v>0</v>
      </c>
      <c r="H4" s="75">
        <v>0</v>
      </c>
      <c r="I4" s="75">
        <v>0</v>
      </c>
      <c r="J4" s="75">
        <v>0</v>
      </c>
      <c r="K4" s="75">
        <v>0</v>
      </c>
      <c r="L4" s="75">
        <v>0</v>
      </c>
      <c r="M4" s="75">
        <v>0</v>
      </c>
      <c r="N4" s="75">
        <v>0</v>
      </c>
      <c r="O4" s="75">
        <v>0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5">
        <v>0</v>
      </c>
      <c r="Y4" s="75">
        <v>0</v>
      </c>
      <c r="Z4" s="75">
        <v>0</v>
      </c>
      <c r="AA4" s="75">
        <v>0</v>
      </c>
      <c r="AB4" s="75">
        <v>0</v>
      </c>
      <c r="AC4" s="75">
        <v>0</v>
      </c>
      <c r="AD4" s="75">
        <v>0</v>
      </c>
      <c r="AE4" s="75">
        <v>0</v>
      </c>
      <c r="AF4" s="75">
        <v>0</v>
      </c>
      <c r="AG4" s="75">
        <v>0</v>
      </c>
      <c r="AH4" s="75">
        <v>0</v>
      </c>
      <c r="AI4" s="75">
        <v>0</v>
      </c>
      <c r="AJ4" s="75">
        <v>0</v>
      </c>
      <c r="AK4" s="75">
        <v>0</v>
      </c>
      <c r="AL4" s="75">
        <v>0</v>
      </c>
      <c r="AM4" s="75">
        <v>0</v>
      </c>
      <c r="AN4" s="75">
        <v>0</v>
      </c>
      <c r="AO4" s="75">
        <v>0</v>
      </c>
      <c r="AP4" s="75">
        <v>0</v>
      </c>
      <c r="AQ4" s="75">
        <v>0</v>
      </c>
      <c r="AR4" s="75">
        <v>0</v>
      </c>
      <c r="AS4" s="75">
        <v>0</v>
      </c>
      <c r="AT4" s="75">
        <v>0</v>
      </c>
      <c r="AU4" s="75">
        <v>0</v>
      </c>
      <c r="AV4" s="75">
        <v>0</v>
      </c>
      <c r="AW4" s="75">
        <v>0</v>
      </c>
      <c r="AX4" s="75">
        <v>0</v>
      </c>
      <c r="AY4" s="75">
        <v>0</v>
      </c>
      <c r="AZ4" s="75">
        <v>0</v>
      </c>
      <c r="BA4" s="75">
        <v>0</v>
      </c>
      <c r="BB4" s="75">
        <v>0</v>
      </c>
      <c r="BC4" s="75">
        <v>0</v>
      </c>
      <c r="BD4" s="75">
        <v>0</v>
      </c>
      <c r="BE4" s="75">
        <v>0</v>
      </c>
      <c r="BF4" s="75">
        <v>0</v>
      </c>
      <c r="BG4" s="75">
        <v>0</v>
      </c>
      <c r="BH4" s="75">
        <v>0</v>
      </c>
      <c r="BI4" s="75">
        <v>0</v>
      </c>
      <c r="BJ4" s="75">
        <v>0</v>
      </c>
      <c r="BK4" s="44">
        <f>SUM(C4:BJ4)</f>
        <v>0</v>
      </c>
      <c r="BL4" s="59">
        <f ca="1">IF($BK$15=0,0,BK4/$BK$15)</f>
        <v>0</v>
      </c>
    </row>
    <row r="5" spans="1:68" s="49" customFormat="1" ht="23.25" customHeight="1" thickBot="1">
      <c r="A5" s="212"/>
      <c r="B5" s="45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4"/>
    </row>
    <row r="6" spans="1:68" s="49" customFormat="1" ht="23.25" customHeight="1" thickBot="1">
      <c r="A6" s="238">
        <v>1</v>
      </c>
      <c r="B6" s="238" t="s">
        <v>31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40"/>
    </row>
    <row r="7" spans="1:68" s="49" customFormat="1" ht="23.25" customHeight="1" thickBot="1">
      <c r="A7" s="236" t="s">
        <v>32</v>
      </c>
      <c r="B7" s="236" t="s">
        <v>33</v>
      </c>
      <c r="C7" s="248">
        <f ca="1">IFERROR(OFFSET(Cronogramas!$AB$6,MATCH(Analítico!C3,Cronogramas!$B$7:$B$66,0),),0)</f>
        <v>41397780.459068745</v>
      </c>
      <c r="D7" s="248">
        <f ca="1">IFERROR(OFFSET(Cronogramas!$AB$6,MATCH(Analítico!D3,Cronogramas!$B$7:$B$66,0),),0)</f>
        <v>0</v>
      </c>
      <c r="E7" s="248">
        <f ca="1">IFERROR(OFFSET(Cronogramas!$AB$6,MATCH(Analítico!E3,Cronogramas!$B$7:$B$66,0),),0)</f>
        <v>0</v>
      </c>
      <c r="F7" s="248">
        <f ca="1">IFERROR(OFFSET(Cronogramas!$AB$6,MATCH(Analítico!F3,Cronogramas!$B$7:$B$66,0),),0)</f>
        <v>24390825.994301561</v>
      </c>
      <c r="G7" s="248">
        <f ca="1">IFERROR(OFFSET(Cronogramas!$AB$6,MATCH(Analítico!G3,Cronogramas!$B$7:$B$66,0),),0)</f>
        <v>0</v>
      </c>
      <c r="H7" s="248">
        <f ca="1">IFERROR(OFFSET(Cronogramas!$AB$6,MATCH(Analítico!H3,Cronogramas!$B$7:$B$66,0),),0)</f>
        <v>0</v>
      </c>
      <c r="I7" s="248">
        <f ca="1">IFERROR(OFFSET(Cronogramas!$AB$6,MATCH(Analítico!I3,Cronogramas!$B$7:$B$66,0),),0)</f>
        <v>16429943.081161475</v>
      </c>
      <c r="J7" s="248">
        <f ca="1">IFERROR(OFFSET(Cronogramas!$AB$6,MATCH(Analítico!J3,Cronogramas!$B$7:$B$66,0),),0)</f>
        <v>0</v>
      </c>
      <c r="K7" s="248">
        <f ca="1">IFERROR(OFFSET(Cronogramas!$AB$6,MATCH(Analítico!K3,Cronogramas!$B$7:$B$66,0),),0)</f>
        <v>0</v>
      </c>
      <c r="L7" s="248">
        <f ca="1">IFERROR(OFFSET(Cronogramas!$AB$6,MATCH(Analítico!L3,Cronogramas!$B$7:$B$66,0),),0)</f>
        <v>0</v>
      </c>
      <c r="M7" s="248">
        <f ca="1">IFERROR(OFFSET(Cronogramas!$AB$6,MATCH(Analítico!M3,Cronogramas!$B$7:$B$66,0),),0)</f>
        <v>0</v>
      </c>
      <c r="N7" s="248">
        <f ca="1">IFERROR(OFFSET(Cronogramas!$AB$6,MATCH(Analítico!N3,Cronogramas!$B$7:$B$66,0),),0)</f>
        <v>0</v>
      </c>
      <c r="O7" s="248">
        <f ca="1">IFERROR(OFFSET(Cronogramas!$AB$6,MATCH(Analítico!O3,Cronogramas!$B$7:$B$66,0),),0)</f>
        <v>0</v>
      </c>
      <c r="P7" s="248">
        <f ca="1">IFERROR(OFFSET(Cronogramas!$AB$6,MATCH(Analítico!P3,Cronogramas!$B$7:$B$66,0),),0)</f>
        <v>0</v>
      </c>
      <c r="Q7" s="248">
        <f ca="1">IFERROR(OFFSET(Cronogramas!$AB$6,MATCH(Analítico!Q3,Cronogramas!$B$7:$B$66,0),),0)</f>
        <v>0</v>
      </c>
      <c r="R7" s="248">
        <f ca="1">IFERROR(OFFSET(Cronogramas!$AB$6,MATCH(Analítico!R3,Cronogramas!$B$7:$B$66,0),),0)</f>
        <v>0</v>
      </c>
      <c r="S7" s="248">
        <f ca="1">IFERROR(OFFSET(Cronogramas!$AB$6,MATCH(Analítico!S3,Cronogramas!$B$7:$B$66,0),),0)</f>
        <v>0</v>
      </c>
      <c r="T7" s="248">
        <f ca="1">IFERROR(OFFSET(Cronogramas!$AB$6,MATCH(Analítico!T3,Cronogramas!$B$7:$B$66,0),),0)</f>
        <v>0</v>
      </c>
      <c r="U7" s="248">
        <f ca="1">IFERROR(OFFSET(Cronogramas!$AB$6,MATCH(Analítico!U3,Cronogramas!$B$7:$B$66,0),),0)</f>
        <v>0</v>
      </c>
      <c r="V7" s="248">
        <f ca="1">IFERROR(OFFSET(Cronogramas!$AB$6,MATCH(Analítico!V3,Cronogramas!$B$7:$B$66,0),),0)</f>
        <v>0</v>
      </c>
      <c r="W7" s="248">
        <f ca="1">IFERROR(OFFSET(Cronogramas!$AB$6,MATCH(Analítico!W3,Cronogramas!$B$7:$B$66,0),),0)</f>
        <v>0</v>
      </c>
      <c r="X7" s="248">
        <f ca="1">IFERROR(OFFSET(Cronogramas!$AB$6,MATCH(Analítico!X3,Cronogramas!$B$7:$B$66,0),),0)</f>
        <v>0</v>
      </c>
      <c r="Y7" s="248">
        <f ca="1">IFERROR(OFFSET(Cronogramas!$AB$6,MATCH(Analítico!Y3,Cronogramas!$B$7:$B$66,0),),0)</f>
        <v>0</v>
      </c>
      <c r="Z7" s="248">
        <f ca="1">IFERROR(OFFSET(Cronogramas!$AB$6,MATCH(Analítico!Z3,Cronogramas!$B$7:$B$66,0),),0)</f>
        <v>0</v>
      </c>
      <c r="AA7" s="248">
        <f ca="1">IFERROR(OFFSET(Cronogramas!$AB$6,MATCH(Analítico!AA3,Cronogramas!$B$7:$B$66,0),),0)</f>
        <v>0</v>
      </c>
      <c r="AB7" s="248">
        <f ca="1">IFERROR(OFFSET(Cronogramas!$AB$6,MATCH(Analítico!AB3,Cronogramas!$B$7:$B$66,0),),0)</f>
        <v>0</v>
      </c>
      <c r="AC7" s="248">
        <f ca="1">IFERROR(OFFSET(Cronogramas!$AB$6,MATCH(Analítico!AC3,Cronogramas!$B$7:$B$66,0),),0)</f>
        <v>0</v>
      </c>
      <c r="AD7" s="248">
        <f ca="1">IFERROR(OFFSET(Cronogramas!$AB$6,MATCH(Analítico!AD3,Cronogramas!$B$7:$B$66,0),),0)</f>
        <v>0</v>
      </c>
      <c r="AE7" s="248">
        <f ca="1">IFERROR(OFFSET(Cronogramas!$AB$6,MATCH(Analítico!AE3,Cronogramas!$B$7:$B$66,0),),0)</f>
        <v>0</v>
      </c>
      <c r="AF7" s="248">
        <f ca="1">IFERROR(OFFSET(Cronogramas!$AB$6,MATCH(Analítico!AF3,Cronogramas!$B$7:$B$66,0),),0)</f>
        <v>0</v>
      </c>
      <c r="AG7" s="248">
        <f ca="1">IFERROR(OFFSET(Cronogramas!$AB$6,MATCH(Analítico!AG3,Cronogramas!$B$7:$B$66,0),),0)</f>
        <v>0</v>
      </c>
      <c r="AH7" s="248">
        <f ca="1">IFERROR(OFFSET(Cronogramas!$AB$6,MATCH(Analítico!AH3,Cronogramas!$B$7:$B$66,0),),0)</f>
        <v>0</v>
      </c>
      <c r="AI7" s="248">
        <f ca="1">IFERROR(OFFSET(Cronogramas!$AB$6,MATCH(Analítico!AI3,Cronogramas!$B$7:$B$66,0),),0)</f>
        <v>0</v>
      </c>
      <c r="AJ7" s="248">
        <f ca="1">IFERROR(OFFSET(Cronogramas!$AB$6,MATCH(Analítico!AJ3,Cronogramas!$B$7:$B$66,0),),0)</f>
        <v>0</v>
      </c>
      <c r="AK7" s="248">
        <f ca="1">IFERROR(OFFSET(Cronogramas!$AB$6,MATCH(Analítico!AK3,Cronogramas!$B$7:$B$66,0),),0)</f>
        <v>0</v>
      </c>
      <c r="AL7" s="248">
        <f ca="1">IFERROR(OFFSET(Cronogramas!$AB$6,MATCH(Analítico!AL3,Cronogramas!$B$7:$B$66,0),),0)</f>
        <v>0</v>
      </c>
      <c r="AM7" s="248">
        <f ca="1">IFERROR(OFFSET(Cronogramas!$AB$6,MATCH(Analítico!AM3,Cronogramas!$B$7:$B$66,0),),0)</f>
        <v>0</v>
      </c>
      <c r="AN7" s="248">
        <f ca="1">IFERROR(OFFSET(Cronogramas!$AB$6,MATCH(Analítico!AN3,Cronogramas!$B$7:$B$66,0),),0)</f>
        <v>0</v>
      </c>
      <c r="AO7" s="248">
        <f ca="1">IFERROR(OFFSET(Cronogramas!$AB$6,MATCH(Analítico!AO3,Cronogramas!$B$7:$B$66,0),),0)</f>
        <v>0</v>
      </c>
      <c r="AP7" s="248">
        <f ca="1">IFERROR(OFFSET(Cronogramas!$AB$6,MATCH(Analítico!AP3,Cronogramas!$B$7:$B$66,0),),0)</f>
        <v>0</v>
      </c>
      <c r="AQ7" s="248">
        <f ca="1">IFERROR(OFFSET(Cronogramas!$AB$6,MATCH(Analítico!AQ3,Cronogramas!$B$7:$B$66,0),),0)</f>
        <v>0</v>
      </c>
      <c r="AR7" s="248">
        <f ca="1">IFERROR(OFFSET(Cronogramas!$AB$6,MATCH(Analítico!AR3,Cronogramas!$B$7:$B$66,0),),0)</f>
        <v>0</v>
      </c>
      <c r="AS7" s="248">
        <f ca="1">IFERROR(OFFSET(Cronogramas!$AB$6,MATCH(Analítico!AS3,Cronogramas!$B$7:$B$66,0),),0)</f>
        <v>0</v>
      </c>
      <c r="AT7" s="248">
        <f ca="1">IFERROR(OFFSET(Cronogramas!$AB$6,MATCH(Analítico!AT3,Cronogramas!$B$7:$B$66,0),),0)</f>
        <v>0</v>
      </c>
      <c r="AU7" s="248">
        <f ca="1">IFERROR(OFFSET(Cronogramas!$AB$6,MATCH(Analítico!AU3,Cronogramas!$B$7:$B$66,0),),0)</f>
        <v>0</v>
      </c>
      <c r="AV7" s="248">
        <f ca="1">IFERROR(OFFSET(Cronogramas!$AB$6,MATCH(Analítico!AV3,Cronogramas!$B$7:$B$66,0),),0)</f>
        <v>0</v>
      </c>
      <c r="AW7" s="248">
        <f ca="1">IFERROR(OFFSET(Cronogramas!$AB$6,MATCH(Analítico!AW3,Cronogramas!$B$7:$B$66,0),),0)</f>
        <v>0</v>
      </c>
      <c r="AX7" s="248">
        <f ca="1">IFERROR(OFFSET(Cronogramas!$AB$6,MATCH(Analítico!AX3,Cronogramas!$B$7:$B$66,0),),0)</f>
        <v>0</v>
      </c>
      <c r="AY7" s="248">
        <f ca="1">IFERROR(OFFSET(Cronogramas!$AB$6,MATCH(Analítico!AY3,Cronogramas!$B$7:$B$66,0),),0)</f>
        <v>0</v>
      </c>
      <c r="AZ7" s="248">
        <f ca="1">IFERROR(OFFSET(Cronogramas!$AB$6,MATCH(Analítico!AZ3,Cronogramas!$B$7:$B$66,0),),0)</f>
        <v>0</v>
      </c>
      <c r="BA7" s="248">
        <f ca="1">IFERROR(OFFSET(Cronogramas!$AB$6,MATCH(Analítico!BA3,Cronogramas!$B$7:$B$66,0),),0)</f>
        <v>0</v>
      </c>
      <c r="BB7" s="248">
        <f ca="1">IFERROR(OFFSET(Cronogramas!$AB$6,MATCH(Analítico!BB3,Cronogramas!$B$7:$B$66,0),),0)</f>
        <v>0</v>
      </c>
      <c r="BC7" s="248">
        <f ca="1">IFERROR(OFFSET(Cronogramas!$AB$6,MATCH(Analítico!BC3,Cronogramas!$B$7:$B$66,0),),0)</f>
        <v>0</v>
      </c>
      <c r="BD7" s="248">
        <f ca="1">IFERROR(OFFSET(Cronogramas!$AB$6,MATCH(Analítico!BD3,Cronogramas!$B$7:$B$66,0),),0)</f>
        <v>0</v>
      </c>
      <c r="BE7" s="248">
        <f ca="1">IFERROR(OFFSET(Cronogramas!$AB$6,MATCH(Analítico!BE3,Cronogramas!$B$7:$B$66,0),),0)</f>
        <v>0</v>
      </c>
      <c r="BF7" s="248">
        <f ca="1">IFERROR(OFFSET(Cronogramas!$AB$6,MATCH(Analítico!BF3,Cronogramas!$B$7:$B$66,0),),0)</f>
        <v>0</v>
      </c>
      <c r="BG7" s="248">
        <f ca="1">IFERROR(OFFSET(Cronogramas!$AB$6,MATCH(Analítico!BG3,Cronogramas!$B$7:$B$66,0),),0)</f>
        <v>0</v>
      </c>
      <c r="BH7" s="248">
        <f ca="1">IFERROR(OFFSET(Cronogramas!$AB$6,MATCH(Analítico!BH3,Cronogramas!$B$7:$B$66,0),),0)</f>
        <v>0</v>
      </c>
      <c r="BI7" s="248">
        <f ca="1">IFERROR(OFFSET(Cronogramas!$AB$6,MATCH(Analítico!BI3,Cronogramas!$B$7:$B$66,0),),0)</f>
        <v>0</v>
      </c>
      <c r="BJ7" s="248">
        <f ca="1">IFERROR(OFFSET(Cronogramas!$AB$6,MATCH(Analítico!BJ3,Cronogramas!$B$7:$B$66,0),),0)</f>
        <v>0</v>
      </c>
      <c r="BK7" s="245">
        <f ca="1">SUM(C7:BJ7)</f>
        <v>82218549.534531772</v>
      </c>
      <c r="BL7" s="246">
        <f ca="1">IF($BK$15=0,0,BK7/$BK$15)</f>
        <v>1</v>
      </c>
    </row>
    <row r="8" spans="1:68" s="49" customFormat="1" ht="23.25" customHeight="1" thickBot="1">
      <c r="A8" s="247" t="s">
        <v>34</v>
      </c>
      <c r="B8" s="236" t="s">
        <v>35</v>
      </c>
      <c r="C8" s="248">
        <v>0</v>
      </c>
      <c r="D8" s="248">
        <v>0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0</v>
      </c>
      <c r="U8" s="248">
        <v>0</v>
      </c>
      <c r="V8" s="248">
        <v>0</v>
      </c>
      <c r="W8" s="248">
        <v>0</v>
      </c>
      <c r="X8" s="248">
        <v>0</v>
      </c>
      <c r="Y8" s="248">
        <v>0</v>
      </c>
      <c r="Z8" s="248">
        <v>0</v>
      </c>
      <c r="AA8" s="248">
        <v>0</v>
      </c>
      <c r="AB8" s="248">
        <v>0</v>
      </c>
      <c r="AC8" s="248">
        <v>0</v>
      </c>
      <c r="AD8" s="248">
        <v>0</v>
      </c>
      <c r="AE8" s="248">
        <v>0</v>
      </c>
      <c r="AF8" s="248">
        <v>0</v>
      </c>
      <c r="AG8" s="248">
        <v>0</v>
      </c>
      <c r="AH8" s="248">
        <v>0</v>
      </c>
      <c r="AI8" s="248">
        <v>0</v>
      </c>
      <c r="AJ8" s="248">
        <v>0</v>
      </c>
      <c r="AK8" s="248">
        <v>0</v>
      </c>
      <c r="AL8" s="248">
        <v>0</v>
      </c>
      <c r="AM8" s="248">
        <v>0</v>
      </c>
      <c r="AN8" s="248">
        <v>0</v>
      </c>
      <c r="AO8" s="248">
        <v>0</v>
      </c>
      <c r="AP8" s="248">
        <v>0</v>
      </c>
      <c r="AQ8" s="248">
        <v>0</v>
      </c>
      <c r="AR8" s="248">
        <v>0</v>
      </c>
      <c r="AS8" s="248">
        <v>0</v>
      </c>
      <c r="AT8" s="248">
        <v>0</v>
      </c>
      <c r="AU8" s="248">
        <v>0</v>
      </c>
      <c r="AV8" s="248">
        <v>0</v>
      </c>
      <c r="AW8" s="248">
        <v>0</v>
      </c>
      <c r="AX8" s="248">
        <v>0</v>
      </c>
      <c r="AY8" s="248">
        <v>0</v>
      </c>
      <c r="AZ8" s="248">
        <v>0</v>
      </c>
      <c r="BA8" s="248">
        <v>0</v>
      </c>
      <c r="BB8" s="248">
        <v>0</v>
      </c>
      <c r="BC8" s="248">
        <v>0</v>
      </c>
      <c r="BD8" s="248">
        <v>0</v>
      </c>
      <c r="BE8" s="248">
        <v>0</v>
      </c>
      <c r="BF8" s="248">
        <v>0</v>
      </c>
      <c r="BG8" s="248">
        <v>0</v>
      </c>
      <c r="BH8" s="248">
        <v>0</v>
      </c>
      <c r="BI8" s="248">
        <v>0</v>
      </c>
      <c r="BJ8" s="248">
        <v>0</v>
      </c>
      <c r="BK8" s="245">
        <f>SUM(C8:BJ8)</f>
        <v>0</v>
      </c>
      <c r="BL8" s="246">
        <f ca="1">IF($BK$15=0,0,BK8/$BK$15)</f>
        <v>0</v>
      </c>
    </row>
    <row r="9" spans="1:68" s="49" customFormat="1" ht="23.25" customHeight="1">
      <c r="A9" s="241" t="s">
        <v>36</v>
      </c>
      <c r="B9" s="241" t="s">
        <v>37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7"/>
    </row>
    <row r="10" spans="1:68" s="49" customFormat="1" ht="23.25" customHeight="1">
      <c r="A10" s="18" t="s">
        <v>38</v>
      </c>
      <c r="B10" s="12" t="s">
        <v>39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1">
        <f t="shared" ref="BK10:BK15" si="1">SUM(C10:BJ10)</f>
        <v>0</v>
      </c>
      <c r="BL10" s="76">
        <f ca="1">IF($BK$15=0,0,BK10/$BK$15)</f>
        <v>0</v>
      </c>
    </row>
    <row r="11" spans="1:68" s="49" customFormat="1" ht="23.25" customHeight="1">
      <c r="A11" s="18" t="s">
        <v>40</v>
      </c>
      <c r="B11" s="12" t="s">
        <v>41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1">
        <f t="shared" ref="BK11" si="2">SUM(C11:BJ11)</f>
        <v>0</v>
      </c>
      <c r="BL11" s="76">
        <f ca="1">IF($BK$15=0,0,BK11/$BK$15)</f>
        <v>0</v>
      </c>
    </row>
    <row r="12" spans="1:68" s="49" customFormat="1" ht="23.25" customHeight="1">
      <c r="A12" s="18" t="s">
        <v>42</v>
      </c>
      <c r="B12" s="12" t="s">
        <v>43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1">
        <f t="shared" si="1"/>
        <v>0</v>
      </c>
      <c r="BL12" s="76">
        <f ca="1">IF($BK$15=0,0,BK12/$BK$15)</f>
        <v>0</v>
      </c>
    </row>
    <row r="13" spans="1:68" s="49" customFormat="1" ht="23.25" customHeight="1" thickBot="1">
      <c r="A13" s="41"/>
      <c r="B13" s="42" t="s">
        <v>44</v>
      </c>
      <c r="C13" s="43">
        <f>SUBTOTAL(109,C10:C12)</f>
        <v>0</v>
      </c>
      <c r="D13" s="43">
        <f t="shared" ref="D13:BJ13" si="3">SUBTOTAL(109,D10:D12)</f>
        <v>0</v>
      </c>
      <c r="E13" s="43">
        <f t="shared" si="3"/>
        <v>0</v>
      </c>
      <c r="F13" s="43">
        <f t="shared" si="3"/>
        <v>0</v>
      </c>
      <c r="G13" s="43">
        <f t="shared" si="3"/>
        <v>0</v>
      </c>
      <c r="H13" s="43">
        <f t="shared" si="3"/>
        <v>0</v>
      </c>
      <c r="I13" s="43">
        <f t="shared" si="3"/>
        <v>0</v>
      </c>
      <c r="J13" s="43">
        <f t="shared" si="3"/>
        <v>0</v>
      </c>
      <c r="K13" s="43">
        <f t="shared" si="3"/>
        <v>0</v>
      </c>
      <c r="L13" s="43">
        <f t="shared" si="3"/>
        <v>0</v>
      </c>
      <c r="M13" s="43">
        <f t="shared" si="3"/>
        <v>0</v>
      </c>
      <c r="N13" s="43">
        <f t="shared" si="3"/>
        <v>0</v>
      </c>
      <c r="O13" s="43">
        <f t="shared" si="3"/>
        <v>0</v>
      </c>
      <c r="P13" s="43">
        <f t="shared" si="3"/>
        <v>0</v>
      </c>
      <c r="Q13" s="43">
        <f t="shared" si="3"/>
        <v>0</v>
      </c>
      <c r="R13" s="43">
        <f t="shared" si="3"/>
        <v>0</v>
      </c>
      <c r="S13" s="43">
        <f t="shared" si="3"/>
        <v>0</v>
      </c>
      <c r="T13" s="43">
        <f t="shared" si="3"/>
        <v>0</v>
      </c>
      <c r="U13" s="43">
        <f t="shared" si="3"/>
        <v>0</v>
      </c>
      <c r="V13" s="43">
        <f t="shared" si="3"/>
        <v>0</v>
      </c>
      <c r="W13" s="43">
        <f t="shared" si="3"/>
        <v>0</v>
      </c>
      <c r="X13" s="43">
        <f t="shared" si="3"/>
        <v>0</v>
      </c>
      <c r="Y13" s="43">
        <f t="shared" si="3"/>
        <v>0</v>
      </c>
      <c r="Z13" s="43">
        <f t="shared" si="3"/>
        <v>0</v>
      </c>
      <c r="AA13" s="43">
        <f t="shared" si="3"/>
        <v>0</v>
      </c>
      <c r="AB13" s="43">
        <f t="shared" si="3"/>
        <v>0</v>
      </c>
      <c r="AC13" s="43">
        <f t="shared" si="3"/>
        <v>0</v>
      </c>
      <c r="AD13" s="43">
        <f t="shared" si="3"/>
        <v>0</v>
      </c>
      <c r="AE13" s="43">
        <f t="shared" si="3"/>
        <v>0</v>
      </c>
      <c r="AF13" s="43">
        <f t="shared" si="3"/>
        <v>0</v>
      </c>
      <c r="AG13" s="43">
        <f t="shared" si="3"/>
        <v>0</v>
      </c>
      <c r="AH13" s="43">
        <f t="shared" si="3"/>
        <v>0</v>
      </c>
      <c r="AI13" s="43">
        <f t="shared" si="3"/>
        <v>0</v>
      </c>
      <c r="AJ13" s="43">
        <f t="shared" si="3"/>
        <v>0</v>
      </c>
      <c r="AK13" s="43">
        <f t="shared" si="3"/>
        <v>0</v>
      </c>
      <c r="AL13" s="43">
        <f t="shared" si="3"/>
        <v>0</v>
      </c>
      <c r="AM13" s="43">
        <f t="shared" si="3"/>
        <v>0</v>
      </c>
      <c r="AN13" s="43">
        <f t="shared" si="3"/>
        <v>0</v>
      </c>
      <c r="AO13" s="43">
        <f t="shared" si="3"/>
        <v>0</v>
      </c>
      <c r="AP13" s="43">
        <f t="shared" si="3"/>
        <v>0</v>
      </c>
      <c r="AQ13" s="43">
        <f t="shared" si="3"/>
        <v>0</v>
      </c>
      <c r="AR13" s="43">
        <f t="shared" si="3"/>
        <v>0</v>
      </c>
      <c r="AS13" s="43">
        <f t="shared" si="3"/>
        <v>0</v>
      </c>
      <c r="AT13" s="43">
        <f t="shared" si="3"/>
        <v>0</v>
      </c>
      <c r="AU13" s="43">
        <f t="shared" si="3"/>
        <v>0</v>
      </c>
      <c r="AV13" s="43">
        <f t="shared" si="3"/>
        <v>0</v>
      </c>
      <c r="AW13" s="43">
        <f t="shared" si="3"/>
        <v>0</v>
      </c>
      <c r="AX13" s="43">
        <f t="shared" si="3"/>
        <v>0</v>
      </c>
      <c r="AY13" s="43">
        <f t="shared" si="3"/>
        <v>0</v>
      </c>
      <c r="AZ13" s="43">
        <f t="shared" si="3"/>
        <v>0</v>
      </c>
      <c r="BA13" s="43">
        <f t="shared" si="3"/>
        <v>0</v>
      </c>
      <c r="BB13" s="43">
        <f t="shared" si="3"/>
        <v>0</v>
      </c>
      <c r="BC13" s="43">
        <f t="shared" si="3"/>
        <v>0</v>
      </c>
      <c r="BD13" s="43">
        <f t="shared" si="3"/>
        <v>0</v>
      </c>
      <c r="BE13" s="43">
        <f t="shared" si="3"/>
        <v>0</v>
      </c>
      <c r="BF13" s="43">
        <f t="shared" si="3"/>
        <v>0</v>
      </c>
      <c r="BG13" s="43">
        <f t="shared" si="3"/>
        <v>0</v>
      </c>
      <c r="BH13" s="43">
        <f t="shared" si="3"/>
        <v>0</v>
      </c>
      <c r="BI13" s="43">
        <f t="shared" si="3"/>
        <v>0</v>
      </c>
      <c r="BJ13" s="43">
        <f t="shared" si="3"/>
        <v>0</v>
      </c>
      <c r="BK13" s="43">
        <f t="shared" ref="BK13" si="4">SUBTOTAL(109,BK10:BK10)</f>
        <v>0</v>
      </c>
      <c r="BL13" s="60">
        <f ca="1">IF($BK$157=0,0,BK13/$BK$157)</f>
        <v>0</v>
      </c>
    </row>
    <row r="14" spans="1:68" s="49" customFormat="1" ht="23.25" customHeight="1" thickBot="1">
      <c r="A14" s="232" t="s">
        <v>45</v>
      </c>
      <c r="B14" s="268"/>
      <c r="C14" s="269">
        <f t="shared" ref="C14:AH14" ca="1" si="5">SUBTOTAL(109,C7:C13)</f>
        <v>41397780.459068745</v>
      </c>
      <c r="D14" s="269">
        <f t="shared" ca="1" si="5"/>
        <v>0</v>
      </c>
      <c r="E14" s="269">
        <f t="shared" ca="1" si="5"/>
        <v>0</v>
      </c>
      <c r="F14" s="269">
        <f t="shared" ca="1" si="5"/>
        <v>24390825.994301561</v>
      </c>
      <c r="G14" s="269">
        <f t="shared" ca="1" si="5"/>
        <v>0</v>
      </c>
      <c r="H14" s="269">
        <f t="shared" ca="1" si="5"/>
        <v>0</v>
      </c>
      <c r="I14" s="269">
        <f t="shared" ca="1" si="5"/>
        <v>16429943.081161475</v>
      </c>
      <c r="J14" s="269">
        <f t="shared" ca="1" si="5"/>
        <v>0</v>
      </c>
      <c r="K14" s="269">
        <f t="shared" ca="1" si="5"/>
        <v>0</v>
      </c>
      <c r="L14" s="269">
        <f t="shared" ca="1" si="5"/>
        <v>0</v>
      </c>
      <c r="M14" s="269">
        <f t="shared" ca="1" si="5"/>
        <v>0</v>
      </c>
      <c r="N14" s="269">
        <f t="shared" ca="1" si="5"/>
        <v>0</v>
      </c>
      <c r="O14" s="269">
        <f t="shared" ca="1" si="5"/>
        <v>0</v>
      </c>
      <c r="P14" s="269">
        <f t="shared" ca="1" si="5"/>
        <v>0</v>
      </c>
      <c r="Q14" s="269">
        <f t="shared" ca="1" si="5"/>
        <v>0</v>
      </c>
      <c r="R14" s="269">
        <f t="shared" ca="1" si="5"/>
        <v>0</v>
      </c>
      <c r="S14" s="269">
        <f t="shared" ca="1" si="5"/>
        <v>0</v>
      </c>
      <c r="T14" s="269">
        <f t="shared" ca="1" si="5"/>
        <v>0</v>
      </c>
      <c r="U14" s="269">
        <f t="shared" ca="1" si="5"/>
        <v>0</v>
      </c>
      <c r="V14" s="269">
        <f t="shared" ca="1" si="5"/>
        <v>0</v>
      </c>
      <c r="W14" s="269">
        <f t="shared" ca="1" si="5"/>
        <v>0</v>
      </c>
      <c r="X14" s="269">
        <f t="shared" ca="1" si="5"/>
        <v>0</v>
      </c>
      <c r="Y14" s="269">
        <f t="shared" ca="1" si="5"/>
        <v>0</v>
      </c>
      <c r="Z14" s="269">
        <f t="shared" ca="1" si="5"/>
        <v>0</v>
      </c>
      <c r="AA14" s="269">
        <f t="shared" ca="1" si="5"/>
        <v>0</v>
      </c>
      <c r="AB14" s="269">
        <f t="shared" ca="1" si="5"/>
        <v>0</v>
      </c>
      <c r="AC14" s="269">
        <f t="shared" ca="1" si="5"/>
        <v>0</v>
      </c>
      <c r="AD14" s="269">
        <f t="shared" ca="1" si="5"/>
        <v>0</v>
      </c>
      <c r="AE14" s="269">
        <f t="shared" ca="1" si="5"/>
        <v>0</v>
      </c>
      <c r="AF14" s="269">
        <f t="shared" ca="1" si="5"/>
        <v>0</v>
      </c>
      <c r="AG14" s="269">
        <f t="shared" ca="1" si="5"/>
        <v>0</v>
      </c>
      <c r="AH14" s="269">
        <f t="shared" ca="1" si="5"/>
        <v>0</v>
      </c>
      <c r="AI14" s="269">
        <f t="shared" ref="AI14:BJ14" ca="1" si="6">SUBTOTAL(109,AI7:AI13)</f>
        <v>0</v>
      </c>
      <c r="AJ14" s="269">
        <f t="shared" ca="1" si="6"/>
        <v>0</v>
      </c>
      <c r="AK14" s="269">
        <f t="shared" ca="1" si="6"/>
        <v>0</v>
      </c>
      <c r="AL14" s="269">
        <f t="shared" ca="1" si="6"/>
        <v>0</v>
      </c>
      <c r="AM14" s="269">
        <f t="shared" ca="1" si="6"/>
        <v>0</v>
      </c>
      <c r="AN14" s="269">
        <f t="shared" ca="1" si="6"/>
        <v>0</v>
      </c>
      <c r="AO14" s="269">
        <f t="shared" ca="1" si="6"/>
        <v>0</v>
      </c>
      <c r="AP14" s="269">
        <f t="shared" ca="1" si="6"/>
        <v>0</v>
      </c>
      <c r="AQ14" s="269">
        <f t="shared" ca="1" si="6"/>
        <v>0</v>
      </c>
      <c r="AR14" s="269">
        <f t="shared" ca="1" si="6"/>
        <v>0</v>
      </c>
      <c r="AS14" s="269">
        <f t="shared" ca="1" si="6"/>
        <v>0</v>
      </c>
      <c r="AT14" s="269">
        <f t="shared" ca="1" si="6"/>
        <v>0</v>
      </c>
      <c r="AU14" s="269">
        <f t="shared" ca="1" si="6"/>
        <v>0</v>
      </c>
      <c r="AV14" s="269">
        <f t="shared" ca="1" si="6"/>
        <v>0</v>
      </c>
      <c r="AW14" s="269">
        <f t="shared" ca="1" si="6"/>
        <v>0</v>
      </c>
      <c r="AX14" s="269">
        <f t="shared" ca="1" si="6"/>
        <v>0</v>
      </c>
      <c r="AY14" s="269">
        <f t="shared" ca="1" si="6"/>
        <v>0</v>
      </c>
      <c r="AZ14" s="269">
        <f t="shared" ca="1" si="6"/>
        <v>0</v>
      </c>
      <c r="BA14" s="269">
        <f t="shared" ca="1" si="6"/>
        <v>0</v>
      </c>
      <c r="BB14" s="269">
        <f t="shared" ca="1" si="6"/>
        <v>0</v>
      </c>
      <c r="BC14" s="269">
        <f t="shared" ca="1" si="6"/>
        <v>0</v>
      </c>
      <c r="BD14" s="269">
        <f t="shared" ca="1" si="6"/>
        <v>0</v>
      </c>
      <c r="BE14" s="269">
        <f t="shared" ca="1" si="6"/>
        <v>0</v>
      </c>
      <c r="BF14" s="269">
        <f t="shared" ca="1" si="6"/>
        <v>0</v>
      </c>
      <c r="BG14" s="269">
        <f t="shared" ca="1" si="6"/>
        <v>0</v>
      </c>
      <c r="BH14" s="269">
        <f t="shared" ca="1" si="6"/>
        <v>0</v>
      </c>
      <c r="BI14" s="269">
        <f t="shared" ca="1" si="6"/>
        <v>0</v>
      </c>
      <c r="BJ14" s="269">
        <f t="shared" ca="1" si="6"/>
        <v>0</v>
      </c>
      <c r="BK14" s="269">
        <f t="shared" ca="1" si="1"/>
        <v>82218549.534531772</v>
      </c>
      <c r="BL14" s="234">
        <f ca="1">IF($BK$15=0,0,BK14/$BK$15)</f>
        <v>1</v>
      </c>
    </row>
    <row r="15" spans="1:68" s="49" customFormat="1" ht="23.25" customHeight="1" thickBot="1">
      <c r="A15" s="230" t="s">
        <v>46</v>
      </c>
      <c r="B15" s="270"/>
      <c r="C15" s="269">
        <f t="shared" ref="C15:AH15" ca="1" si="7">SUBTOTAL(109,C4:C14)</f>
        <v>41397780.459068745</v>
      </c>
      <c r="D15" s="269">
        <f t="shared" ca="1" si="7"/>
        <v>0</v>
      </c>
      <c r="E15" s="269">
        <f t="shared" ca="1" si="7"/>
        <v>0</v>
      </c>
      <c r="F15" s="269">
        <f t="shared" ca="1" si="7"/>
        <v>24390825.994301561</v>
      </c>
      <c r="G15" s="269">
        <f t="shared" ca="1" si="7"/>
        <v>0</v>
      </c>
      <c r="H15" s="269">
        <f t="shared" ca="1" si="7"/>
        <v>0</v>
      </c>
      <c r="I15" s="269">
        <f t="shared" ca="1" si="7"/>
        <v>16429943.081161475</v>
      </c>
      <c r="J15" s="269">
        <f t="shared" ca="1" si="7"/>
        <v>0</v>
      </c>
      <c r="K15" s="269">
        <f t="shared" ca="1" si="7"/>
        <v>0</v>
      </c>
      <c r="L15" s="269">
        <f t="shared" ca="1" si="7"/>
        <v>0</v>
      </c>
      <c r="M15" s="269">
        <f t="shared" ca="1" si="7"/>
        <v>0</v>
      </c>
      <c r="N15" s="269">
        <f t="shared" ca="1" si="7"/>
        <v>0</v>
      </c>
      <c r="O15" s="269">
        <f t="shared" ca="1" si="7"/>
        <v>0</v>
      </c>
      <c r="P15" s="269">
        <f t="shared" ca="1" si="7"/>
        <v>0</v>
      </c>
      <c r="Q15" s="269">
        <f t="shared" ca="1" si="7"/>
        <v>0</v>
      </c>
      <c r="R15" s="269">
        <f t="shared" ca="1" si="7"/>
        <v>0</v>
      </c>
      <c r="S15" s="269">
        <f t="shared" ca="1" si="7"/>
        <v>0</v>
      </c>
      <c r="T15" s="269">
        <f t="shared" ca="1" si="7"/>
        <v>0</v>
      </c>
      <c r="U15" s="269">
        <f t="shared" ca="1" si="7"/>
        <v>0</v>
      </c>
      <c r="V15" s="269">
        <f t="shared" ca="1" si="7"/>
        <v>0</v>
      </c>
      <c r="W15" s="269">
        <f t="shared" ca="1" si="7"/>
        <v>0</v>
      </c>
      <c r="X15" s="269">
        <f t="shared" ca="1" si="7"/>
        <v>0</v>
      </c>
      <c r="Y15" s="269">
        <f t="shared" ca="1" si="7"/>
        <v>0</v>
      </c>
      <c r="Z15" s="269">
        <f t="shared" ca="1" si="7"/>
        <v>0</v>
      </c>
      <c r="AA15" s="269">
        <f t="shared" ca="1" si="7"/>
        <v>0</v>
      </c>
      <c r="AB15" s="269">
        <f t="shared" ca="1" si="7"/>
        <v>0</v>
      </c>
      <c r="AC15" s="269">
        <f t="shared" ca="1" si="7"/>
        <v>0</v>
      </c>
      <c r="AD15" s="269">
        <f t="shared" ca="1" si="7"/>
        <v>0</v>
      </c>
      <c r="AE15" s="269">
        <f t="shared" ca="1" si="7"/>
        <v>0</v>
      </c>
      <c r="AF15" s="269">
        <f t="shared" ca="1" si="7"/>
        <v>0</v>
      </c>
      <c r="AG15" s="269">
        <f t="shared" ca="1" si="7"/>
        <v>0</v>
      </c>
      <c r="AH15" s="269">
        <f t="shared" ca="1" si="7"/>
        <v>0</v>
      </c>
      <c r="AI15" s="269">
        <f t="shared" ref="AI15:BJ15" ca="1" si="8">SUBTOTAL(109,AI4:AI14)</f>
        <v>0</v>
      </c>
      <c r="AJ15" s="269">
        <f t="shared" ca="1" si="8"/>
        <v>0</v>
      </c>
      <c r="AK15" s="269">
        <f t="shared" ca="1" si="8"/>
        <v>0</v>
      </c>
      <c r="AL15" s="269">
        <f t="shared" ca="1" si="8"/>
        <v>0</v>
      </c>
      <c r="AM15" s="269">
        <f t="shared" ca="1" si="8"/>
        <v>0</v>
      </c>
      <c r="AN15" s="269">
        <f t="shared" ca="1" si="8"/>
        <v>0</v>
      </c>
      <c r="AO15" s="269">
        <f t="shared" ca="1" si="8"/>
        <v>0</v>
      </c>
      <c r="AP15" s="269">
        <f t="shared" ca="1" si="8"/>
        <v>0</v>
      </c>
      <c r="AQ15" s="269">
        <f t="shared" ca="1" si="8"/>
        <v>0</v>
      </c>
      <c r="AR15" s="269">
        <f t="shared" ca="1" si="8"/>
        <v>0</v>
      </c>
      <c r="AS15" s="269">
        <f t="shared" ca="1" si="8"/>
        <v>0</v>
      </c>
      <c r="AT15" s="269">
        <f t="shared" ca="1" si="8"/>
        <v>0</v>
      </c>
      <c r="AU15" s="269">
        <f t="shared" ca="1" si="8"/>
        <v>0</v>
      </c>
      <c r="AV15" s="269">
        <f t="shared" ca="1" si="8"/>
        <v>0</v>
      </c>
      <c r="AW15" s="269">
        <f t="shared" ca="1" si="8"/>
        <v>0</v>
      </c>
      <c r="AX15" s="269">
        <f t="shared" ca="1" si="8"/>
        <v>0</v>
      </c>
      <c r="AY15" s="269">
        <f t="shared" ca="1" si="8"/>
        <v>0</v>
      </c>
      <c r="AZ15" s="269">
        <f t="shared" ca="1" si="8"/>
        <v>0</v>
      </c>
      <c r="BA15" s="269">
        <f t="shared" ca="1" si="8"/>
        <v>0</v>
      </c>
      <c r="BB15" s="269">
        <f t="shared" ca="1" si="8"/>
        <v>0</v>
      </c>
      <c r="BC15" s="269">
        <f t="shared" ca="1" si="8"/>
        <v>0</v>
      </c>
      <c r="BD15" s="269">
        <f t="shared" ca="1" si="8"/>
        <v>0</v>
      </c>
      <c r="BE15" s="269">
        <f t="shared" ca="1" si="8"/>
        <v>0</v>
      </c>
      <c r="BF15" s="269">
        <f t="shared" ca="1" si="8"/>
        <v>0</v>
      </c>
      <c r="BG15" s="269">
        <f t="shared" ca="1" si="8"/>
        <v>0</v>
      </c>
      <c r="BH15" s="269">
        <f t="shared" ca="1" si="8"/>
        <v>0</v>
      </c>
      <c r="BI15" s="269">
        <f t="shared" ca="1" si="8"/>
        <v>0</v>
      </c>
      <c r="BJ15" s="269">
        <f t="shared" ca="1" si="8"/>
        <v>0</v>
      </c>
      <c r="BK15" s="269">
        <f t="shared" ca="1" si="1"/>
        <v>82218549.534531772</v>
      </c>
      <c r="BL15" s="234">
        <f ca="1">IF($BK$15=0,0,BK15/$BK$15)</f>
        <v>1</v>
      </c>
    </row>
    <row r="16" spans="1:68" s="49" customFormat="1" ht="23.25" customHeight="1" thickBot="1">
      <c r="A16" s="19"/>
      <c r="B16" s="40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6"/>
    </row>
    <row r="17" spans="1:64" s="49" customFormat="1" ht="23.25" customHeight="1" thickBot="1">
      <c r="A17" s="232">
        <v>2</v>
      </c>
      <c r="B17" s="229" t="s">
        <v>47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4"/>
    </row>
    <row r="18" spans="1:64" s="49" customFormat="1" ht="23.25" customHeight="1">
      <c r="A18" s="241" t="s">
        <v>48</v>
      </c>
      <c r="B18" s="242" t="s">
        <v>49</v>
      </c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4"/>
    </row>
    <row r="19" spans="1:64" s="49" customFormat="1" ht="23.25" customHeight="1">
      <c r="A19" s="251" t="s">
        <v>50</v>
      </c>
      <c r="B19" s="252" t="s">
        <v>51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4"/>
    </row>
    <row r="20" spans="1:64" s="49" customFormat="1" ht="23.25" customHeight="1">
      <c r="A20" s="19" t="s">
        <v>52</v>
      </c>
      <c r="B20" s="12" t="s">
        <v>53</v>
      </c>
      <c r="C20" s="32">
        <f t="array" aca="1" ref="C20" ca="1">_xlfn.IFNA(SUM(((C$3&gt;='Gastos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1091637.0195251999</v>
      </c>
      <c r="D20" s="32">
        <f t="array" aca="1" ref="D20" ca="1">_xlfn.IFNA(SUM(((D$3&gt;='Gastos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1091637.0195251999</v>
      </c>
      <c r="E20" s="32">
        <f t="array" aca="1" ref="E20" ca="1">_xlfn.IFNA(SUM(((E$3&gt;='Gastos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1091637.0195251999</v>
      </c>
      <c r="F20" s="32">
        <f t="array" aca="1" ref="F20" ca="1">_xlfn.IFNA(SUM(((F$3&gt;='Gastos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1091637.0195251999</v>
      </c>
      <c r="G20" s="32">
        <f t="array" aca="1" ref="G20" ca="1">_xlfn.IFNA(SUM(((G$3&gt;='Gastos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1091637.0195251999</v>
      </c>
      <c r="H20" s="32">
        <f t="array" aca="1" ref="H20" ca="1">_xlfn.IFNA(SUM(((H$3&gt;='Gastos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1091637.0195251999</v>
      </c>
      <c r="I20" s="32">
        <f t="array" aca="1" ref="I20" ca="1">_xlfn.IFNA(SUM(((I$3&gt;='Gastos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1091637.0195251999</v>
      </c>
      <c r="J20" s="32">
        <f t="array" aca="1" ref="J20" ca="1">_xlfn.IFNA(SUM(((J$3&gt;='Gastos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1091637.0195251999</v>
      </c>
      <c r="K20" s="32">
        <f t="array" aca="1" ref="K20" ca="1">_xlfn.IFNA(SUM(((K$3&gt;='Gastos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1091637.0195251999</v>
      </c>
      <c r="L20" s="32">
        <f t="array" aca="1" ref="L20" ca="1">_xlfn.IFNA(SUM(((L$3&gt;='Gastos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0" s="32">
        <f t="array" aca="1" ref="M20" ca="1">_xlfn.IFNA(SUM(((M$3&gt;='Gastos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0" s="32">
        <f t="array" aca="1" ref="N20" ca="1">_xlfn.IFNA(SUM(((N$3&gt;='Gastos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0" s="32">
        <f t="array" aca="1" ref="O20" ca="1">_xlfn.IFNA(SUM(((O$3&gt;='Gastos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0" s="32">
        <f t="array" aca="1" ref="P20" ca="1">_xlfn.IFNA(SUM(((P$3&gt;='Gastos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0" s="32">
        <f t="array" aca="1" ref="Q20" ca="1">_xlfn.IFNA(SUM(((Q$3&gt;='Gastos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0" s="32">
        <f t="array" aca="1" ref="R20" ca="1">_xlfn.IFNA(SUM(((R$3&gt;='Gastos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0" s="32">
        <f t="array" aca="1" ref="S20" ca="1">_xlfn.IFNA(SUM(((S$3&gt;='Gastos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0" s="32">
        <f t="array" aca="1" ref="T20" ca="1">_xlfn.IFNA(SUM(((T$3&gt;='Gastos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0" s="32">
        <f t="array" aca="1" ref="U20" ca="1">_xlfn.IFNA(SUM(((U$3&gt;='Gastos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0" s="32">
        <f t="array" aca="1" ref="V20" ca="1">_xlfn.IFNA(SUM(((V$3&gt;='Gastos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0" s="32">
        <f t="array" aca="1" ref="W20" ca="1">_xlfn.IFNA(SUM(((W$3&gt;='Gastos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0" s="32">
        <f t="array" aca="1" ref="X20" ca="1">_xlfn.IFNA(SUM(((X$3&gt;='Gastos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0" s="32">
        <f t="array" aca="1" ref="Y20" ca="1">_xlfn.IFNA(SUM(((Y$3&gt;='Gastos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0" s="32">
        <f t="array" aca="1" ref="Z20" ca="1">_xlfn.IFNA(SUM(((Z$3&gt;='Gastos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0" s="32">
        <f t="array" aca="1" ref="AA20" ca="1">_xlfn.IFNA(SUM(((AA$3&gt;='Gastos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0" s="32">
        <f t="array" aca="1" ref="AB20" ca="1">_xlfn.IFNA(SUM(((AB$3&gt;='Gastos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0" s="32">
        <f t="array" aca="1" ref="AC20" ca="1">_xlfn.IFNA(SUM(((AC$3&gt;='Gastos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0" s="32">
        <f t="array" aca="1" ref="AD20" ca="1">_xlfn.IFNA(SUM(((AD$3&gt;='Gastos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0" s="32">
        <f t="array" aca="1" ref="AE20" ca="1">_xlfn.IFNA(SUM(((AE$3&gt;='Gastos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0" s="32">
        <f t="array" aca="1" ref="AF20" ca="1">_xlfn.IFNA(SUM(((AF$3&gt;='Gastos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0" s="32">
        <f t="array" aca="1" ref="AG20" ca="1">_xlfn.IFNA(SUM(((AG$3&gt;='Gastos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0" s="32">
        <f t="array" aca="1" ref="AH20" ca="1">_xlfn.IFNA(SUM(((AH$3&gt;='Gastos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0" s="32">
        <f t="array" aca="1" ref="AI20" ca="1">_xlfn.IFNA(SUM(((AI$3&gt;='Gastos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0" s="32">
        <f t="array" aca="1" ref="AJ20" ca="1">_xlfn.IFNA(SUM(((AJ$3&gt;='Gastos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0" s="32">
        <f t="array" aca="1" ref="AK20" ca="1">_xlfn.IFNA(SUM(((AK$3&gt;='Gastos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0" s="32">
        <f t="array" aca="1" ref="AL20" ca="1">_xlfn.IFNA(SUM(((AL$3&gt;='Gastos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0" s="32">
        <f t="array" aca="1" ref="AM20" ca="1">_xlfn.IFNA(SUM(((AM$3&gt;='Gastos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0" s="32">
        <f t="array" aca="1" ref="AN20" ca="1">_xlfn.IFNA(SUM(((AN$3&gt;='Gastos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0" s="32">
        <f t="array" aca="1" ref="AO20" ca="1">_xlfn.IFNA(SUM(((AO$3&gt;='Gastos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0" s="32">
        <f t="array" aca="1" ref="AP20" ca="1">_xlfn.IFNA(SUM(((AP$3&gt;='Gastos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0" s="32">
        <f t="array" aca="1" ref="AQ20" ca="1">_xlfn.IFNA(SUM(((AQ$3&gt;='Gastos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0" s="32">
        <f t="array" aca="1" ref="AR20" ca="1">_xlfn.IFNA(SUM(((AR$3&gt;='Gastos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0" s="32">
        <f t="array" aca="1" ref="AS20" ca="1">_xlfn.IFNA(SUM(((AS$3&gt;='Gastos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0" s="32">
        <f t="array" aca="1" ref="AT20" ca="1">_xlfn.IFNA(SUM(((AT$3&gt;='Gastos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0" s="32">
        <f t="array" aca="1" ref="AU20" ca="1">_xlfn.IFNA(SUM(((AU$3&gt;='Gastos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0" s="32">
        <f t="array" aca="1" ref="AV20" ca="1">_xlfn.IFNA(SUM(((AV$3&gt;='Gastos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0" s="32">
        <f t="array" aca="1" ref="AW20" ca="1">_xlfn.IFNA(SUM(((AW$3&gt;='Gastos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0" s="32">
        <f t="array" aca="1" ref="AX20" ca="1">_xlfn.IFNA(SUM(((AX$3&gt;='Gastos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0" s="32">
        <f t="array" aca="1" ref="AY20" ca="1">_xlfn.IFNA(SUM(((AY$3&gt;='Gastos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0" s="32">
        <f t="array" aca="1" ref="AZ20" ca="1">_xlfn.IFNA(SUM(((AZ$3&gt;='Gastos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0" s="32">
        <f t="array" aca="1" ref="BA20" ca="1">_xlfn.IFNA(SUM(((BA$3&gt;='Gastos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0" s="32">
        <f t="array" aca="1" ref="BB20" ca="1">_xlfn.IFNA(SUM(((BB$3&gt;='Gastos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0" s="32">
        <f t="array" aca="1" ref="BC20" ca="1">_xlfn.IFNA(SUM(((BC$3&gt;='Gastos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0" s="32">
        <f t="array" aca="1" ref="BD20" ca="1">_xlfn.IFNA(SUM(((BD$3&gt;='Gastos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0" s="32">
        <f t="array" aca="1" ref="BE20" ca="1">_xlfn.IFNA(SUM(((BE$3&gt;='Gastos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0" s="32">
        <f t="array" aca="1" ref="BF20" ca="1">_xlfn.IFNA(SUM(((BF$3&gt;='Gastos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0" s="32">
        <f t="array" aca="1" ref="BG20" ca="1">_xlfn.IFNA(SUM(((BG$3&gt;='Gastos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0" s="32">
        <f t="array" aca="1" ref="BH20" ca="1">_xlfn.IFNA(SUM(((BH$3&gt;='Gastos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0" s="32">
        <f t="array" aca="1" ref="BI20" ca="1">_xlfn.IFNA(SUM(((BI$3&gt;='Gastos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0" s="32">
        <f t="array" aca="1" ref="BJ20" ca="1">_xlfn.IFNA(SUM(((BJ$3&gt;='Gastos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0" s="71">
        <f ca="1">SUM(C20:BJ20)</f>
        <v>9824733.1757267993</v>
      </c>
      <c r="BL20" s="76">
        <f t="shared" ref="BL20:BL28" ca="1" si="9">IF($BK$157=0,0,BK20/$BK$157)</f>
        <v>0.11949533567969856</v>
      </c>
    </row>
    <row r="21" spans="1:64" s="49" customFormat="1" ht="23.25" customHeight="1">
      <c r="A21" s="19" t="s">
        <v>54</v>
      </c>
      <c r="B21" s="20" t="s">
        <v>55</v>
      </c>
      <c r="C21" s="32">
        <f t="array" aca="1" ref="C21" ca="1">_xlfn.IFNA(SUM(((C$3&gt;='Gastos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32868.153697499998</v>
      </c>
      <c r="D21" s="32">
        <f t="array" aca="1" ref="D21" ca="1">_xlfn.IFNA(SUM(((D$3&gt;='Gastos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32868.153697499998</v>
      </c>
      <c r="E21" s="32">
        <f t="array" aca="1" ref="E21" ca="1">_xlfn.IFNA(SUM(((E$3&gt;='Gastos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32868.153697499998</v>
      </c>
      <c r="F21" s="32">
        <f t="array" aca="1" ref="F21" ca="1">_xlfn.IFNA(SUM(((F$3&gt;='Gastos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32868.153697499998</v>
      </c>
      <c r="G21" s="32">
        <f t="array" aca="1" ref="G21" ca="1">_xlfn.IFNA(SUM(((G$3&gt;='Gastos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32868.153697499998</v>
      </c>
      <c r="H21" s="32">
        <f t="array" aca="1" ref="H21" ca="1">_xlfn.IFNA(SUM(((H$3&gt;='Gastos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32868.153697499998</v>
      </c>
      <c r="I21" s="32">
        <f t="array" aca="1" ref="I21" ca="1">_xlfn.IFNA(SUM(((I$3&gt;='Gastos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32868.153697499998</v>
      </c>
      <c r="J21" s="32">
        <f t="array" aca="1" ref="J21" ca="1">_xlfn.IFNA(SUM(((J$3&gt;='Gastos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32868.153697499998</v>
      </c>
      <c r="K21" s="32">
        <f t="array" aca="1" ref="K21" ca="1">_xlfn.IFNA(SUM(((K$3&gt;='Gastos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32868.153697499998</v>
      </c>
      <c r="L21" s="32">
        <f t="array" aca="1" ref="L21" ca="1">_xlfn.IFNA(SUM(((L$3&gt;='Gastos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1" s="32">
        <f t="array" aca="1" ref="M21" ca="1">_xlfn.IFNA(SUM(((M$3&gt;='Gastos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1" s="32">
        <f t="array" aca="1" ref="N21" ca="1">_xlfn.IFNA(SUM(((N$3&gt;='Gastos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1" s="32">
        <f t="array" aca="1" ref="O21" ca="1">_xlfn.IFNA(SUM(((O$3&gt;='Gastos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1" s="32">
        <f t="array" aca="1" ref="P21" ca="1">_xlfn.IFNA(SUM(((P$3&gt;='Gastos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1" s="32">
        <f t="array" aca="1" ref="Q21" ca="1">_xlfn.IFNA(SUM(((Q$3&gt;='Gastos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1" s="32">
        <f t="array" aca="1" ref="R21" ca="1">_xlfn.IFNA(SUM(((R$3&gt;='Gastos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1" s="32">
        <f t="array" aca="1" ref="S21" ca="1">_xlfn.IFNA(SUM(((S$3&gt;='Gastos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1" s="32">
        <f t="array" aca="1" ref="T21" ca="1">_xlfn.IFNA(SUM(((T$3&gt;='Gastos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1" s="32">
        <f t="array" aca="1" ref="U21" ca="1">_xlfn.IFNA(SUM(((U$3&gt;='Gastos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1" s="32">
        <f t="array" aca="1" ref="V21" ca="1">_xlfn.IFNA(SUM(((V$3&gt;='Gastos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1" s="32">
        <f t="array" aca="1" ref="W21" ca="1">_xlfn.IFNA(SUM(((W$3&gt;='Gastos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1" s="32">
        <f t="array" aca="1" ref="X21" ca="1">_xlfn.IFNA(SUM(((X$3&gt;='Gastos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1" s="32">
        <f t="array" aca="1" ref="Y21" ca="1">_xlfn.IFNA(SUM(((Y$3&gt;='Gastos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1" s="32">
        <f t="array" aca="1" ref="Z21" ca="1">_xlfn.IFNA(SUM(((Z$3&gt;='Gastos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1" s="32">
        <f t="array" aca="1" ref="AA21" ca="1">_xlfn.IFNA(SUM(((AA$3&gt;='Gastos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1" s="32">
        <f t="array" aca="1" ref="AB21" ca="1">_xlfn.IFNA(SUM(((AB$3&gt;='Gastos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1" s="32">
        <f t="array" aca="1" ref="AC21" ca="1">_xlfn.IFNA(SUM(((AC$3&gt;='Gastos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1" s="32">
        <f t="array" aca="1" ref="AD21" ca="1">_xlfn.IFNA(SUM(((AD$3&gt;='Gastos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1" s="32">
        <f t="array" aca="1" ref="AE21" ca="1">_xlfn.IFNA(SUM(((AE$3&gt;='Gastos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1" s="32">
        <f t="array" aca="1" ref="AF21" ca="1">_xlfn.IFNA(SUM(((AF$3&gt;='Gastos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1" s="32">
        <f t="array" aca="1" ref="AG21" ca="1">_xlfn.IFNA(SUM(((AG$3&gt;='Gastos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1" s="32">
        <f t="array" aca="1" ref="AH21" ca="1">_xlfn.IFNA(SUM(((AH$3&gt;='Gastos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1" s="32">
        <f t="array" aca="1" ref="AI21" ca="1">_xlfn.IFNA(SUM(((AI$3&gt;='Gastos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1" s="32">
        <f t="array" aca="1" ref="AJ21" ca="1">_xlfn.IFNA(SUM(((AJ$3&gt;='Gastos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1" s="32">
        <f t="array" aca="1" ref="AK21" ca="1">_xlfn.IFNA(SUM(((AK$3&gt;='Gastos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1" s="32">
        <f t="array" aca="1" ref="AL21" ca="1">_xlfn.IFNA(SUM(((AL$3&gt;='Gastos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1" s="32">
        <f t="array" aca="1" ref="AM21" ca="1">_xlfn.IFNA(SUM(((AM$3&gt;='Gastos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1" s="32">
        <f t="array" aca="1" ref="AN21" ca="1">_xlfn.IFNA(SUM(((AN$3&gt;='Gastos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1" s="32">
        <f t="array" aca="1" ref="AO21" ca="1">_xlfn.IFNA(SUM(((AO$3&gt;='Gastos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1" s="32">
        <f t="array" aca="1" ref="AP21" ca="1">_xlfn.IFNA(SUM(((AP$3&gt;='Gastos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1" s="32">
        <f t="array" aca="1" ref="AQ21" ca="1">_xlfn.IFNA(SUM(((AQ$3&gt;='Gastos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1" s="32">
        <f t="array" aca="1" ref="AR21" ca="1">_xlfn.IFNA(SUM(((AR$3&gt;='Gastos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1" s="32">
        <f t="array" aca="1" ref="AS21" ca="1">_xlfn.IFNA(SUM(((AS$3&gt;='Gastos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1" s="32">
        <f t="array" aca="1" ref="AT21" ca="1">_xlfn.IFNA(SUM(((AT$3&gt;='Gastos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1" s="32">
        <f t="array" aca="1" ref="AU21" ca="1">_xlfn.IFNA(SUM(((AU$3&gt;='Gastos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1" s="32">
        <f t="array" aca="1" ref="AV21" ca="1">_xlfn.IFNA(SUM(((AV$3&gt;='Gastos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1" s="32">
        <f t="array" aca="1" ref="AW21" ca="1">_xlfn.IFNA(SUM(((AW$3&gt;='Gastos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1" s="32">
        <f t="array" aca="1" ref="AX21" ca="1">_xlfn.IFNA(SUM(((AX$3&gt;='Gastos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1" s="32">
        <f t="array" aca="1" ref="AY21" ca="1">_xlfn.IFNA(SUM(((AY$3&gt;='Gastos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1" s="32">
        <f t="array" aca="1" ref="AZ21" ca="1">_xlfn.IFNA(SUM(((AZ$3&gt;='Gastos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1" s="32">
        <f t="array" aca="1" ref="BA21" ca="1">_xlfn.IFNA(SUM(((BA$3&gt;='Gastos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1" s="32">
        <f t="array" aca="1" ref="BB21" ca="1">_xlfn.IFNA(SUM(((BB$3&gt;='Gastos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1" s="32">
        <f t="array" aca="1" ref="BC21" ca="1">_xlfn.IFNA(SUM(((BC$3&gt;='Gastos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1" s="32">
        <f t="array" aca="1" ref="BD21" ca="1">_xlfn.IFNA(SUM(((BD$3&gt;='Gastos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1" s="32">
        <f t="array" aca="1" ref="BE21" ca="1">_xlfn.IFNA(SUM(((BE$3&gt;='Gastos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1" s="32">
        <f t="array" aca="1" ref="BF21" ca="1">_xlfn.IFNA(SUM(((BF$3&gt;='Gastos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1" s="32">
        <f t="array" aca="1" ref="BG21" ca="1">_xlfn.IFNA(SUM(((BG$3&gt;='Gastos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1" s="32">
        <f t="array" aca="1" ref="BH21" ca="1">_xlfn.IFNA(SUM(((BH$3&gt;='Gastos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1" s="32">
        <f t="array" aca="1" ref="BI21" ca="1">_xlfn.IFNA(SUM(((BI$3&gt;='Gastos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1" s="32">
        <f t="array" aca="1" ref="BJ21" ca="1">_xlfn.IFNA(SUM(((BJ$3&gt;='Gastos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1" s="71">
        <f t="shared" ref="BK21:BK26" ca="1" si="10">SUM(C21:BJ21)</f>
        <v>295813.38327749999</v>
      </c>
      <c r="BL21" s="76">
        <f t="shared" ca="1" si="9"/>
        <v>3.5978910471201925E-3</v>
      </c>
    </row>
    <row r="22" spans="1:64" s="49" customFormat="1" ht="23.25" customHeight="1">
      <c r="A22" s="19" t="s">
        <v>56</v>
      </c>
      <c r="B22" s="20" t="s">
        <v>57</v>
      </c>
      <c r="C22" s="32">
        <f t="array" aca="1" ref="C22" ca="1">_xlfn.IFNA(SUM(((C$3&gt;='Gastos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4382.4204929999996</v>
      </c>
      <c r="D22" s="32">
        <f t="array" aca="1" ref="D22" ca="1">_xlfn.IFNA(SUM(((D$3&gt;='Gastos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4382.4204929999996</v>
      </c>
      <c r="E22" s="32">
        <f t="array" aca="1" ref="E22" ca="1">_xlfn.IFNA(SUM(((E$3&gt;='Gastos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4382.4204929999996</v>
      </c>
      <c r="F22" s="32">
        <f t="array" aca="1" ref="F22" ca="1">_xlfn.IFNA(SUM(((F$3&gt;='Gastos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4382.4204929999996</v>
      </c>
      <c r="G22" s="32">
        <f t="array" aca="1" ref="G22" ca="1">_xlfn.IFNA(SUM(((G$3&gt;='Gastos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4382.4204929999996</v>
      </c>
      <c r="H22" s="32">
        <f t="array" aca="1" ref="H22" ca="1">_xlfn.IFNA(SUM(((H$3&gt;='Gastos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4382.4204929999996</v>
      </c>
      <c r="I22" s="32">
        <f t="array" aca="1" ref="I22" ca="1">_xlfn.IFNA(SUM(((I$3&gt;='Gastos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4382.4204929999996</v>
      </c>
      <c r="J22" s="32">
        <f t="array" aca="1" ref="J22" ca="1">_xlfn.IFNA(SUM(((J$3&gt;='Gastos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4382.4204929999996</v>
      </c>
      <c r="K22" s="32">
        <f t="array" aca="1" ref="K22" ca="1">_xlfn.IFNA(SUM(((K$3&gt;='Gastos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4382.4204929999996</v>
      </c>
      <c r="L22" s="32">
        <f t="array" aca="1" ref="L22" ca="1">_xlfn.IFNA(SUM(((L$3&gt;='Gastos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2" s="32">
        <f t="array" aca="1" ref="M22" ca="1">_xlfn.IFNA(SUM(((M$3&gt;='Gastos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2" s="32">
        <f t="array" aca="1" ref="N22" ca="1">_xlfn.IFNA(SUM(((N$3&gt;='Gastos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2" s="32">
        <f t="array" aca="1" ref="O22" ca="1">_xlfn.IFNA(SUM(((O$3&gt;='Gastos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2" s="32">
        <f t="array" aca="1" ref="P22" ca="1">_xlfn.IFNA(SUM(((P$3&gt;='Gastos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2" s="32">
        <f t="array" aca="1" ref="Q22" ca="1">_xlfn.IFNA(SUM(((Q$3&gt;='Gastos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2" s="32">
        <f t="array" aca="1" ref="R22" ca="1">_xlfn.IFNA(SUM(((R$3&gt;='Gastos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2" s="32">
        <f t="array" aca="1" ref="S22" ca="1">_xlfn.IFNA(SUM(((S$3&gt;='Gastos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2" s="32">
        <f t="array" aca="1" ref="T22" ca="1">_xlfn.IFNA(SUM(((T$3&gt;='Gastos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2" s="32">
        <f t="array" aca="1" ref="U22" ca="1">_xlfn.IFNA(SUM(((U$3&gt;='Gastos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2" s="32">
        <f t="array" aca="1" ref="V22" ca="1">_xlfn.IFNA(SUM(((V$3&gt;='Gastos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2" s="32">
        <f t="array" aca="1" ref="W22" ca="1">_xlfn.IFNA(SUM(((W$3&gt;='Gastos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2" s="32">
        <f t="array" aca="1" ref="X22" ca="1">_xlfn.IFNA(SUM(((X$3&gt;='Gastos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2" s="32">
        <f t="array" aca="1" ref="Y22" ca="1">_xlfn.IFNA(SUM(((Y$3&gt;='Gastos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2" s="32">
        <f t="array" aca="1" ref="Z22" ca="1">_xlfn.IFNA(SUM(((Z$3&gt;='Gastos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2" s="32">
        <f t="array" aca="1" ref="AA22" ca="1">_xlfn.IFNA(SUM(((AA$3&gt;='Gastos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2" s="32">
        <f t="array" aca="1" ref="AB22" ca="1">_xlfn.IFNA(SUM(((AB$3&gt;='Gastos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2" s="32">
        <f t="array" aca="1" ref="AC22" ca="1">_xlfn.IFNA(SUM(((AC$3&gt;='Gastos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2" s="32">
        <f t="array" aca="1" ref="AD22" ca="1">_xlfn.IFNA(SUM(((AD$3&gt;='Gastos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2" s="32">
        <f t="array" aca="1" ref="AE22" ca="1">_xlfn.IFNA(SUM(((AE$3&gt;='Gastos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2" s="32">
        <f t="array" aca="1" ref="AF22" ca="1">_xlfn.IFNA(SUM(((AF$3&gt;='Gastos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2" s="32">
        <f t="array" aca="1" ref="AG22" ca="1">_xlfn.IFNA(SUM(((AG$3&gt;='Gastos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2" s="32">
        <f t="array" aca="1" ref="AH22" ca="1">_xlfn.IFNA(SUM(((AH$3&gt;='Gastos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2" s="32">
        <f t="array" aca="1" ref="AI22" ca="1">_xlfn.IFNA(SUM(((AI$3&gt;='Gastos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2" s="32">
        <f t="array" aca="1" ref="AJ22" ca="1">_xlfn.IFNA(SUM(((AJ$3&gt;='Gastos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2" s="32">
        <f t="array" aca="1" ref="AK22" ca="1">_xlfn.IFNA(SUM(((AK$3&gt;='Gastos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2" s="32">
        <f t="array" aca="1" ref="AL22" ca="1">_xlfn.IFNA(SUM(((AL$3&gt;='Gastos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2" s="32">
        <f t="array" aca="1" ref="AM22" ca="1">_xlfn.IFNA(SUM(((AM$3&gt;='Gastos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2" s="32">
        <f t="array" aca="1" ref="AN22" ca="1">_xlfn.IFNA(SUM(((AN$3&gt;='Gastos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2" s="32">
        <f t="array" aca="1" ref="AO22" ca="1">_xlfn.IFNA(SUM(((AO$3&gt;='Gastos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2" s="32">
        <f t="array" aca="1" ref="AP22" ca="1">_xlfn.IFNA(SUM(((AP$3&gt;='Gastos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2" s="32">
        <f t="array" aca="1" ref="AQ22" ca="1">_xlfn.IFNA(SUM(((AQ$3&gt;='Gastos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2" s="32">
        <f t="array" aca="1" ref="AR22" ca="1">_xlfn.IFNA(SUM(((AR$3&gt;='Gastos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2" s="32">
        <f t="array" aca="1" ref="AS22" ca="1">_xlfn.IFNA(SUM(((AS$3&gt;='Gastos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2" s="32">
        <f t="array" aca="1" ref="AT22" ca="1">_xlfn.IFNA(SUM(((AT$3&gt;='Gastos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2" s="32">
        <f t="array" aca="1" ref="AU22" ca="1">_xlfn.IFNA(SUM(((AU$3&gt;='Gastos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2" s="32">
        <f t="array" aca="1" ref="AV22" ca="1">_xlfn.IFNA(SUM(((AV$3&gt;='Gastos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2" s="32">
        <f t="array" aca="1" ref="AW22" ca="1">_xlfn.IFNA(SUM(((AW$3&gt;='Gastos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2" s="32">
        <f t="array" aca="1" ref="AX22" ca="1">_xlfn.IFNA(SUM(((AX$3&gt;='Gastos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2" s="32">
        <f t="array" aca="1" ref="AY22" ca="1">_xlfn.IFNA(SUM(((AY$3&gt;='Gastos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2" s="32">
        <f t="array" aca="1" ref="AZ22" ca="1">_xlfn.IFNA(SUM(((AZ$3&gt;='Gastos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2" s="32">
        <f t="array" aca="1" ref="BA22" ca="1">_xlfn.IFNA(SUM(((BA$3&gt;='Gastos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2" s="32">
        <f t="array" aca="1" ref="BB22" ca="1">_xlfn.IFNA(SUM(((BB$3&gt;='Gastos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2" s="32">
        <f t="array" aca="1" ref="BC22" ca="1">_xlfn.IFNA(SUM(((BC$3&gt;='Gastos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2" s="32">
        <f t="array" aca="1" ref="BD22" ca="1">_xlfn.IFNA(SUM(((BD$3&gt;='Gastos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2" s="32">
        <f t="array" aca="1" ref="BE22" ca="1">_xlfn.IFNA(SUM(((BE$3&gt;='Gastos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2" s="32">
        <f t="array" aca="1" ref="BF22" ca="1">_xlfn.IFNA(SUM(((BF$3&gt;='Gastos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2" s="32">
        <f t="array" aca="1" ref="BG22" ca="1">_xlfn.IFNA(SUM(((BG$3&gt;='Gastos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2" s="32">
        <f t="array" aca="1" ref="BH22" ca="1">_xlfn.IFNA(SUM(((BH$3&gt;='Gastos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2" s="32">
        <f t="array" aca="1" ref="BI22" ca="1">_xlfn.IFNA(SUM(((BI$3&gt;='Gastos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2" s="32">
        <f t="array" aca="1" ref="BJ22" ca="1">_xlfn.IFNA(SUM(((BJ$3&gt;='Gastos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2" s="71">
        <f t="shared" ca="1" si="10"/>
        <v>39441.784436999988</v>
      </c>
      <c r="BL22" s="76">
        <f t="shared" ca="1" si="9"/>
        <v>4.7971880628269221E-4</v>
      </c>
    </row>
    <row r="23" spans="1:64" s="49" customFormat="1" ht="23.25" customHeight="1">
      <c r="A23" s="19" t="s">
        <v>58</v>
      </c>
      <c r="B23" s="20" t="s">
        <v>59</v>
      </c>
      <c r="C23" s="32">
        <f t="array" aca="1" ref="C23" ca="1">_xlfn.IFNA(SUM(((C$3&gt;='Gastos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3" s="32">
        <f t="array" aca="1" ref="D23" ca="1">_xlfn.IFNA(SUM(((D$3&gt;='Gastos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3" s="32">
        <f t="array" aca="1" ref="E23" ca="1">_xlfn.IFNA(SUM(((E$3&gt;='Gastos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3" s="32">
        <f t="array" aca="1" ref="F23" ca="1">_xlfn.IFNA(SUM(((F$3&gt;='Gastos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3" s="32">
        <f t="array" aca="1" ref="G23" ca="1">_xlfn.IFNA(SUM(((G$3&gt;='Gastos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3" s="32">
        <f t="array" aca="1" ref="H23" ca="1">_xlfn.IFNA(SUM(((H$3&gt;='Gastos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3" s="32">
        <f t="array" aca="1" ref="I23" ca="1">_xlfn.IFNA(SUM(((I$3&gt;='Gastos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3" s="32">
        <f t="array" aca="1" ref="J23" ca="1">_xlfn.IFNA(SUM(((J$3&gt;='Gastos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3" s="32">
        <f t="array" aca="1" ref="K23" ca="1">_xlfn.IFNA(SUM(((K$3&gt;='Gastos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3" s="32">
        <f t="array" aca="1" ref="L23" ca="1">_xlfn.IFNA(SUM(((L$3&gt;='Gastos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3" s="32">
        <f t="array" aca="1" ref="M23" ca="1">_xlfn.IFNA(SUM(((M$3&gt;='Gastos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3" s="32">
        <f t="array" aca="1" ref="N23" ca="1">_xlfn.IFNA(SUM(((N$3&gt;='Gastos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3" s="32">
        <f t="array" aca="1" ref="O23" ca="1">_xlfn.IFNA(SUM(((O$3&gt;='Gastos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3" s="32">
        <f t="array" aca="1" ref="P23" ca="1">_xlfn.IFNA(SUM(((P$3&gt;='Gastos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3" s="32">
        <f t="array" aca="1" ref="Q23" ca="1">_xlfn.IFNA(SUM(((Q$3&gt;='Gastos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3" s="32">
        <f t="array" aca="1" ref="R23" ca="1">_xlfn.IFNA(SUM(((R$3&gt;='Gastos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3" s="32">
        <f t="array" aca="1" ref="S23" ca="1">_xlfn.IFNA(SUM(((S$3&gt;='Gastos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3" s="32">
        <f t="array" aca="1" ref="T23" ca="1">_xlfn.IFNA(SUM(((T$3&gt;='Gastos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3" s="32">
        <f t="array" aca="1" ref="U23" ca="1">_xlfn.IFNA(SUM(((U$3&gt;='Gastos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3" s="32">
        <f t="array" aca="1" ref="V23" ca="1">_xlfn.IFNA(SUM(((V$3&gt;='Gastos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3" s="32">
        <f t="array" aca="1" ref="W23" ca="1">_xlfn.IFNA(SUM(((W$3&gt;='Gastos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3" s="32">
        <f t="array" aca="1" ref="X23" ca="1">_xlfn.IFNA(SUM(((X$3&gt;='Gastos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3" s="32">
        <f t="array" aca="1" ref="Y23" ca="1">_xlfn.IFNA(SUM(((Y$3&gt;='Gastos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3" s="32">
        <f t="array" aca="1" ref="Z23" ca="1">_xlfn.IFNA(SUM(((Z$3&gt;='Gastos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3" s="32">
        <f t="array" aca="1" ref="AA23" ca="1">_xlfn.IFNA(SUM(((AA$3&gt;='Gastos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3" s="32">
        <f t="array" aca="1" ref="AB23" ca="1">_xlfn.IFNA(SUM(((AB$3&gt;='Gastos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3" s="32">
        <f t="array" aca="1" ref="AC23" ca="1">_xlfn.IFNA(SUM(((AC$3&gt;='Gastos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3" s="32">
        <f t="array" aca="1" ref="AD23" ca="1">_xlfn.IFNA(SUM(((AD$3&gt;='Gastos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3" s="32">
        <f t="array" aca="1" ref="AE23" ca="1">_xlfn.IFNA(SUM(((AE$3&gt;='Gastos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3" s="32">
        <f t="array" aca="1" ref="AF23" ca="1">_xlfn.IFNA(SUM(((AF$3&gt;='Gastos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3" s="32">
        <f t="array" aca="1" ref="AG23" ca="1">_xlfn.IFNA(SUM(((AG$3&gt;='Gastos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3" s="32">
        <f t="array" aca="1" ref="AH23" ca="1">_xlfn.IFNA(SUM(((AH$3&gt;='Gastos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3" s="32">
        <f t="array" aca="1" ref="AI23" ca="1">_xlfn.IFNA(SUM(((AI$3&gt;='Gastos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3" s="32">
        <f t="array" aca="1" ref="AJ23" ca="1">_xlfn.IFNA(SUM(((AJ$3&gt;='Gastos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3" s="32">
        <f t="array" aca="1" ref="AK23" ca="1">_xlfn.IFNA(SUM(((AK$3&gt;='Gastos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3" s="32">
        <f t="array" aca="1" ref="AL23" ca="1">_xlfn.IFNA(SUM(((AL$3&gt;='Gastos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3" s="32">
        <f t="array" aca="1" ref="AM23" ca="1">_xlfn.IFNA(SUM(((AM$3&gt;='Gastos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3" s="32">
        <f t="array" aca="1" ref="AN23" ca="1">_xlfn.IFNA(SUM(((AN$3&gt;='Gastos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3" s="32">
        <f t="array" aca="1" ref="AO23" ca="1">_xlfn.IFNA(SUM(((AO$3&gt;='Gastos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3" s="32">
        <f t="array" aca="1" ref="AP23" ca="1">_xlfn.IFNA(SUM(((AP$3&gt;='Gastos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3" s="32">
        <f t="array" aca="1" ref="AQ23" ca="1">_xlfn.IFNA(SUM(((AQ$3&gt;='Gastos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3" s="32">
        <f t="array" aca="1" ref="AR23" ca="1">_xlfn.IFNA(SUM(((AR$3&gt;='Gastos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3" s="32">
        <f t="array" aca="1" ref="AS23" ca="1">_xlfn.IFNA(SUM(((AS$3&gt;='Gastos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3" s="32">
        <f t="array" aca="1" ref="AT23" ca="1">_xlfn.IFNA(SUM(((AT$3&gt;='Gastos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3" s="32">
        <f t="array" aca="1" ref="AU23" ca="1">_xlfn.IFNA(SUM(((AU$3&gt;='Gastos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3" s="32">
        <f t="array" aca="1" ref="AV23" ca="1">_xlfn.IFNA(SUM(((AV$3&gt;='Gastos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3" s="32">
        <f t="array" aca="1" ref="AW23" ca="1">_xlfn.IFNA(SUM(((AW$3&gt;='Gastos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3" s="32">
        <f t="array" aca="1" ref="AX23" ca="1">_xlfn.IFNA(SUM(((AX$3&gt;='Gastos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3" s="32">
        <f t="array" aca="1" ref="AY23" ca="1">_xlfn.IFNA(SUM(((AY$3&gt;='Gastos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3" s="32">
        <f t="array" aca="1" ref="AZ23" ca="1">_xlfn.IFNA(SUM(((AZ$3&gt;='Gastos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3" s="32">
        <f t="array" aca="1" ref="BA23" ca="1">_xlfn.IFNA(SUM(((BA$3&gt;='Gastos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3" s="32">
        <f t="array" aca="1" ref="BB23" ca="1">_xlfn.IFNA(SUM(((BB$3&gt;='Gastos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3" s="32">
        <f t="array" aca="1" ref="BC23" ca="1">_xlfn.IFNA(SUM(((BC$3&gt;='Gastos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3" s="32">
        <f t="array" aca="1" ref="BD23" ca="1">_xlfn.IFNA(SUM(((BD$3&gt;='Gastos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3" s="32">
        <f t="array" aca="1" ref="BE23" ca="1">_xlfn.IFNA(SUM(((BE$3&gt;='Gastos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3" s="32">
        <f t="array" aca="1" ref="BF23" ca="1">_xlfn.IFNA(SUM(((BF$3&gt;='Gastos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3" s="32">
        <f t="array" aca="1" ref="BG23" ca="1">_xlfn.IFNA(SUM(((BG$3&gt;='Gastos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3" s="32">
        <f t="array" aca="1" ref="BH23" ca="1">_xlfn.IFNA(SUM(((BH$3&gt;='Gastos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3" s="32">
        <f t="array" aca="1" ref="BI23" ca="1">_xlfn.IFNA(SUM(((BI$3&gt;='Gastos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3" s="32">
        <f t="array" aca="1" ref="BJ23" ca="1">_xlfn.IFNA(SUM(((BJ$3&gt;='Gastos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3" s="71">
        <f t="shared" ca="1" si="10"/>
        <v>0</v>
      </c>
      <c r="BL23" s="76">
        <f t="shared" ca="1" si="9"/>
        <v>0</v>
      </c>
    </row>
    <row r="24" spans="1:64" s="49" customFormat="1" ht="23.25" customHeight="1">
      <c r="A24" s="19" t="s">
        <v>60</v>
      </c>
      <c r="B24" s="20" t="s">
        <v>61</v>
      </c>
      <c r="C24" s="32">
        <f t="array" aca="1" ref="C24" ca="1">_xlfn.IFNA(SUM(((C$3&gt;='Gastos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4" s="32">
        <f t="array" aca="1" ref="D24" ca="1">_xlfn.IFNA(SUM(((D$3&gt;='Gastos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4" s="32">
        <f t="array" aca="1" ref="E24" ca="1">_xlfn.IFNA(SUM(((E$3&gt;='Gastos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4" s="32">
        <f t="array" aca="1" ref="F24" ca="1">_xlfn.IFNA(SUM(((F$3&gt;='Gastos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4" s="32">
        <f t="array" aca="1" ref="G24" ca="1">_xlfn.IFNA(SUM(((G$3&gt;='Gastos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4" s="32">
        <f t="array" aca="1" ref="H24" ca="1">_xlfn.IFNA(SUM(((H$3&gt;='Gastos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4" s="32">
        <f t="array" aca="1" ref="I24" ca="1">_xlfn.IFNA(SUM(((I$3&gt;='Gastos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4" s="32">
        <f t="array" aca="1" ref="J24" ca="1">_xlfn.IFNA(SUM(((J$3&gt;='Gastos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4" s="32">
        <f t="array" aca="1" ref="K24" ca="1">_xlfn.IFNA(SUM(((K$3&gt;='Gastos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4" s="32">
        <f t="array" aca="1" ref="L24" ca="1">_xlfn.IFNA(SUM(((L$3&gt;='Gastos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4" s="32">
        <f t="array" aca="1" ref="M24" ca="1">_xlfn.IFNA(SUM(((M$3&gt;='Gastos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4" s="32">
        <f t="array" aca="1" ref="N24" ca="1">_xlfn.IFNA(SUM(((N$3&gt;='Gastos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4" s="32">
        <f t="array" aca="1" ref="O24" ca="1">_xlfn.IFNA(SUM(((O$3&gt;='Gastos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4" s="32">
        <f t="array" aca="1" ref="P24" ca="1">_xlfn.IFNA(SUM(((P$3&gt;='Gastos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4" s="32">
        <f t="array" aca="1" ref="Q24" ca="1">_xlfn.IFNA(SUM(((Q$3&gt;='Gastos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4" s="32">
        <f t="array" aca="1" ref="R24" ca="1">_xlfn.IFNA(SUM(((R$3&gt;='Gastos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4" s="32">
        <f t="array" aca="1" ref="S24" ca="1">_xlfn.IFNA(SUM(((S$3&gt;='Gastos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4" s="32">
        <f t="array" aca="1" ref="T24" ca="1">_xlfn.IFNA(SUM(((T$3&gt;='Gastos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4" s="32">
        <f t="array" aca="1" ref="U24" ca="1">_xlfn.IFNA(SUM(((U$3&gt;='Gastos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4" s="32">
        <f t="array" aca="1" ref="V24" ca="1">_xlfn.IFNA(SUM(((V$3&gt;='Gastos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4" s="32">
        <f t="array" aca="1" ref="W24" ca="1">_xlfn.IFNA(SUM(((W$3&gt;='Gastos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4" s="32">
        <f t="array" aca="1" ref="X24" ca="1">_xlfn.IFNA(SUM(((X$3&gt;='Gastos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4" s="32">
        <f t="array" aca="1" ref="Y24" ca="1">_xlfn.IFNA(SUM(((Y$3&gt;='Gastos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4" s="32">
        <f t="array" aca="1" ref="Z24" ca="1">_xlfn.IFNA(SUM(((Z$3&gt;='Gastos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4" s="32">
        <f t="array" aca="1" ref="AA24" ca="1">_xlfn.IFNA(SUM(((AA$3&gt;='Gastos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4" s="32">
        <f t="array" aca="1" ref="AB24" ca="1">_xlfn.IFNA(SUM(((AB$3&gt;='Gastos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4" s="32">
        <f t="array" aca="1" ref="AC24" ca="1">_xlfn.IFNA(SUM(((AC$3&gt;='Gastos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4" s="32">
        <f t="array" aca="1" ref="AD24" ca="1">_xlfn.IFNA(SUM(((AD$3&gt;='Gastos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4" s="32">
        <f t="array" aca="1" ref="AE24" ca="1">_xlfn.IFNA(SUM(((AE$3&gt;='Gastos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4" s="32">
        <f t="array" aca="1" ref="AF24" ca="1">_xlfn.IFNA(SUM(((AF$3&gt;='Gastos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4" s="32">
        <f t="array" aca="1" ref="AG24" ca="1">_xlfn.IFNA(SUM(((AG$3&gt;='Gastos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4" s="32">
        <f t="array" aca="1" ref="AH24" ca="1">_xlfn.IFNA(SUM(((AH$3&gt;='Gastos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4" s="32">
        <f t="array" aca="1" ref="AI24" ca="1">_xlfn.IFNA(SUM(((AI$3&gt;='Gastos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4" s="32">
        <f t="array" aca="1" ref="AJ24" ca="1">_xlfn.IFNA(SUM(((AJ$3&gt;='Gastos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4" s="32">
        <f t="array" aca="1" ref="AK24" ca="1">_xlfn.IFNA(SUM(((AK$3&gt;='Gastos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4" s="32">
        <f t="array" aca="1" ref="AL24" ca="1">_xlfn.IFNA(SUM(((AL$3&gt;='Gastos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4" s="32">
        <f t="array" aca="1" ref="AM24" ca="1">_xlfn.IFNA(SUM(((AM$3&gt;='Gastos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4" s="32">
        <f t="array" aca="1" ref="AN24" ca="1">_xlfn.IFNA(SUM(((AN$3&gt;='Gastos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4" s="32">
        <f t="array" aca="1" ref="AO24" ca="1">_xlfn.IFNA(SUM(((AO$3&gt;='Gastos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4" s="32">
        <f t="array" aca="1" ref="AP24" ca="1">_xlfn.IFNA(SUM(((AP$3&gt;='Gastos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4" s="32">
        <f t="array" aca="1" ref="AQ24" ca="1">_xlfn.IFNA(SUM(((AQ$3&gt;='Gastos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4" s="32">
        <f t="array" aca="1" ref="AR24" ca="1">_xlfn.IFNA(SUM(((AR$3&gt;='Gastos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4" s="32">
        <f t="array" aca="1" ref="AS24" ca="1">_xlfn.IFNA(SUM(((AS$3&gt;='Gastos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4" s="32">
        <f t="array" aca="1" ref="AT24" ca="1">_xlfn.IFNA(SUM(((AT$3&gt;='Gastos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4" s="32">
        <f t="array" aca="1" ref="AU24" ca="1">_xlfn.IFNA(SUM(((AU$3&gt;='Gastos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4" s="32">
        <f t="array" aca="1" ref="AV24" ca="1">_xlfn.IFNA(SUM(((AV$3&gt;='Gastos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4" s="32">
        <f t="array" aca="1" ref="AW24" ca="1">_xlfn.IFNA(SUM(((AW$3&gt;='Gastos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4" s="32">
        <f t="array" aca="1" ref="AX24" ca="1">_xlfn.IFNA(SUM(((AX$3&gt;='Gastos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4" s="32">
        <f t="array" aca="1" ref="AY24" ca="1">_xlfn.IFNA(SUM(((AY$3&gt;='Gastos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4" s="32">
        <f t="array" aca="1" ref="AZ24" ca="1">_xlfn.IFNA(SUM(((AZ$3&gt;='Gastos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4" s="32">
        <f t="array" aca="1" ref="BA24" ca="1">_xlfn.IFNA(SUM(((BA$3&gt;='Gastos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4" s="32">
        <f t="array" aca="1" ref="BB24" ca="1">_xlfn.IFNA(SUM(((BB$3&gt;='Gastos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4" s="32">
        <f t="array" aca="1" ref="BC24" ca="1">_xlfn.IFNA(SUM(((BC$3&gt;='Gastos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4" s="32">
        <f t="array" aca="1" ref="BD24" ca="1">_xlfn.IFNA(SUM(((BD$3&gt;='Gastos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4" s="32">
        <f t="array" aca="1" ref="BE24" ca="1">_xlfn.IFNA(SUM(((BE$3&gt;='Gastos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4" s="32">
        <f t="array" aca="1" ref="BF24" ca="1">_xlfn.IFNA(SUM(((BF$3&gt;='Gastos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4" s="32">
        <f t="array" aca="1" ref="BG24" ca="1">_xlfn.IFNA(SUM(((BG$3&gt;='Gastos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4" s="32">
        <f t="array" aca="1" ref="BH24" ca="1">_xlfn.IFNA(SUM(((BH$3&gt;='Gastos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4" s="32">
        <f t="array" aca="1" ref="BI24" ca="1">_xlfn.IFNA(SUM(((BI$3&gt;='Gastos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4" s="32">
        <f t="array" aca="1" ref="BJ24" ca="1">_xlfn.IFNA(SUM(((BJ$3&gt;='Gastos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4" s="71">
        <f t="shared" ca="1" si="10"/>
        <v>0</v>
      </c>
      <c r="BL24" s="76">
        <f t="shared" ca="1" si="9"/>
        <v>0</v>
      </c>
    </row>
    <row r="25" spans="1:64" s="49" customFormat="1" ht="23.25" customHeight="1">
      <c r="A25" s="19" t="s">
        <v>62</v>
      </c>
      <c r="B25" s="20" t="s">
        <v>63</v>
      </c>
      <c r="C25" s="32">
        <f t="array" aca="1" ref="C25" ca="1">_xlfn.IFNA(SUM(((C$3&gt;='Gastos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2676.8131199999998</v>
      </c>
      <c r="D25" s="32">
        <f t="array" aca="1" ref="D25" ca="1">_xlfn.IFNA(SUM(((D$3&gt;='Gastos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2676.8131199999998</v>
      </c>
      <c r="E25" s="32">
        <f t="array" aca="1" ref="E25" ca="1">_xlfn.IFNA(SUM(((E$3&gt;='Gastos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2676.8131199999998</v>
      </c>
      <c r="F25" s="32">
        <f t="array" aca="1" ref="F25" ca="1">_xlfn.IFNA(SUM(((F$3&gt;='Gastos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2676.8131199999998</v>
      </c>
      <c r="G25" s="32">
        <f t="array" aca="1" ref="G25" ca="1">_xlfn.IFNA(SUM(((G$3&gt;='Gastos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2676.8131199999998</v>
      </c>
      <c r="H25" s="32">
        <f t="array" aca="1" ref="H25" ca="1">_xlfn.IFNA(SUM(((H$3&gt;='Gastos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2676.8131199999998</v>
      </c>
      <c r="I25" s="32">
        <f t="array" aca="1" ref="I25" ca="1">_xlfn.IFNA(SUM(((I$3&gt;='Gastos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2676.8131199999998</v>
      </c>
      <c r="J25" s="32">
        <f t="array" aca="1" ref="J25" ca="1">_xlfn.IFNA(SUM(((J$3&gt;='Gastos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2676.8131199999998</v>
      </c>
      <c r="K25" s="32">
        <f t="array" aca="1" ref="K25" ca="1">_xlfn.IFNA(SUM(((K$3&gt;='Gastos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2676.8131199999998</v>
      </c>
      <c r="L25" s="32">
        <f t="array" aca="1" ref="L25" ca="1">_xlfn.IFNA(SUM(((L$3&gt;='Gastos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5" s="32">
        <f t="array" aca="1" ref="M25" ca="1">_xlfn.IFNA(SUM(((M$3&gt;='Gastos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5" s="32">
        <f t="array" aca="1" ref="N25" ca="1">_xlfn.IFNA(SUM(((N$3&gt;='Gastos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5" s="32">
        <f t="array" aca="1" ref="O25" ca="1">_xlfn.IFNA(SUM(((O$3&gt;='Gastos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5" s="32">
        <f t="array" aca="1" ref="P25" ca="1">_xlfn.IFNA(SUM(((P$3&gt;='Gastos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5" s="32">
        <f t="array" aca="1" ref="Q25" ca="1">_xlfn.IFNA(SUM(((Q$3&gt;='Gastos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5" s="32">
        <f t="array" aca="1" ref="R25" ca="1">_xlfn.IFNA(SUM(((R$3&gt;='Gastos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5" s="32">
        <f t="array" aca="1" ref="S25" ca="1">_xlfn.IFNA(SUM(((S$3&gt;='Gastos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5" s="32">
        <f t="array" aca="1" ref="T25" ca="1">_xlfn.IFNA(SUM(((T$3&gt;='Gastos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5" s="32">
        <f t="array" aca="1" ref="U25" ca="1">_xlfn.IFNA(SUM(((U$3&gt;='Gastos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5" s="32">
        <f t="array" aca="1" ref="V25" ca="1">_xlfn.IFNA(SUM(((V$3&gt;='Gastos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5" s="32">
        <f t="array" aca="1" ref="W25" ca="1">_xlfn.IFNA(SUM(((W$3&gt;='Gastos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5" s="32">
        <f t="array" aca="1" ref="X25" ca="1">_xlfn.IFNA(SUM(((X$3&gt;='Gastos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5" s="32">
        <f t="array" aca="1" ref="Y25" ca="1">_xlfn.IFNA(SUM(((Y$3&gt;='Gastos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5" s="32">
        <f t="array" aca="1" ref="Z25" ca="1">_xlfn.IFNA(SUM(((Z$3&gt;='Gastos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5" s="32">
        <f t="array" aca="1" ref="AA25" ca="1">_xlfn.IFNA(SUM(((AA$3&gt;='Gastos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5" s="32">
        <f t="array" aca="1" ref="AB25" ca="1">_xlfn.IFNA(SUM(((AB$3&gt;='Gastos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5" s="32">
        <f t="array" aca="1" ref="AC25" ca="1">_xlfn.IFNA(SUM(((AC$3&gt;='Gastos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5" s="32">
        <f t="array" aca="1" ref="AD25" ca="1">_xlfn.IFNA(SUM(((AD$3&gt;='Gastos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5" s="32">
        <f t="array" aca="1" ref="AE25" ca="1">_xlfn.IFNA(SUM(((AE$3&gt;='Gastos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5" s="32">
        <f t="array" aca="1" ref="AF25" ca="1">_xlfn.IFNA(SUM(((AF$3&gt;='Gastos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5" s="32">
        <f t="array" aca="1" ref="AG25" ca="1">_xlfn.IFNA(SUM(((AG$3&gt;='Gastos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5" s="32">
        <f t="array" aca="1" ref="AH25" ca="1">_xlfn.IFNA(SUM(((AH$3&gt;='Gastos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5" s="32">
        <f t="array" aca="1" ref="AI25" ca="1">_xlfn.IFNA(SUM(((AI$3&gt;='Gastos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5" s="32">
        <f t="array" aca="1" ref="AJ25" ca="1">_xlfn.IFNA(SUM(((AJ$3&gt;='Gastos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5" s="32">
        <f t="array" aca="1" ref="AK25" ca="1">_xlfn.IFNA(SUM(((AK$3&gt;='Gastos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5" s="32">
        <f t="array" aca="1" ref="AL25" ca="1">_xlfn.IFNA(SUM(((AL$3&gt;='Gastos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5" s="32">
        <f t="array" aca="1" ref="AM25" ca="1">_xlfn.IFNA(SUM(((AM$3&gt;='Gastos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5" s="32">
        <f t="array" aca="1" ref="AN25" ca="1">_xlfn.IFNA(SUM(((AN$3&gt;='Gastos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5" s="32">
        <f t="array" aca="1" ref="AO25" ca="1">_xlfn.IFNA(SUM(((AO$3&gt;='Gastos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5" s="32">
        <f t="array" aca="1" ref="AP25" ca="1">_xlfn.IFNA(SUM(((AP$3&gt;='Gastos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5" s="32">
        <f t="array" aca="1" ref="AQ25" ca="1">_xlfn.IFNA(SUM(((AQ$3&gt;='Gastos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5" s="32">
        <f t="array" aca="1" ref="AR25" ca="1">_xlfn.IFNA(SUM(((AR$3&gt;='Gastos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5" s="32">
        <f t="array" aca="1" ref="AS25" ca="1">_xlfn.IFNA(SUM(((AS$3&gt;='Gastos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5" s="32">
        <f t="array" aca="1" ref="AT25" ca="1">_xlfn.IFNA(SUM(((AT$3&gt;='Gastos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5" s="32">
        <f t="array" aca="1" ref="AU25" ca="1">_xlfn.IFNA(SUM(((AU$3&gt;='Gastos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5" s="32">
        <f t="array" aca="1" ref="AV25" ca="1">_xlfn.IFNA(SUM(((AV$3&gt;='Gastos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5" s="32">
        <f t="array" aca="1" ref="AW25" ca="1">_xlfn.IFNA(SUM(((AW$3&gt;='Gastos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5" s="32">
        <f t="array" aca="1" ref="AX25" ca="1">_xlfn.IFNA(SUM(((AX$3&gt;='Gastos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5" s="32">
        <f t="array" aca="1" ref="AY25" ca="1">_xlfn.IFNA(SUM(((AY$3&gt;='Gastos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5" s="32">
        <f t="array" aca="1" ref="AZ25" ca="1">_xlfn.IFNA(SUM(((AZ$3&gt;='Gastos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5" s="32">
        <f t="array" aca="1" ref="BA25" ca="1">_xlfn.IFNA(SUM(((BA$3&gt;='Gastos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5" s="32">
        <f t="array" aca="1" ref="BB25" ca="1">_xlfn.IFNA(SUM(((BB$3&gt;='Gastos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5" s="32">
        <f t="array" aca="1" ref="BC25" ca="1">_xlfn.IFNA(SUM(((BC$3&gt;='Gastos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5" s="32">
        <f t="array" aca="1" ref="BD25" ca="1">_xlfn.IFNA(SUM(((BD$3&gt;='Gastos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5" s="32">
        <f t="array" aca="1" ref="BE25" ca="1">_xlfn.IFNA(SUM(((BE$3&gt;='Gastos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5" s="32">
        <f t="array" aca="1" ref="BF25" ca="1">_xlfn.IFNA(SUM(((BF$3&gt;='Gastos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5" s="32">
        <f t="array" aca="1" ref="BG25" ca="1">_xlfn.IFNA(SUM(((BG$3&gt;='Gastos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5" s="32">
        <f t="array" aca="1" ref="BH25" ca="1">_xlfn.IFNA(SUM(((BH$3&gt;='Gastos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5" s="32">
        <f t="array" aca="1" ref="BI25" ca="1">_xlfn.IFNA(SUM(((BI$3&gt;='Gastos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5" s="32">
        <f t="array" aca="1" ref="BJ25" ca="1">_xlfn.IFNA(SUM(((BJ$3&gt;='Gastos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5" s="71">
        <f t="shared" ca="1" si="10"/>
        <v>24091.318079999994</v>
      </c>
      <c r="BL25" s="76">
        <f t="shared" ca="1" si="9"/>
        <v>2.9301560555847125E-4</v>
      </c>
    </row>
    <row r="26" spans="1:64" s="49" customFormat="1" ht="23.25" customHeight="1">
      <c r="A26" s="19" t="s">
        <v>64</v>
      </c>
      <c r="B26" s="20" t="s">
        <v>65</v>
      </c>
      <c r="C26" s="32">
        <f t="array" aca="1" ref="C26" ca="1">_xlfn.IFNA(SUM(((C$3&gt;='Gastos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53860.774383999982</v>
      </c>
      <c r="D26" s="32">
        <f t="array" aca="1" ref="D26" ca="1">_xlfn.IFNA(SUM(((D$3&gt;='Gastos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53860.774383999982</v>
      </c>
      <c r="E26" s="32">
        <f t="array" aca="1" ref="E26" ca="1">_xlfn.IFNA(SUM(((E$3&gt;='Gastos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53860.774383999982</v>
      </c>
      <c r="F26" s="32">
        <f t="array" aca="1" ref="F26" ca="1">_xlfn.IFNA(SUM(((F$3&gt;='Gastos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53860.774383999982</v>
      </c>
      <c r="G26" s="32">
        <f t="array" aca="1" ref="G26" ca="1">_xlfn.IFNA(SUM(((G$3&gt;='Gastos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53860.774383999982</v>
      </c>
      <c r="H26" s="32">
        <f t="array" aca="1" ref="H26" ca="1">_xlfn.IFNA(SUM(((H$3&gt;='Gastos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53860.774383999982</v>
      </c>
      <c r="I26" s="32">
        <f t="array" aca="1" ref="I26" ca="1">_xlfn.IFNA(SUM(((I$3&gt;='Gastos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53860.774383999982</v>
      </c>
      <c r="J26" s="32">
        <f t="array" aca="1" ref="J26" ca="1">_xlfn.IFNA(SUM(((J$3&gt;='Gastos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53860.774383999982</v>
      </c>
      <c r="K26" s="32">
        <f t="array" aca="1" ref="K26" ca="1">_xlfn.IFNA(SUM(((K$3&gt;='Gastos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53860.774383999982</v>
      </c>
      <c r="L26" s="32">
        <f t="array" aca="1" ref="L26" ca="1">_xlfn.IFNA(SUM(((L$3&gt;='Gastos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6" s="32">
        <f t="array" aca="1" ref="M26" ca="1">_xlfn.IFNA(SUM(((M$3&gt;='Gastos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6" s="32">
        <f t="array" aca="1" ref="N26" ca="1">_xlfn.IFNA(SUM(((N$3&gt;='Gastos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6" s="32">
        <f t="array" aca="1" ref="O26" ca="1">_xlfn.IFNA(SUM(((O$3&gt;='Gastos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6" s="32">
        <f t="array" aca="1" ref="P26" ca="1">_xlfn.IFNA(SUM(((P$3&gt;='Gastos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6" s="32">
        <f t="array" aca="1" ref="Q26" ca="1">_xlfn.IFNA(SUM(((Q$3&gt;='Gastos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6" s="32">
        <f t="array" aca="1" ref="R26" ca="1">_xlfn.IFNA(SUM(((R$3&gt;='Gastos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6" s="32">
        <f t="array" aca="1" ref="S26" ca="1">_xlfn.IFNA(SUM(((S$3&gt;='Gastos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6" s="32">
        <f t="array" aca="1" ref="T26" ca="1">_xlfn.IFNA(SUM(((T$3&gt;='Gastos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6" s="32">
        <f t="array" aca="1" ref="U26" ca="1">_xlfn.IFNA(SUM(((U$3&gt;='Gastos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6" s="32">
        <f t="array" aca="1" ref="V26" ca="1">_xlfn.IFNA(SUM(((V$3&gt;='Gastos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6" s="32">
        <f t="array" aca="1" ref="W26" ca="1">_xlfn.IFNA(SUM(((W$3&gt;='Gastos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6" s="32">
        <f t="array" aca="1" ref="X26" ca="1">_xlfn.IFNA(SUM(((X$3&gt;='Gastos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6" s="32">
        <f t="array" aca="1" ref="Y26" ca="1">_xlfn.IFNA(SUM(((Y$3&gt;='Gastos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6" s="32">
        <f t="array" aca="1" ref="Z26" ca="1">_xlfn.IFNA(SUM(((Z$3&gt;='Gastos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6" s="32">
        <f t="array" aca="1" ref="AA26" ca="1">_xlfn.IFNA(SUM(((AA$3&gt;='Gastos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6" s="32">
        <f t="array" aca="1" ref="AB26" ca="1">_xlfn.IFNA(SUM(((AB$3&gt;='Gastos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6" s="32">
        <f t="array" aca="1" ref="AC26" ca="1">_xlfn.IFNA(SUM(((AC$3&gt;='Gastos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6" s="32">
        <f t="array" aca="1" ref="AD26" ca="1">_xlfn.IFNA(SUM(((AD$3&gt;='Gastos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6" s="32">
        <f t="array" aca="1" ref="AE26" ca="1">_xlfn.IFNA(SUM(((AE$3&gt;='Gastos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6" s="32">
        <f t="array" aca="1" ref="AF26" ca="1">_xlfn.IFNA(SUM(((AF$3&gt;='Gastos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6" s="32">
        <f t="array" aca="1" ref="AG26" ca="1">_xlfn.IFNA(SUM(((AG$3&gt;='Gastos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6" s="32">
        <f t="array" aca="1" ref="AH26" ca="1">_xlfn.IFNA(SUM(((AH$3&gt;='Gastos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6" s="32">
        <f t="array" aca="1" ref="AI26" ca="1">_xlfn.IFNA(SUM(((AI$3&gt;='Gastos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6" s="32">
        <f t="array" aca="1" ref="AJ26" ca="1">_xlfn.IFNA(SUM(((AJ$3&gt;='Gastos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6" s="32">
        <f t="array" aca="1" ref="AK26" ca="1">_xlfn.IFNA(SUM(((AK$3&gt;='Gastos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6" s="32">
        <f t="array" aca="1" ref="AL26" ca="1">_xlfn.IFNA(SUM(((AL$3&gt;='Gastos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6" s="32">
        <f t="array" aca="1" ref="AM26" ca="1">_xlfn.IFNA(SUM(((AM$3&gt;='Gastos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6" s="32">
        <f t="array" aca="1" ref="AN26" ca="1">_xlfn.IFNA(SUM(((AN$3&gt;='Gastos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6" s="32">
        <f t="array" aca="1" ref="AO26" ca="1">_xlfn.IFNA(SUM(((AO$3&gt;='Gastos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6" s="32">
        <f t="array" aca="1" ref="AP26" ca="1">_xlfn.IFNA(SUM(((AP$3&gt;='Gastos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6" s="32">
        <f t="array" aca="1" ref="AQ26" ca="1">_xlfn.IFNA(SUM(((AQ$3&gt;='Gastos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6" s="32">
        <f t="array" aca="1" ref="AR26" ca="1">_xlfn.IFNA(SUM(((AR$3&gt;='Gastos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6" s="32">
        <f t="array" aca="1" ref="AS26" ca="1">_xlfn.IFNA(SUM(((AS$3&gt;='Gastos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6" s="32">
        <f t="array" aca="1" ref="AT26" ca="1">_xlfn.IFNA(SUM(((AT$3&gt;='Gastos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6" s="32">
        <f t="array" aca="1" ref="AU26" ca="1">_xlfn.IFNA(SUM(((AU$3&gt;='Gastos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6" s="32">
        <f t="array" aca="1" ref="AV26" ca="1">_xlfn.IFNA(SUM(((AV$3&gt;='Gastos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6" s="32">
        <f t="array" aca="1" ref="AW26" ca="1">_xlfn.IFNA(SUM(((AW$3&gt;='Gastos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6" s="32">
        <f t="array" aca="1" ref="AX26" ca="1">_xlfn.IFNA(SUM(((AX$3&gt;='Gastos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6" s="32">
        <f t="array" aca="1" ref="AY26" ca="1">_xlfn.IFNA(SUM(((AY$3&gt;='Gastos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6" s="32">
        <f t="array" aca="1" ref="AZ26" ca="1">_xlfn.IFNA(SUM(((AZ$3&gt;='Gastos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6" s="32">
        <f t="array" aca="1" ref="BA26" ca="1">_xlfn.IFNA(SUM(((BA$3&gt;='Gastos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6" s="32">
        <f t="array" aca="1" ref="BB26" ca="1">_xlfn.IFNA(SUM(((BB$3&gt;='Gastos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6" s="32">
        <f t="array" aca="1" ref="BC26" ca="1">_xlfn.IFNA(SUM(((BC$3&gt;='Gastos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6" s="32">
        <f t="array" aca="1" ref="BD26" ca="1">_xlfn.IFNA(SUM(((BD$3&gt;='Gastos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6" s="32">
        <f t="array" aca="1" ref="BE26" ca="1">_xlfn.IFNA(SUM(((BE$3&gt;='Gastos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6" s="32">
        <f t="array" aca="1" ref="BF26" ca="1">_xlfn.IFNA(SUM(((BF$3&gt;='Gastos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6" s="32">
        <f t="array" aca="1" ref="BG26" ca="1">_xlfn.IFNA(SUM(((BG$3&gt;='Gastos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6" s="32">
        <f t="array" aca="1" ref="BH26" ca="1">_xlfn.IFNA(SUM(((BH$3&gt;='Gastos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6" s="32">
        <f t="array" aca="1" ref="BI26" ca="1">_xlfn.IFNA(SUM(((BI$3&gt;='Gastos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6" s="32">
        <f t="array" aca="1" ref="BJ26" ca="1">_xlfn.IFNA(SUM(((BJ$3&gt;='Gastos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6" s="71">
        <f t="shared" ca="1" si="10"/>
        <v>484746.96945599985</v>
      </c>
      <c r="BL26" s="76">
        <f t="shared" ca="1" si="9"/>
        <v>5.8958346042386226E-3</v>
      </c>
    </row>
    <row r="27" spans="1:64" s="49" customFormat="1" ht="23.25" customHeight="1">
      <c r="A27" s="19" t="s">
        <v>66</v>
      </c>
      <c r="B27" s="20" t="s">
        <v>67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1">
        <f>SUM(C27:BJ27)</f>
        <v>0</v>
      </c>
      <c r="BL27" s="76">
        <f t="shared" ca="1" si="9"/>
        <v>0</v>
      </c>
    </row>
    <row r="28" spans="1:64" s="49" customFormat="1" ht="23.25" customHeight="1">
      <c r="A28" s="41"/>
      <c r="B28" s="42" t="s">
        <v>68</v>
      </c>
      <c r="C28" s="43">
        <f t="shared" ref="C28" ca="1" si="11">SUBTOTAL(109,C20:C27)</f>
        <v>1185425.1812196998</v>
      </c>
      <c r="D28" s="43">
        <f t="shared" ref="D28:BJ28" ca="1" si="12">SUBTOTAL(109,D20:D27)</f>
        <v>1185425.1812196998</v>
      </c>
      <c r="E28" s="43">
        <f t="shared" ca="1" si="12"/>
        <v>1185425.1812196998</v>
      </c>
      <c r="F28" s="43">
        <f t="shared" ca="1" si="12"/>
        <v>1185425.1812196998</v>
      </c>
      <c r="G28" s="43">
        <f t="shared" ca="1" si="12"/>
        <v>1185425.1812196998</v>
      </c>
      <c r="H28" s="43">
        <f t="shared" ca="1" si="12"/>
        <v>1185425.1812196998</v>
      </c>
      <c r="I28" s="43">
        <f t="shared" ca="1" si="12"/>
        <v>1185425.1812196998</v>
      </c>
      <c r="J28" s="43">
        <f t="shared" ca="1" si="12"/>
        <v>1185425.1812196998</v>
      </c>
      <c r="K28" s="43">
        <f t="shared" ca="1" si="12"/>
        <v>1185425.1812196998</v>
      </c>
      <c r="L28" s="43">
        <f t="shared" ca="1" si="12"/>
        <v>0</v>
      </c>
      <c r="M28" s="43">
        <f t="shared" ca="1" si="12"/>
        <v>0</v>
      </c>
      <c r="N28" s="43">
        <f t="shared" ca="1" si="12"/>
        <v>0</v>
      </c>
      <c r="O28" s="43">
        <f t="shared" ca="1" si="12"/>
        <v>0</v>
      </c>
      <c r="P28" s="43">
        <f t="shared" ca="1" si="12"/>
        <v>0</v>
      </c>
      <c r="Q28" s="43">
        <f t="shared" ca="1" si="12"/>
        <v>0</v>
      </c>
      <c r="R28" s="43">
        <f t="shared" ca="1" si="12"/>
        <v>0</v>
      </c>
      <c r="S28" s="43">
        <f t="shared" ca="1" si="12"/>
        <v>0</v>
      </c>
      <c r="T28" s="43">
        <f t="shared" ca="1" si="12"/>
        <v>0</v>
      </c>
      <c r="U28" s="43">
        <f t="shared" ca="1" si="12"/>
        <v>0</v>
      </c>
      <c r="V28" s="43">
        <f t="shared" ca="1" si="12"/>
        <v>0</v>
      </c>
      <c r="W28" s="43">
        <f t="shared" ca="1" si="12"/>
        <v>0</v>
      </c>
      <c r="X28" s="43">
        <f t="shared" ca="1" si="12"/>
        <v>0</v>
      </c>
      <c r="Y28" s="43">
        <f t="shared" ca="1" si="12"/>
        <v>0</v>
      </c>
      <c r="Z28" s="43">
        <f t="shared" ca="1" si="12"/>
        <v>0</v>
      </c>
      <c r="AA28" s="43">
        <f t="shared" ca="1" si="12"/>
        <v>0</v>
      </c>
      <c r="AB28" s="43">
        <f t="shared" ca="1" si="12"/>
        <v>0</v>
      </c>
      <c r="AC28" s="43">
        <f t="shared" ca="1" si="12"/>
        <v>0</v>
      </c>
      <c r="AD28" s="43">
        <f t="shared" ca="1" si="12"/>
        <v>0</v>
      </c>
      <c r="AE28" s="43">
        <f t="shared" ca="1" si="12"/>
        <v>0</v>
      </c>
      <c r="AF28" s="43">
        <f t="shared" ca="1" si="12"/>
        <v>0</v>
      </c>
      <c r="AG28" s="43">
        <f t="shared" ca="1" si="12"/>
        <v>0</v>
      </c>
      <c r="AH28" s="43">
        <f t="shared" ca="1" si="12"/>
        <v>0</v>
      </c>
      <c r="AI28" s="43">
        <f t="shared" ca="1" si="12"/>
        <v>0</v>
      </c>
      <c r="AJ28" s="43">
        <f t="shared" ca="1" si="12"/>
        <v>0</v>
      </c>
      <c r="AK28" s="43">
        <f t="shared" ca="1" si="12"/>
        <v>0</v>
      </c>
      <c r="AL28" s="43">
        <f t="shared" ca="1" si="12"/>
        <v>0</v>
      </c>
      <c r="AM28" s="43">
        <f t="shared" ca="1" si="12"/>
        <v>0</v>
      </c>
      <c r="AN28" s="43">
        <f t="shared" ca="1" si="12"/>
        <v>0</v>
      </c>
      <c r="AO28" s="43">
        <f t="shared" ca="1" si="12"/>
        <v>0</v>
      </c>
      <c r="AP28" s="43">
        <f t="shared" ca="1" si="12"/>
        <v>0</v>
      </c>
      <c r="AQ28" s="43">
        <f t="shared" ca="1" si="12"/>
        <v>0</v>
      </c>
      <c r="AR28" s="43">
        <f t="shared" ca="1" si="12"/>
        <v>0</v>
      </c>
      <c r="AS28" s="43">
        <f t="shared" ca="1" si="12"/>
        <v>0</v>
      </c>
      <c r="AT28" s="43">
        <f t="shared" ca="1" si="12"/>
        <v>0</v>
      </c>
      <c r="AU28" s="43">
        <f t="shared" ca="1" si="12"/>
        <v>0</v>
      </c>
      <c r="AV28" s="43">
        <f t="shared" ca="1" si="12"/>
        <v>0</v>
      </c>
      <c r="AW28" s="43">
        <f t="shared" ca="1" si="12"/>
        <v>0</v>
      </c>
      <c r="AX28" s="43">
        <f t="shared" ca="1" si="12"/>
        <v>0</v>
      </c>
      <c r="AY28" s="43">
        <f t="shared" ca="1" si="12"/>
        <v>0</v>
      </c>
      <c r="AZ28" s="43">
        <f t="shared" ca="1" si="12"/>
        <v>0</v>
      </c>
      <c r="BA28" s="43">
        <f t="shared" ca="1" si="12"/>
        <v>0</v>
      </c>
      <c r="BB28" s="43">
        <f t="shared" ca="1" si="12"/>
        <v>0</v>
      </c>
      <c r="BC28" s="43">
        <f t="shared" ca="1" si="12"/>
        <v>0</v>
      </c>
      <c r="BD28" s="43">
        <f t="shared" ca="1" si="12"/>
        <v>0</v>
      </c>
      <c r="BE28" s="43">
        <f t="shared" ca="1" si="12"/>
        <v>0</v>
      </c>
      <c r="BF28" s="43">
        <f t="shared" ca="1" si="12"/>
        <v>0</v>
      </c>
      <c r="BG28" s="43">
        <f t="shared" ca="1" si="12"/>
        <v>0</v>
      </c>
      <c r="BH28" s="43">
        <f t="shared" ca="1" si="12"/>
        <v>0</v>
      </c>
      <c r="BI28" s="43">
        <f t="shared" ca="1" si="12"/>
        <v>0</v>
      </c>
      <c r="BJ28" s="43">
        <f t="shared" ca="1" si="12"/>
        <v>0</v>
      </c>
      <c r="BK28" s="43">
        <f t="shared" ref="BK28" ca="1" si="13">SUBTOTAL(109,BK20:BK27)</f>
        <v>10668826.630977301</v>
      </c>
      <c r="BL28" s="60">
        <f t="shared" ca="1" si="9"/>
        <v>0.12976179574289856</v>
      </c>
    </row>
    <row r="29" spans="1:64" s="97" customFormat="1" ht="23.25" customHeight="1">
      <c r="A29" s="251" t="s">
        <v>69</v>
      </c>
      <c r="B29" s="252" t="s">
        <v>70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6"/>
    </row>
    <row r="30" spans="1:64" s="49" customFormat="1" ht="23.25" customHeight="1">
      <c r="A30" s="19" t="s">
        <v>71</v>
      </c>
      <c r="B30" s="12" t="s">
        <v>72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1">
        <f ca="1">SUM(C30:BJ30)</f>
        <v>0</v>
      </c>
      <c r="BL30" s="76">
        <f ca="1">IF($BK$157=0,0,BK30/$BK$157)</f>
        <v>0</v>
      </c>
    </row>
    <row r="31" spans="1:64" s="49" customFormat="1" ht="23.25" customHeight="1">
      <c r="A31" s="19" t="s">
        <v>73</v>
      </c>
      <c r="B31" s="12" t="s">
        <v>74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1">
        <f ca="1">SUM(C31:BJ31)</f>
        <v>0</v>
      </c>
      <c r="BL31" s="76">
        <f ca="1">IF($BK$157=0,0,BK31/$BK$157)</f>
        <v>0</v>
      </c>
    </row>
    <row r="32" spans="1:64" s="49" customFormat="1" ht="23.25" customHeight="1">
      <c r="A32" s="41"/>
      <c r="B32" s="42" t="s">
        <v>75</v>
      </c>
      <c r="C32" s="43">
        <f ca="1">SUBTOTAL(109,C30:C31)</f>
        <v>0</v>
      </c>
      <c r="D32" s="43">
        <f t="shared" ref="D32:BJ32" ca="1" si="14">SUBTOTAL(109,D30:D31)</f>
        <v>0</v>
      </c>
      <c r="E32" s="43">
        <f t="shared" ca="1" si="14"/>
        <v>0</v>
      </c>
      <c r="F32" s="43">
        <f t="shared" ca="1" si="14"/>
        <v>0</v>
      </c>
      <c r="G32" s="43">
        <f t="shared" ca="1" si="14"/>
        <v>0</v>
      </c>
      <c r="H32" s="43">
        <f t="shared" ca="1" si="14"/>
        <v>0</v>
      </c>
      <c r="I32" s="43">
        <f t="shared" ca="1" si="14"/>
        <v>0</v>
      </c>
      <c r="J32" s="43">
        <f t="shared" ca="1" si="14"/>
        <v>0</v>
      </c>
      <c r="K32" s="43">
        <f t="shared" ca="1" si="14"/>
        <v>0</v>
      </c>
      <c r="L32" s="43">
        <f t="shared" ca="1" si="14"/>
        <v>0</v>
      </c>
      <c r="M32" s="43">
        <f t="shared" ca="1" si="14"/>
        <v>0</v>
      </c>
      <c r="N32" s="43">
        <f t="shared" ca="1" si="14"/>
        <v>0</v>
      </c>
      <c r="O32" s="43">
        <f t="shared" ca="1" si="14"/>
        <v>0</v>
      </c>
      <c r="P32" s="43">
        <f t="shared" ca="1" si="14"/>
        <v>0</v>
      </c>
      <c r="Q32" s="43">
        <f t="shared" ca="1" si="14"/>
        <v>0</v>
      </c>
      <c r="R32" s="43">
        <f t="shared" ca="1" si="14"/>
        <v>0</v>
      </c>
      <c r="S32" s="43">
        <f t="shared" ca="1" si="14"/>
        <v>0</v>
      </c>
      <c r="T32" s="43">
        <f t="shared" ca="1" si="14"/>
        <v>0</v>
      </c>
      <c r="U32" s="43">
        <f t="shared" ca="1" si="14"/>
        <v>0</v>
      </c>
      <c r="V32" s="43">
        <f t="shared" ca="1" si="14"/>
        <v>0</v>
      </c>
      <c r="W32" s="43">
        <f t="shared" ca="1" si="14"/>
        <v>0</v>
      </c>
      <c r="X32" s="43">
        <f t="shared" ca="1" si="14"/>
        <v>0</v>
      </c>
      <c r="Y32" s="43">
        <f t="shared" ca="1" si="14"/>
        <v>0</v>
      </c>
      <c r="Z32" s="43">
        <f t="shared" ca="1" si="14"/>
        <v>0</v>
      </c>
      <c r="AA32" s="43">
        <f t="shared" ca="1" si="14"/>
        <v>0</v>
      </c>
      <c r="AB32" s="43">
        <f t="shared" ca="1" si="14"/>
        <v>0</v>
      </c>
      <c r="AC32" s="43">
        <f t="shared" ca="1" si="14"/>
        <v>0</v>
      </c>
      <c r="AD32" s="43">
        <f t="shared" ca="1" si="14"/>
        <v>0</v>
      </c>
      <c r="AE32" s="43">
        <f t="shared" ca="1" si="14"/>
        <v>0</v>
      </c>
      <c r="AF32" s="43">
        <f t="shared" ca="1" si="14"/>
        <v>0</v>
      </c>
      <c r="AG32" s="43">
        <f t="shared" ca="1" si="14"/>
        <v>0</v>
      </c>
      <c r="AH32" s="43">
        <f t="shared" ca="1" si="14"/>
        <v>0</v>
      </c>
      <c r="AI32" s="43">
        <f t="shared" ca="1" si="14"/>
        <v>0</v>
      </c>
      <c r="AJ32" s="43">
        <f t="shared" ca="1" si="14"/>
        <v>0</v>
      </c>
      <c r="AK32" s="43">
        <f t="shared" ca="1" si="14"/>
        <v>0</v>
      </c>
      <c r="AL32" s="43">
        <f t="shared" ca="1" si="14"/>
        <v>0</v>
      </c>
      <c r="AM32" s="43">
        <f t="shared" ca="1" si="14"/>
        <v>0</v>
      </c>
      <c r="AN32" s="43">
        <f t="shared" ca="1" si="14"/>
        <v>0</v>
      </c>
      <c r="AO32" s="43">
        <f t="shared" ca="1" si="14"/>
        <v>0</v>
      </c>
      <c r="AP32" s="43">
        <f t="shared" ca="1" si="14"/>
        <v>0</v>
      </c>
      <c r="AQ32" s="43">
        <f t="shared" ca="1" si="14"/>
        <v>0</v>
      </c>
      <c r="AR32" s="43">
        <f t="shared" ca="1" si="14"/>
        <v>0</v>
      </c>
      <c r="AS32" s="43">
        <f t="shared" ca="1" si="14"/>
        <v>0</v>
      </c>
      <c r="AT32" s="43">
        <f t="shared" ca="1" si="14"/>
        <v>0</v>
      </c>
      <c r="AU32" s="43">
        <f t="shared" ca="1" si="14"/>
        <v>0</v>
      </c>
      <c r="AV32" s="43">
        <f t="shared" ca="1" si="14"/>
        <v>0</v>
      </c>
      <c r="AW32" s="43">
        <f t="shared" ca="1" si="14"/>
        <v>0</v>
      </c>
      <c r="AX32" s="43">
        <f t="shared" ca="1" si="14"/>
        <v>0</v>
      </c>
      <c r="AY32" s="43">
        <f t="shared" ca="1" si="14"/>
        <v>0</v>
      </c>
      <c r="AZ32" s="43">
        <f t="shared" ca="1" si="14"/>
        <v>0</v>
      </c>
      <c r="BA32" s="43">
        <f t="shared" ca="1" si="14"/>
        <v>0</v>
      </c>
      <c r="BB32" s="43">
        <f t="shared" ca="1" si="14"/>
        <v>0</v>
      </c>
      <c r="BC32" s="43">
        <f t="shared" ca="1" si="14"/>
        <v>0</v>
      </c>
      <c r="BD32" s="43">
        <f t="shared" ca="1" si="14"/>
        <v>0</v>
      </c>
      <c r="BE32" s="43">
        <f t="shared" ca="1" si="14"/>
        <v>0</v>
      </c>
      <c r="BF32" s="43">
        <f t="shared" ca="1" si="14"/>
        <v>0</v>
      </c>
      <c r="BG32" s="43">
        <f t="shared" ca="1" si="14"/>
        <v>0</v>
      </c>
      <c r="BH32" s="43">
        <f t="shared" ca="1" si="14"/>
        <v>0</v>
      </c>
      <c r="BI32" s="43">
        <f t="shared" ca="1" si="14"/>
        <v>0</v>
      </c>
      <c r="BJ32" s="43">
        <f t="shared" ca="1" si="14"/>
        <v>0</v>
      </c>
      <c r="BK32" s="43">
        <f t="shared" ref="BK32" ca="1" si="15">SUBTOTAL(109,BK30:BK30)</f>
        <v>0</v>
      </c>
      <c r="BL32" s="60">
        <f ca="1">IF($BK$157=0,0,BK32/$BK$157)</f>
        <v>0</v>
      </c>
    </row>
    <row r="33" spans="1:64" s="49" customFormat="1" ht="23.25" customHeight="1">
      <c r="A33" s="235" t="s">
        <v>76</v>
      </c>
      <c r="B33" s="252" t="s">
        <v>77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5"/>
      <c r="BL33" s="256"/>
    </row>
    <row r="34" spans="1:64" s="49" customFormat="1" ht="23.25" customHeight="1">
      <c r="A34" s="19" t="s">
        <v>78</v>
      </c>
      <c r="B34" s="12" t="s">
        <v>79</v>
      </c>
      <c r="C34" s="32">
        <f t="array" aca="1" ref="C34" ca="1">_xlfn.IFNA(SUM(((C$3&gt;='Gastos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4" s="32">
        <f t="array" aca="1" ref="D34" ca="1">_xlfn.IFNA(SUM(((D$3&gt;='Gastos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4" s="32">
        <f t="array" aca="1" ref="E34" ca="1">_xlfn.IFNA(SUM(((E$3&gt;='Gastos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4" s="32">
        <f t="array" aca="1" ref="F34" ca="1">_xlfn.IFNA(SUM(((F$3&gt;='Gastos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4" s="32">
        <f t="array" aca="1" ref="G34" ca="1">_xlfn.IFNA(SUM(((G$3&gt;='Gastos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4" s="32">
        <f t="array" aca="1" ref="H34" ca="1">_xlfn.IFNA(SUM(((H$3&gt;='Gastos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4" s="32">
        <f t="array" aca="1" ref="I34" ca="1">_xlfn.IFNA(SUM(((I$3&gt;='Gastos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4" s="32">
        <f t="array" aca="1" ref="J34" ca="1">_xlfn.IFNA(SUM(((J$3&gt;='Gastos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4" s="32">
        <f t="array" aca="1" ref="K34" ca="1">_xlfn.IFNA(SUM(((K$3&gt;='Gastos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4" s="32">
        <f t="array" aca="1" ref="L34" ca="1">_xlfn.IFNA(SUM(((L$3&gt;='Gastos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4" s="32">
        <f t="array" aca="1" ref="M34" ca="1">_xlfn.IFNA(SUM(((M$3&gt;='Gastos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4" s="32">
        <f t="array" aca="1" ref="N34" ca="1">_xlfn.IFNA(SUM(((N$3&gt;='Gastos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4" s="32">
        <f t="array" aca="1" ref="O34" ca="1">_xlfn.IFNA(SUM(((O$3&gt;='Gastos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4" s="32">
        <f t="array" aca="1" ref="P34" ca="1">_xlfn.IFNA(SUM(((P$3&gt;='Gastos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4" s="32">
        <f t="array" aca="1" ref="Q34" ca="1">_xlfn.IFNA(SUM(((Q$3&gt;='Gastos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4" s="32">
        <f t="array" aca="1" ref="R34" ca="1">_xlfn.IFNA(SUM(((R$3&gt;='Gastos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4" s="32">
        <f t="array" aca="1" ref="S34" ca="1">_xlfn.IFNA(SUM(((S$3&gt;='Gastos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4" s="32">
        <f t="array" aca="1" ref="T34" ca="1">_xlfn.IFNA(SUM(((T$3&gt;='Gastos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4" s="32">
        <f t="array" aca="1" ref="U34" ca="1">_xlfn.IFNA(SUM(((U$3&gt;='Gastos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4" s="32">
        <f t="array" aca="1" ref="V34" ca="1">_xlfn.IFNA(SUM(((V$3&gt;='Gastos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4" s="32">
        <f t="array" aca="1" ref="W34" ca="1">_xlfn.IFNA(SUM(((W$3&gt;='Gastos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4" s="32">
        <f t="array" aca="1" ref="X34" ca="1">_xlfn.IFNA(SUM(((X$3&gt;='Gastos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4" s="32">
        <f t="array" aca="1" ref="Y34" ca="1">_xlfn.IFNA(SUM(((Y$3&gt;='Gastos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4" s="32">
        <f t="array" aca="1" ref="Z34" ca="1">_xlfn.IFNA(SUM(((Z$3&gt;='Gastos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4" s="32">
        <f t="array" aca="1" ref="AA34" ca="1">_xlfn.IFNA(SUM(((AA$3&gt;='Gastos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4" s="32">
        <f t="array" aca="1" ref="AB34" ca="1">_xlfn.IFNA(SUM(((AB$3&gt;='Gastos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4" s="32">
        <f t="array" aca="1" ref="AC34" ca="1">_xlfn.IFNA(SUM(((AC$3&gt;='Gastos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4" s="32">
        <f t="array" aca="1" ref="AD34" ca="1">_xlfn.IFNA(SUM(((AD$3&gt;='Gastos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4" s="32">
        <f t="array" aca="1" ref="AE34" ca="1">_xlfn.IFNA(SUM(((AE$3&gt;='Gastos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4" s="32">
        <f t="array" aca="1" ref="AF34" ca="1">_xlfn.IFNA(SUM(((AF$3&gt;='Gastos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4" s="32">
        <f t="array" aca="1" ref="AG34" ca="1">_xlfn.IFNA(SUM(((AG$3&gt;='Gastos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4" s="32">
        <f t="array" aca="1" ref="AH34" ca="1">_xlfn.IFNA(SUM(((AH$3&gt;='Gastos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4" s="32">
        <f t="array" aca="1" ref="AI34" ca="1">_xlfn.IFNA(SUM(((AI$3&gt;='Gastos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4" s="32">
        <f t="array" aca="1" ref="AJ34" ca="1">_xlfn.IFNA(SUM(((AJ$3&gt;='Gastos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4" s="32">
        <f t="array" aca="1" ref="AK34" ca="1">_xlfn.IFNA(SUM(((AK$3&gt;='Gastos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4" s="32">
        <f t="array" aca="1" ref="AL34" ca="1">_xlfn.IFNA(SUM(((AL$3&gt;='Gastos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4" s="32">
        <f t="array" aca="1" ref="AM34" ca="1">_xlfn.IFNA(SUM(((AM$3&gt;='Gastos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4" s="32">
        <f t="array" aca="1" ref="AN34" ca="1">_xlfn.IFNA(SUM(((AN$3&gt;='Gastos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4" s="32">
        <f t="array" aca="1" ref="AO34" ca="1">_xlfn.IFNA(SUM(((AO$3&gt;='Gastos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4" s="32">
        <f t="array" aca="1" ref="AP34" ca="1">_xlfn.IFNA(SUM(((AP$3&gt;='Gastos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4" s="32">
        <f t="array" aca="1" ref="AQ34" ca="1">_xlfn.IFNA(SUM(((AQ$3&gt;='Gastos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4" s="32">
        <f t="array" aca="1" ref="AR34" ca="1">_xlfn.IFNA(SUM(((AR$3&gt;='Gastos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4" s="32">
        <f t="array" aca="1" ref="AS34" ca="1">_xlfn.IFNA(SUM(((AS$3&gt;='Gastos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4" s="32">
        <f t="array" aca="1" ref="AT34" ca="1">_xlfn.IFNA(SUM(((AT$3&gt;='Gastos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4" s="32">
        <f t="array" aca="1" ref="AU34" ca="1">_xlfn.IFNA(SUM(((AU$3&gt;='Gastos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4" s="32">
        <f t="array" aca="1" ref="AV34" ca="1">_xlfn.IFNA(SUM(((AV$3&gt;='Gastos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4" s="32">
        <f t="array" aca="1" ref="AW34" ca="1">_xlfn.IFNA(SUM(((AW$3&gt;='Gastos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4" s="32">
        <f t="array" aca="1" ref="AX34" ca="1">_xlfn.IFNA(SUM(((AX$3&gt;='Gastos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4" s="32">
        <f t="array" aca="1" ref="AY34" ca="1">_xlfn.IFNA(SUM(((AY$3&gt;='Gastos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4" s="32">
        <f t="array" aca="1" ref="AZ34" ca="1">_xlfn.IFNA(SUM(((AZ$3&gt;='Gastos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4" s="32">
        <f t="array" aca="1" ref="BA34" ca="1">_xlfn.IFNA(SUM(((BA$3&gt;='Gastos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4" s="32">
        <f t="array" aca="1" ref="BB34" ca="1">_xlfn.IFNA(SUM(((BB$3&gt;='Gastos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4" s="32">
        <f t="array" aca="1" ref="BC34" ca="1">_xlfn.IFNA(SUM(((BC$3&gt;='Gastos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4" s="32">
        <f t="array" aca="1" ref="BD34" ca="1">_xlfn.IFNA(SUM(((BD$3&gt;='Gastos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4" s="32">
        <f t="array" aca="1" ref="BE34" ca="1">_xlfn.IFNA(SUM(((BE$3&gt;='Gastos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4" s="32">
        <f t="array" aca="1" ref="BF34" ca="1">_xlfn.IFNA(SUM(((BF$3&gt;='Gastos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4" s="32">
        <f t="array" aca="1" ref="BG34" ca="1">_xlfn.IFNA(SUM(((BG$3&gt;='Gastos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4" s="32">
        <f t="array" aca="1" ref="BH34" ca="1">_xlfn.IFNA(SUM(((BH$3&gt;='Gastos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4" s="32">
        <f t="array" aca="1" ref="BI34" ca="1">_xlfn.IFNA(SUM(((BI$3&gt;='Gastos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4" s="32">
        <f t="array" aca="1" ref="BJ34" ca="1">_xlfn.IFNA(SUM(((BJ$3&gt;='Gastos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4" s="71">
        <f t="shared" ref="BK34:BK44" ca="1" si="16">SUM(C34:BJ34)</f>
        <v>0</v>
      </c>
      <c r="BL34" s="76">
        <f t="shared" ref="BL34:BL45" ca="1" si="17">IF($BK$157=0,0,BK34/$BK$157)</f>
        <v>0</v>
      </c>
    </row>
    <row r="35" spans="1:64" s="49" customFormat="1" ht="23.25" customHeight="1">
      <c r="A35" s="19" t="s">
        <v>80</v>
      </c>
      <c r="B35" s="12" t="s">
        <v>81</v>
      </c>
      <c r="C35" s="32">
        <f t="array" aca="1" ref="C35" ca="1">_xlfn.IFNA(SUM(((C$3&gt;='Gastos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5" s="32">
        <f t="array" aca="1" ref="D35" ca="1">_xlfn.IFNA(SUM(((D$3&gt;='Gastos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5" s="32">
        <f t="array" aca="1" ref="E35" ca="1">_xlfn.IFNA(SUM(((E$3&gt;='Gastos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5" s="32">
        <f t="array" aca="1" ref="F35" ca="1">_xlfn.IFNA(SUM(((F$3&gt;='Gastos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5" s="32">
        <f t="array" aca="1" ref="G35" ca="1">_xlfn.IFNA(SUM(((G$3&gt;='Gastos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5" s="32">
        <f t="array" aca="1" ref="H35" ca="1">_xlfn.IFNA(SUM(((H$3&gt;='Gastos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5" s="32">
        <f t="array" aca="1" ref="I35" ca="1">_xlfn.IFNA(SUM(((I$3&gt;='Gastos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5" s="32">
        <f t="array" aca="1" ref="J35" ca="1">_xlfn.IFNA(SUM(((J$3&gt;='Gastos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5" s="32">
        <f t="array" aca="1" ref="K35" ca="1">_xlfn.IFNA(SUM(((K$3&gt;='Gastos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5" s="32">
        <f t="array" aca="1" ref="L35" ca="1">_xlfn.IFNA(SUM(((L$3&gt;='Gastos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5" s="32">
        <f t="array" aca="1" ref="M35" ca="1">_xlfn.IFNA(SUM(((M$3&gt;='Gastos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5" s="32">
        <f t="array" aca="1" ref="N35" ca="1">_xlfn.IFNA(SUM(((N$3&gt;='Gastos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5" s="32">
        <f t="array" aca="1" ref="O35" ca="1">_xlfn.IFNA(SUM(((O$3&gt;='Gastos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5" s="32">
        <f t="array" aca="1" ref="P35" ca="1">_xlfn.IFNA(SUM(((P$3&gt;='Gastos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5" s="32">
        <f t="array" aca="1" ref="Q35" ca="1">_xlfn.IFNA(SUM(((Q$3&gt;='Gastos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5" s="32">
        <f t="array" aca="1" ref="R35" ca="1">_xlfn.IFNA(SUM(((R$3&gt;='Gastos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5" s="32">
        <f t="array" aca="1" ref="S35" ca="1">_xlfn.IFNA(SUM(((S$3&gt;='Gastos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5" s="32">
        <f t="array" aca="1" ref="T35" ca="1">_xlfn.IFNA(SUM(((T$3&gt;='Gastos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5" s="32">
        <f t="array" aca="1" ref="U35" ca="1">_xlfn.IFNA(SUM(((U$3&gt;='Gastos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5" s="32">
        <f t="array" aca="1" ref="V35" ca="1">_xlfn.IFNA(SUM(((V$3&gt;='Gastos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5" s="32">
        <f t="array" aca="1" ref="W35" ca="1">_xlfn.IFNA(SUM(((W$3&gt;='Gastos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5" s="32">
        <f t="array" aca="1" ref="X35" ca="1">_xlfn.IFNA(SUM(((X$3&gt;='Gastos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5" s="32">
        <f t="array" aca="1" ref="Y35" ca="1">_xlfn.IFNA(SUM(((Y$3&gt;='Gastos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5" s="32">
        <f t="array" aca="1" ref="Z35" ca="1">_xlfn.IFNA(SUM(((Z$3&gt;='Gastos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5" s="32">
        <f t="array" aca="1" ref="AA35" ca="1">_xlfn.IFNA(SUM(((AA$3&gt;='Gastos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5" s="32">
        <f t="array" aca="1" ref="AB35" ca="1">_xlfn.IFNA(SUM(((AB$3&gt;='Gastos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5" s="32">
        <f t="array" aca="1" ref="AC35" ca="1">_xlfn.IFNA(SUM(((AC$3&gt;='Gastos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5" s="32">
        <f t="array" aca="1" ref="AD35" ca="1">_xlfn.IFNA(SUM(((AD$3&gt;='Gastos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5" s="32">
        <f t="array" aca="1" ref="AE35" ca="1">_xlfn.IFNA(SUM(((AE$3&gt;='Gastos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5" s="32">
        <f t="array" aca="1" ref="AF35" ca="1">_xlfn.IFNA(SUM(((AF$3&gt;='Gastos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5" s="32">
        <f t="array" aca="1" ref="AG35" ca="1">_xlfn.IFNA(SUM(((AG$3&gt;='Gastos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5" s="32">
        <f t="array" aca="1" ref="AH35" ca="1">_xlfn.IFNA(SUM(((AH$3&gt;='Gastos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5" s="32">
        <f t="array" aca="1" ref="AI35" ca="1">_xlfn.IFNA(SUM(((AI$3&gt;='Gastos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5" s="32">
        <f t="array" aca="1" ref="AJ35" ca="1">_xlfn.IFNA(SUM(((AJ$3&gt;='Gastos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5" s="32">
        <f t="array" aca="1" ref="AK35" ca="1">_xlfn.IFNA(SUM(((AK$3&gt;='Gastos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5" s="32">
        <f t="array" aca="1" ref="AL35" ca="1">_xlfn.IFNA(SUM(((AL$3&gt;='Gastos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5" s="32">
        <f t="array" aca="1" ref="AM35" ca="1">_xlfn.IFNA(SUM(((AM$3&gt;='Gastos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5" s="32">
        <f t="array" aca="1" ref="AN35" ca="1">_xlfn.IFNA(SUM(((AN$3&gt;='Gastos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5" s="32">
        <f t="array" aca="1" ref="AO35" ca="1">_xlfn.IFNA(SUM(((AO$3&gt;='Gastos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5" s="32">
        <f t="array" aca="1" ref="AP35" ca="1">_xlfn.IFNA(SUM(((AP$3&gt;='Gastos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5" s="32">
        <f t="array" aca="1" ref="AQ35" ca="1">_xlfn.IFNA(SUM(((AQ$3&gt;='Gastos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5" s="32">
        <f t="array" aca="1" ref="AR35" ca="1">_xlfn.IFNA(SUM(((AR$3&gt;='Gastos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5" s="32">
        <f t="array" aca="1" ref="AS35" ca="1">_xlfn.IFNA(SUM(((AS$3&gt;='Gastos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5" s="32">
        <f t="array" aca="1" ref="AT35" ca="1">_xlfn.IFNA(SUM(((AT$3&gt;='Gastos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5" s="32">
        <f t="array" aca="1" ref="AU35" ca="1">_xlfn.IFNA(SUM(((AU$3&gt;='Gastos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5" s="32">
        <f t="array" aca="1" ref="AV35" ca="1">_xlfn.IFNA(SUM(((AV$3&gt;='Gastos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5" s="32">
        <f t="array" aca="1" ref="AW35" ca="1">_xlfn.IFNA(SUM(((AW$3&gt;='Gastos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5" s="32">
        <f t="array" aca="1" ref="AX35" ca="1">_xlfn.IFNA(SUM(((AX$3&gt;='Gastos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5" s="32">
        <f t="array" aca="1" ref="AY35" ca="1">_xlfn.IFNA(SUM(((AY$3&gt;='Gastos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5" s="32">
        <f t="array" aca="1" ref="AZ35" ca="1">_xlfn.IFNA(SUM(((AZ$3&gt;='Gastos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5" s="32">
        <f t="array" aca="1" ref="BA35" ca="1">_xlfn.IFNA(SUM(((BA$3&gt;='Gastos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5" s="32">
        <f t="array" aca="1" ref="BB35" ca="1">_xlfn.IFNA(SUM(((BB$3&gt;='Gastos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5" s="32">
        <f t="array" aca="1" ref="BC35" ca="1">_xlfn.IFNA(SUM(((BC$3&gt;='Gastos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5" s="32">
        <f t="array" aca="1" ref="BD35" ca="1">_xlfn.IFNA(SUM(((BD$3&gt;='Gastos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5" s="32">
        <f t="array" aca="1" ref="BE35" ca="1">_xlfn.IFNA(SUM(((BE$3&gt;='Gastos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5" s="32">
        <f t="array" aca="1" ref="BF35" ca="1">_xlfn.IFNA(SUM(((BF$3&gt;='Gastos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5" s="32">
        <f t="array" aca="1" ref="BG35" ca="1">_xlfn.IFNA(SUM(((BG$3&gt;='Gastos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5" s="32">
        <f t="array" aca="1" ref="BH35" ca="1">_xlfn.IFNA(SUM(((BH$3&gt;='Gastos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5" s="32">
        <f t="array" aca="1" ref="BI35" ca="1">_xlfn.IFNA(SUM(((BI$3&gt;='Gastos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5" s="32">
        <f t="array" aca="1" ref="BJ35" ca="1">_xlfn.IFNA(SUM(((BJ$3&gt;='Gastos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5" s="71">
        <f t="shared" ca="1" si="16"/>
        <v>0</v>
      </c>
      <c r="BL35" s="76">
        <f t="shared" ca="1" si="17"/>
        <v>0</v>
      </c>
    </row>
    <row r="36" spans="1:64" s="49" customFormat="1" ht="23.25" customHeight="1">
      <c r="A36" s="19" t="s">
        <v>82</v>
      </c>
      <c r="B36" s="12" t="s">
        <v>83</v>
      </c>
      <c r="C36" s="32">
        <f t="array" aca="1" ref="C36" ca="1">_xlfn.IFNA(SUM(((C$3&gt;='Gastos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111589.5619959093</v>
      </c>
      <c r="D36" s="32">
        <f t="array" aca="1" ref="D36" ca="1">_xlfn.IFNA(SUM(((D$3&gt;='Gastos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111589.5619959093</v>
      </c>
      <c r="E36" s="32">
        <f t="array" aca="1" ref="E36" ca="1">_xlfn.IFNA(SUM(((E$3&gt;='Gastos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111589.5619959093</v>
      </c>
      <c r="F36" s="32">
        <f t="array" aca="1" ref="F36" ca="1">_xlfn.IFNA(SUM(((F$3&gt;='Gastos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111589.5619959093</v>
      </c>
      <c r="G36" s="32">
        <f t="array" aca="1" ref="G36" ca="1">_xlfn.IFNA(SUM(((G$3&gt;='Gastos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111589.5619959093</v>
      </c>
      <c r="H36" s="32">
        <f t="array" aca="1" ref="H36" ca="1">_xlfn.IFNA(SUM(((H$3&gt;='Gastos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111589.5619959093</v>
      </c>
      <c r="I36" s="32">
        <f t="array" aca="1" ref="I36" ca="1">_xlfn.IFNA(SUM(((I$3&gt;='Gastos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111589.5619959093</v>
      </c>
      <c r="J36" s="32">
        <f t="array" aca="1" ref="J36" ca="1">_xlfn.IFNA(SUM(((J$3&gt;='Gastos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111589.5619959093</v>
      </c>
      <c r="K36" s="32">
        <f t="array" aca="1" ref="K36" ca="1">_xlfn.IFNA(SUM(((K$3&gt;='Gastos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111589.5619959093</v>
      </c>
      <c r="L36" s="32">
        <f t="array" aca="1" ref="L36" ca="1">_xlfn.IFNA(SUM(((L$3&gt;='Gastos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6" s="32">
        <f t="array" aca="1" ref="M36" ca="1">_xlfn.IFNA(SUM(((M$3&gt;='Gastos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6" s="32">
        <f t="array" aca="1" ref="N36" ca="1">_xlfn.IFNA(SUM(((N$3&gt;='Gastos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6" s="32">
        <f t="array" aca="1" ref="O36" ca="1">_xlfn.IFNA(SUM(((O$3&gt;='Gastos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6" s="32">
        <f t="array" aca="1" ref="P36" ca="1">_xlfn.IFNA(SUM(((P$3&gt;='Gastos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6" s="32">
        <f t="array" aca="1" ref="Q36" ca="1">_xlfn.IFNA(SUM(((Q$3&gt;='Gastos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6" s="32">
        <f t="array" aca="1" ref="R36" ca="1">_xlfn.IFNA(SUM(((R$3&gt;='Gastos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6" s="32">
        <f t="array" aca="1" ref="S36" ca="1">_xlfn.IFNA(SUM(((S$3&gt;='Gastos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6" s="32">
        <f t="array" aca="1" ref="T36" ca="1">_xlfn.IFNA(SUM(((T$3&gt;='Gastos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6" s="32">
        <f t="array" aca="1" ref="U36" ca="1">_xlfn.IFNA(SUM(((U$3&gt;='Gastos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6" s="32">
        <f t="array" aca="1" ref="V36" ca="1">_xlfn.IFNA(SUM(((V$3&gt;='Gastos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6" s="32">
        <f t="array" aca="1" ref="W36" ca="1">_xlfn.IFNA(SUM(((W$3&gt;='Gastos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6" s="32">
        <f t="array" aca="1" ref="X36" ca="1">_xlfn.IFNA(SUM(((X$3&gt;='Gastos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6" s="32">
        <f t="array" aca="1" ref="Y36" ca="1">_xlfn.IFNA(SUM(((Y$3&gt;='Gastos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6" s="32">
        <f t="array" aca="1" ref="Z36" ca="1">_xlfn.IFNA(SUM(((Z$3&gt;='Gastos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6" s="32">
        <f t="array" aca="1" ref="AA36" ca="1">_xlfn.IFNA(SUM(((AA$3&gt;='Gastos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6" s="32">
        <f t="array" aca="1" ref="AB36" ca="1">_xlfn.IFNA(SUM(((AB$3&gt;='Gastos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6" s="32">
        <f t="array" aca="1" ref="AC36" ca="1">_xlfn.IFNA(SUM(((AC$3&gt;='Gastos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6" s="32">
        <f t="array" aca="1" ref="AD36" ca="1">_xlfn.IFNA(SUM(((AD$3&gt;='Gastos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6" s="32">
        <f t="array" aca="1" ref="AE36" ca="1">_xlfn.IFNA(SUM(((AE$3&gt;='Gastos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6" s="32">
        <f t="array" aca="1" ref="AF36" ca="1">_xlfn.IFNA(SUM(((AF$3&gt;='Gastos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6" s="32">
        <f t="array" aca="1" ref="AG36" ca="1">_xlfn.IFNA(SUM(((AG$3&gt;='Gastos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6" s="32">
        <f t="array" aca="1" ref="AH36" ca="1">_xlfn.IFNA(SUM(((AH$3&gt;='Gastos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6" s="32">
        <f t="array" aca="1" ref="AI36" ca="1">_xlfn.IFNA(SUM(((AI$3&gt;='Gastos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6" s="32">
        <f t="array" aca="1" ref="AJ36" ca="1">_xlfn.IFNA(SUM(((AJ$3&gt;='Gastos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6" s="32">
        <f t="array" aca="1" ref="AK36" ca="1">_xlfn.IFNA(SUM(((AK$3&gt;='Gastos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6" s="32">
        <f t="array" aca="1" ref="AL36" ca="1">_xlfn.IFNA(SUM(((AL$3&gt;='Gastos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6" s="32">
        <f t="array" aca="1" ref="AM36" ca="1">_xlfn.IFNA(SUM(((AM$3&gt;='Gastos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6" s="32">
        <f t="array" aca="1" ref="AN36" ca="1">_xlfn.IFNA(SUM(((AN$3&gt;='Gastos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6" s="32">
        <f t="array" aca="1" ref="AO36" ca="1">_xlfn.IFNA(SUM(((AO$3&gt;='Gastos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6" s="32">
        <f t="array" aca="1" ref="AP36" ca="1">_xlfn.IFNA(SUM(((AP$3&gt;='Gastos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6" s="32">
        <f t="array" aca="1" ref="AQ36" ca="1">_xlfn.IFNA(SUM(((AQ$3&gt;='Gastos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6" s="32">
        <f t="array" aca="1" ref="AR36" ca="1">_xlfn.IFNA(SUM(((AR$3&gt;='Gastos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6" s="32">
        <f t="array" aca="1" ref="AS36" ca="1">_xlfn.IFNA(SUM(((AS$3&gt;='Gastos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6" s="32">
        <f t="array" aca="1" ref="AT36" ca="1">_xlfn.IFNA(SUM(((AT$3&gt;='Gastos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6" s="32">
        <f t="array" aca="1" ref="AU36" ca="1">_xlfn.IFNA(SUM(((AU$3&gt;='Gastos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6" s="32">
        <f t="array" aca="1" ref="AV36" ca="1">_xlfn.IFNA(SUM(((AV$3&gt;='Gastos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6" s="32">
        <f t="array" aca="1" ref="AW36" ca="1">_xlfn.IFNA(SUM(((AW$3&gt;='Gastos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6" s="32">
        <f t="array" aca="1" ref="AX36" ca="1">_xlfn.IFNA(SUM(((AX$3&gt;='Gastos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6" s="32">
        <f t="array" aca="1" ref="AY36" ca="1">_xlfn.IFNA(SUM(((AY$3&gt;='Gastos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6" s="32">
        <f t="array" aca="1" ref="AZ36" ca="1">_xlfn.IFNA(SUM(((AZ$3&gt;='Gastos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6" s="32">
        <f t="array" aca="1" ref="BA36" ca="1">_xlfn.IFNA(SUM(((BA$3&gt;='Gastos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6" s="32">
        <f t="array" aca="1" ref="BB36" ca="1">_xlfn.IFNA(SUM(((BB$3&gt;='Gastos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6" s="32">
        <f t="array" aca="1" ref="BC36" ca="1">_xlfn.IFNA(SUM(((BC$3&gt;='Gastos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6" s="32">
        <f t="array" aca="1" ref="BD36" ca="1">_xlfn.IFNA(SUM(((BD$3&gt;='Gastos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6" s="32">
        <f t="array" aca="1" ref="BE36" ca="1">_xlfn.IFNA(SUM(((BE$3&gt;='Gastos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6" s="32">
        <f t="array" aca="1" ref="BF36" ca="1">_xlfn.IFNA(SUM(((BF$3&gt;='Gastos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6" s="32">
        <f t="array" aca="1" ref="BG36" ca="1">_xlfn.IFNA(SUM(((BG$3&gt;='Gastos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6" s="32">
        <f t="array" aca="1" ref="BH36" ca="1">_xlfn.IFNA(SUM(((BH$3&gt;='Gastos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6" s="32">
        <f t="array" aca="1" ref="BI36" ca="1">_xlfn.IFNA(SUM(((BI$3&gt;='Gastos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6" s="32">
        <f t="array" aca="1" ref="BJ36" ca="1">_xlfn.IFNA(SUM(((BJ$3&gt;='Gastos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6" s="71">
        <f t="shared" ca="1" si="16"/>
        <v>1004306.0579631837</v>
      </c>
      <c r="BL36" s="76">
        <f t="shared" ca="1" si="17"/>
        <v>1.2215078758369182E-2</v>
      </c>
    </row>
    <row r="37" spans="1:64" s="49" customFormat="1" ht="23.25" customHeight="1">
      <c r="A37" s="19" t="s">
        <v>84</v>
      </c>
      <c r="B37" s="12" t="s">
        <v>85</v>
      </c>
      <c r="C37" s="32">
        <f t="array" aca="1" ref="C37" ca="1">_xlfn.IFNA(SUM(((C$3&gt;='Gastos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55794.780997954651</v>
      </c>
      <c r="D37" s="32">
        <f t="array" aca="1" ref="D37" ca="1">_xlfn.IFNA(SUM(((D$3&gt;='Gastos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55794.780997954651</v>
      </c>
      <c r="E37" s="32">
        <f t="array" aca="1" ref="E37" ca="1">_xlfn.IFNA(SUM(((E$3&gt;='Gastos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55794.780997954651</v>
      </c>
      <c r="F37" s="32">
        <f t="array" aca="1" ref="F37" ca="1">_xlfn.IFNA(SUM(((F$3&gt;='Gastos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55794.780997954651</v>
      </c>
      <c r="G37" s="32">
        <f t="array" aca="1" ref="G37" ca="1">_xlfn.IFNA(SUM(((G$3&gt;='Gastos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55794.780997954651</v>
      </c>
      <c r="H37" s="32">
        <f t="array" aca="1" ref="H37" ca="1">_xlfn.IFNA(SUM(((H$3&gt;='Gastos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55794.780997954651</v>
      </c>
      <c r="I37" s="32">
        <f t="array" aca="1" ref="I37" ca="1">_xlfn.IFNA(SUM(((I$3&gt;='Gastos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55794.780997954651</v>
      </c>
      <c r="J37" s="32">
        <f t="array" aca="1" ref="J37" ca="1">_xlfn.IFNA(SUM(((J$3&gt;='Gastos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55794.780997954651</v>
      </c>
      <c r="K37" s="32">
        <f t="array" aca="1" ref="K37" ca="1">_xlfn.IFNA(SUM(((K$3&gt;='Gastos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55794.780997954651</v>
      </c>
      <c r="L37" s="32">
        <f t="array" aca="1" ref="L37" ca="1">_xlfn.IFNA(SUM(((L$3&gt;='Gastos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7" s="32">
        <f t="array" aca="1" ref="M37" ca="1">_xlfn.IFNA(SUM(((M$3&gt;='Gastos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7" s="32">
        <f t="array" aca="1" ref="N37" ca="1">_xlfn.IFNA(SUM(((N$3&gt;='Gastos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7" s="32">
        <f t="array" aca="1" ref="O37" ca="1">_xlfn.IFNA(SUM(((O$3&gt;='Gastos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7" s="32">
        <f t="array" aca="1" ref="P37" ca="1">_xlfn.IFNA(SUM(((P$3&gt;='Gastos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7" s="32">
        <f t="array" aca="1" ref="Q37" ca="1">_xlfn.IFNA(SUM(((Q$3&gt;='Gastos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7" s="32">
        <f t="array" aca="1" ref="R37" ca="1">_xlfn.IFNA(SUM(((R$3&gt;='Gastos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7" s="32">
        <f t="array" aca="1" ref="S37" ca="1">_xlfn.IFNA(SUM(((S$3&gt;='Gastos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7" s="32">
        <f t="array" aca="1" ref="T37" ca="1">_xlfn.IFNA(SUM(((T$3&gt;='Gastos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7" s="32">
        <f t="array" aca="1" ref="U37" ca="1">_xlfn.IFNA(SUM(((U$3&gt;='Gastos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7" s="32">
        <f t="array" aca="1" ref="V37" ca="1">_xlfn.IFNA(SUM(((V$3&gt;='Gastos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7" s="32">
        <f t="array" aca="1" ref="W37" ca="1">_xlfn.IFNA(SUM(((W$3&gt;='Gastos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7" s="32">
        <f t="array" aca="1" ref="X37" ca="1">_xlfn.IFNA(SUM(((X$3&gt;='Gastos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7" s="32">
        <f t="array" aca="1" ref="Y37" ca="1">_xlfn.IFNA(SUM(((Y$3&gt;='Gastos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7" s="32">
        <f t="array" aca="1" ref="Z37" ca="1">_xlfn.IFNA(SUM(((Z$3&gt;='Gastos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7" s="32">
        <f t="array" aca="1" ref="AA37" ca="1">_xlfn.IFNA(SUM(((AA$3&gt;='Gastos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7" s="32">
        <f t="array" aca="1" ref="AB37" ca="1">_xlfn.IFNA(SUM(((AB$3&gt;='Gastos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7" s="32">
        <f t="array" aca="1" ref="AC37" ca="1">_xlfn.IFNA(SUM(((AC$3&gt;='Gastos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7" s="32">
        <f t="array" aca="1" ref="AD37" ca="1">_xlfn.IFNA(SUM(((AD$3&gt;='Gastos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7" s="32">
        <f t="array" aca="1" ref="AE37" ca="1">_xlfn.IFNA(SUM(((AE$3&gt;='Gastos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7" s="32">
        <f t="array" aca="1" ref="AF37" ca="1">_xlfn.IFNA(SUM(((AF$3&gt;='Gastos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7" s="32">
        <f t="array" aca="1" ref="AG37" ca="1">_xlfn.IFNA(SUM(((AG$3&gt;='Gastos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7" s="32">
        <f t="array" aca="1" ref="AH37" ca="1">_xlfn.IFNA(SUM(((AH$3&gt;='Gastos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7" s="32">
        <f t="array" aca="1" ref="AI37" ca="1">_xlfn.IFNA(SUM(((AI$3&gt;='Gastos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7" s="32">
        <f t="array" aca="1" ref="AJ37" ca="1">_xlfn.IFNA(SUM(((AJ$3&gt;='Gastos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7" s="32">
        <f t="array" aca="1" ref="AK37" ca="1">_xlfn.IFNA(SUM(((AK$3&gt;='Gastos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7" s="32">
        <f t="array" aca="1" ref="AL37" ca="1">_xlfn.IFNA(SUM(((AL$3&gt;='Gastos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7" s="32">
        <f t="array" aca="1" ref="AM37" ca="1">_xlfn.IFNA(SUM(((AM$3&gt;='Gastos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7" s="32">
        <f t="array" aca="1" ref="AN37" ca="1">_xlfn.IFNA(SUM(((AN$3&gt;='Gastos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7" s="32">
        <f t="array" aca="1" ref="AO37" ca="1">_xlfn.IFNA(SUM(((AO$3&gt;='Gastos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7" s="32">
        <f t="array" aca="1" ref="AP37" ca="1">_xlfn.IFNA(SUM(((AP$3&gt;='Gastos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7" s="32">
        <f t="array" aca="1" ref="AQ37" ca="1">_xlfn.IFNA(SUM(((AQ$3&gt;='Gastos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7" s="32">
        <f t="array" aca="1" ref="AR37" ca="1">_xlfn.IFNA(SUM(((AR$3&gt;='Gastos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7" s="32">
        <f t="array" aca="1" ref="AS37" ca="1">_xlfn.IFNA(SUM(((AS$3&gt;='Gastos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7" s="32">
        <f t="array" aca="1" ref="AT37" ca="1">_xlfn.IFNA(SUM(((AT$3&gt;='Gastos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7" s="32">
        <f t="array" aca="1" ref="AU37" ca="1">_xlfn.IFNA(SUM(((AU$3&gt;='Gastos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7" s="32">
        <f t="array" aca="1" ref="AV37" ca="1">_xlfn.IFNA(SUM(((AV$3&gt;='Gastos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7" s="32">
        <f t="array" aca="1" ref="AW37" ca="1">_xlfn.IFNA(SUM(((AW$3&gt;='Gastos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7" s="32">
        <f t="array" aca="1" ref="AX37" ca="1">_xlfn.IFNA(SUM(((AX$3&gt;='Gastos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7" s="32">
        <f t="array" aca="1" ref="AY37" ca="1">_xlfn.IFNA(SUM(((AY$3&gt;='Gastos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7" s="32">
        <f t="array" aca="1" ref="AZ37" ca="1">_xlfn.IFNA(SUM(((AZ$3&gt;='Gastos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7" s="32">
        <f t="array" aca="1" ref="BA37" ca="1">_xlfn.IFNA(SUM(((BA$3&gt;='Gastos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7" s="32">
        <f t="array" aca="1" ref="BB37" ca="1">_xlfn.IFNA(SUM(((BB$3&gt;='Gastos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7" s="32">
        <f t="array" aca="1" ref="BC37" ca="1">_xlfn.IFNA(SUM(((BC$3&gt;='Gastos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7" s="32">
        <f t="array" aca="1" ref="BD37" ca="1">_xlfn.IFNA(SUM(((BD$3&gt;='Gastos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7" s="32">
        <f t="array" aca="1" ref="BE37" ca="1">_xlfn.IFNA(SUM(((BE$3&gt;='Gastos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7" s="32">
        <f t="array" aca="1" ref="BF37" ca="1">_xlfn.IFNA(SUM(((BF$3&gt;='Gastos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7" s="32">
        <f t="array" aca="1" ref="BG37" ca="1">_xlfn.IFNA(SUM(((BG$3&gt;='Gastos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7" s="32">
        <f t="array" aca="1" ref="BH37" ca="1">_xlfn.IFNA(SUM(((BH$3&gt;='Gastos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7" s="32">
        <f t="array" aca="1" ref="BI37" ca="1">_xlfn.IFNA(SUM(((BI$3&gt;='Gastos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7" s="32">
        <f t="array" aca="1" ref="BJ37" ca="1">_xlfn.IFNA(SUM(((BJ$3&gt;='Gastos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7" s="71">
        <f t="shared" ca="1" si="16"/>
        <v>502153.02898159187</v>
      </c>
      <c r="BL37" s="76">
        <f t="shared" ca="1" si="17"/>
        <v>6.1075393791845912E-3</v>
      </c>
    </row>
    <row r="38" spans="1:64" s="49" customFormat="1" ht="23.25" customHeight="1">
      <c r="A38" s="19" t="s">
        <v>86</v>
      </c>
      <c r="B38" s="12" t="s">
        <v>87</v>
      </c>
      <c r="C38" s="32">
        <f t="array" aca="1" ref="C38" ca="1">_xlfn.IFNA(SUM(((C$3&gt;='Gastos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95458.149492433367</v>
      </c>
      <c r="D38" s="32">
        <f t="array" aca="1" ref="D38" ca="1">_xlfn.IFNA(SUM(((D$3&gt;='Gastos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95458.149492433367</v>
      </c>
      <c r="E38" s="32">
        <f t="array" aca="1" ref="E38" ca="1">_xlfn.IFNA(SUM(((E$3&gt;='Gastos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95458.149492433367</v>
      </c>
      <c r="F38" s="32">
        <f t="array" aca="1" ref="F38" ca="1">_xlfn.IFNA(SUM(((F$3&gt;='Gastos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95458.149492433367</v>
      </c>
      <c r="G38" s="32">
        <f t="array" aca="1" ref="G38" ca="1">_xlfn.IFNA(SUM(((G$3&gt;='Gastos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95458.149492433367</v>
      </c>
      <c r="H38" s="32">
        <f t="array" aca="1" ref="H38" ca="1">_xlfn.IFNA(SUM(((H$3&gt;='Gastos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95458.149492433367</v>
      </c>
      <c r="I38" s="32">
        <f t="array" aca="1" ref="I38" ca="1">_xlfn.IFNA(SUM(((I$3&gt;='Gastos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95458.149492433367</v>
      </c>
      <c r="J38" s="32">
        <f t="array" aca="1" ref="J38" ca="1">_xlfn.IFNA(SUM(((J$3&gt;='Gastos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95458.149492433367</v>
      </c>
      <c r="K38" s="32">
        <f t="array" aca="1" ref="K38" ca="1">_xlfn.IFNA(SUM(((K$3&gt;='Gastos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95458.149492433367</v>
      </c>
      <c r="L38" s="32">
        <f t="array" aca="1" ref="L38" ca="1">_xlfn.IFNA(SUM(((L$3&gt;='Gastos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8" s="32">
        <f t="array" aca="1" ref="M38" ca="1">_xlfn.IFNA(SUM(((M$3&gt;='Gastos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8" s="32">
        <f t="array" aca="1" ref="N38" ca="1">_xlfn.IFNA(SUM(((N$3&gt;='Gastos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8" s="32">
        <f t="array" aca="1" ref="O38" ca="1">_xlfn.IFNA(SUM(((O$3&gt;='Gastos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8" s="32">
        <f t="array" aca="1" ref="P38" ca="1">_xlfn.IFNA(SUM(((P$3&gt;='Gastos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8" s="32">
        <f t="array" aca="1" ref="Q38" ca="1">_xlfn.IFNA(SUM(((Q$3&gt;='Gastos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8" s="32">
        <f t="array" aca="1" ref="R38" ca="1">_xlfn.IFNA(SUM(((R$3&gt;='Gastos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8" s="32">
        <f t="array" aca="1" ref="S38" ca="1">_xlfn.IFNA(SUM(((S$3&gt;='Gastos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8" s="32">
        <f t="array" aca="1" ref="T38" ca="1">_xlfn.IFNA(SUM(((T$3&gt;='Gastos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8" s="32">
        <f t="array" aca="1" ref="U38" ca="1">_xlfn.IFNA(SUM(((U$3&gt;='Gastos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8" s="32">
        <f t="array" aca="1" ref="V38" ca="1">_xlfn.IFNA(SUM(((V$3&gt;='Gastos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8" s="32">
        <f t="array" aca="1" ref="W38" ca="1">_xlfn.IFNA(SUM(((W$3&gt;='Gastos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8" s="32">
        <f t="array" aca="1" ref="X38" ca="1">_xlfn.IFNA(SUM(((X$3&gt;='Gastos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8" s="32">
        <f t="array" aca="1" ref="Y38" ca="1">_xlfn.IFNA(SUM(((Y$3&gt;='Gastos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8" s="32">
        <f t="array" aca="1" ref="Z38" ca="1">_xlfn.IFNA(SUM(((Z$3&gt;='Gastos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8" s="32">
        <f t="array" aca="1" ref="AA38" ca="1">_xlfn.IFNA(SUM(((AA$3&gt;='Gastos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8" s="32">
        <f t="array" aca="1" ref="AB38" ca="1">_xlfn.IFNA(SUM(((AB$3&gt;='Gastos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8" s="32">
        <f t="array" aca="1" ref="AC38" ca="1">_xlfn.IFNA(SUM(((AC$3&gt;='Gastos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8" s="32">
        <f t="array" aca="1" ref="AD38" ca="1">_xlfn.IFNA(SUM(((AD$3&gt;='Gastos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8" s="32">
        <f t="array" aca="1" ref="AE38" ca="1">_xlfn.IFNA(SUM(((AE$3&gt;='Gastos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8" s="32">
        <f t="array" aca="1" ref="AF38" ca="1">_xlfn.IFNA(SUM(((AF$3&gt;='Gastos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8" s="32">
        <f t="array" aca="1" ref="AG38" ca="1">_xlfn.IFNA(SUM(((AG$3&gt;='Gastos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8" s="32">
        <f t="array" aca="1" ref="AH38" ca="1">_xlfn.IFNA(SUM(((AH$3&gt;='Gastos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8" s="32">
        <f t="array" aca="1" ref="AI38" ca="1">_xlfn.IFNA(SUM(((AI$3&gt;='Gastos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8" s="32">
        <f t="array" aca="1" ref="AJ38" ca="1">_xlfn.IFNA(SUM(((AJ$3&gt;='Gastos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8" s="32">
        <f t="array" aca="1" ref="AK38" ca="1">_xlfn.IFNA(SUM(((AK$3&gt;='Gastos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8" s="32">
        <f t="array" aca="1" ref="AL38" ca="1">_xlfn.IFNA(SUM(((AL$3&gt;='Gastos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8" s="32">
        <f t="array" aca="1" ref="AM38" ca="1">_xlfn.IFNA(SUM(((AM$3&gt;='Gastos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8" s="32">
        <f t="array" aca="1" ref="AN38" ca="1">_xlfn.IFNA(SUM(((AN$3&gt;='Gastos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8" s="32">
        <f t="array" aca="1" ref="AO38" ca="1">_xlfn.IFNA(SUM(((AO$3&gt;='Gastos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8" s="32">
        <f t="array" aca="1" ref="AP38" ca="1">_xlfn.IFNA(SUM(((AP$3&gt;='Gastos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8" s="32">
        <f t="array" aca="1" ref="AQ38" ca="1">_xlfn.IFNA(SUM(((AQ$3&gt;='Gastos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8" s="32">
        <f t="array" aca="1" ref="AR38" ca="1">_xlfn.IFNA(SUM(((AR$3&gt;='Gastos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8" s="32">
        <f t="array" aca="1" ref="AS38" ca="1">_xlfn.IFNA(SUM(((AS$3&gt;='Gastos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8" s="32">
        <f t="array" aca="1" ref="AT38" ca="1">_xlfn.IFNA(SUM(((AT$3&gt;='Gastos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8" s="32">
        <f t="array" aca="1" ref="AU38" ca="1">_xlfn.IFNA(SUM(((AU$3&gt;='Gastos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8" s="32">
        <f t="array" aca="1" ref="AV38" ca="1">_xlfn.IFNA(SUM(((AV$3&gt;='Gastos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8" s="32">
        <f t="array" aca="1" ref="AW38" ca="1">_xlfn.IFNA(SUM(((AW$3&gt;='Gastos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8" s="32">
        <f t="array" aca="1" ref="AX38" ca="1">_xlfn.IFNA(SUM(((AX$3&gt;='Gastos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8" s="32">
        <f t="array" aca="1" ref="AY38" ca="1">_xlfn.IFNA(SUM(((AY$3&gt;='Gastos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8" s="32">
        <f t="array" aca="1" ref="AZ38" ca="1">_xlfn.IFNA(SUM(((AZ$3&gt;='Gastos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8" s="32">
        <f t="array" aca="1" ref="BA38" ca="1">_xlfn.IFNA(SUM(((BA$3&gt;='Gastos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8" s="32">
        <f t="array" aca="1" ref="BB38" ca="1">_xlfn.IFNA(SUM(((BB$3&gt;='Gastos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8" s="32">
        <f t="array" aca="1" ref="BC38" ca="1">_xlfn.IFNA(SUM(((BC$3&gt;='Gastos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8" s="32">
        <f t="array" aca="1" ref="BD38" ca="1">_xlfn.IFNA(SUM(((BD$3&gt;='Gastos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8" s="32">
        <f t="array" aca="1" ref="BE38" ca="1">_xlfn.IFNA(SUM(((BE$3&gt;='Gastos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8" s="32">
        <f t="array" aca="1" ref="BF38" ca="1">_xlfn.IFNA(SUM(((BF$3&gt;='Gastos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8" s="32">
        <f t="array" aca="1" ref="BG38" ca="1">_xlfn.IFNA(SUM(((BG$3&gt;='Gastos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8" s="32">
        <f t="array" aca="1" ref="BH38" ca="1">_xlfn.IFNA(SUM(((BH$3&gt;='Gastos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8" s="32">
        <f t="array" aca="1" ref="BI38" ca="1">_xlfn.IFNA(SUM(((BI$3&gt;='Gastos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8" s="32">
        <f t="array" aca="1" ref="BJ38" ca="1">_xlfn.IFNA(SUM(((BJ$3&gt;='Gastos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8" s="71">
        <f t="shared" ca="1" si="16"/>
        <v>859123.34543190047</v>
      </c>
      <c r="BL38" s="76">
        <f t="shared" ca="1" si="17"/>
        <v>1.0449264190328105E-2</v>
      </c>
    </row>
    <row r="39" spans="1:64" s="49" customFormat="1" ht="23.25" customHeight="1">
      <c r="A39" s="19" t="s">
        <v>88</v>
      </c>
      <c r="B39" s="12" t="s">
        <v>89</v>
      </c>
      <c r="C39" s="32" cm="1">
        <f t="array" aca="1" ref="C39" ca="1">_xlfn.IFNA(SUM(((C$3&gt;='Gastos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Pessoal'!$AF$7:$AF$506)+1,1)))),0)
+_xlfn.IFNA(SUM(((C$3&gt;='Gastos com Pessoal'!$E$513:$E$522)*(C$3&lt;='Gastos com Pessoal'!$F$513:$F$522)*OFFSET('Encargos e Benefícios'!$D$511,1,MATCH($B39,'Encargos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Pessoal'!$AF$513:$AF$522)+1,1)))),0)</f>
        <v>90969.751627100006</v>
      </c>
      <c r="D39" s="47" cm="1">
        <f t="array" aca="1" ref="D39" ca="1">_xlfn.IFNA(SUM(((C$3&gt;='Gastos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Pessoal'!$AF$7:$AF$506)+1,1)))),0)
+_xlfn.IFNA(SUM(((C$3&gt;='Gastos com Pessoal'!$E$513:$E$522)*(C$3&lt;='Gastos com Pessoal'!$F$513:$F$522)*OFFSET('Encargos e Benefícios'!$D$511,1,MATCH($B39,'Encargos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Pessoal'!$AF$513:$AF$522)+1,1)))),0)</f>
        <v>90969.751627100006</v>
      </c>
      <c r="E39" s="32" cm="1">
        <f t="array" aca="1" ref="E39" ca="1">_xlfn.IFNA(SUM(((D$3&gt;='Gastos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Pessoal'!$AF$7:$AF$506)+1,1)))),0)
+_xlfn.IFNA(SUM(((D$3&gt;='Gastos com Pessoal'!$E$513:$E$522)*(D$3&lt;='Gastos com Pessoal'!$F$513:$F$522)*OFFSET('Encargos e Benefícios'!$D$511,1,MATCH($B39,'Encargos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Pessoal'!$AF$513:$AF$522)+1,1)))),0)</f>
        <v>90969.751627100006</v>
      </c>
      <c r="F39" s="32" cm="1">
        <f t="array" aca="1" ref="F39" ca="1">_xlfn.IFNA(SUM(((E$3&gt;='Gastos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Pessoal'!$AF$7:$AF$506)+1,1)))),0)
+_xlfn.IFNA(SUM(((E$3&gt;='Gastos com Pessoal'!$E$513:$E$522)*(E$3&lt;='Gastos com Pessoal'!$F$513:$F$522)*OFFSET('Encargos e Benefícios'!$D$511,1,MATCH($B39,'Encargos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Pessoal'!$AF$513:$AF$522)+1,1)))),0)</f>
        <v>90969.751627100006</v>
      </c>
      <c r="G39" s="32" cm="1">
        <f t="array" aca="1" ref="G39" ca="1">_xlfn.IFNA(SUM(((F$3&gt;='Gastos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Pessoal'!$AF$7:$AF$506)+1,1)))),0)
+_xlfn.IFNA(SUM(((F$3&gt;='Gastos com Pessoal'!$E$513:$E$522)*(F$3&lt;='Gastos com Pessoal'!$F$513:$F$522)*OFFSET('Encargos e Benefícios'!$D$511,1,MATCH($B39,'Encargos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Pessoal'!$AF$513:$AF$522)+1,1)))),0)</f>
        <v>90969.751627100006</v>
      </c>
      <c r="H39" s="32" cm="1">
        <f t="array" aca="1" ref="H39" ca="1">_xlfn.IFNA(SUM(((G$3&gt;='Gastos com Pessoal'!$E$7:$E$506)*(G$3&lt;='Gastos com Pessoal'!$F$7:$F$506)*OFFSET('Encargos e Benefícios'!$D$5,1,MATCH($B39,'Encargos e Benefícios'!$E$5:$AB$5,0),500,1)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Pessoal'!$AF$7:$AF$506)+1,1)))),0)
+_xlfn.IFNA(SUM(((G$3&gt;='Gastos com Pessoal'!$E$513:$E$522)*(G$3&lt;='Gastos com Pessoal'!$F$513:$F$522)*OFFSET('Encargos e Benefícios'!$D$511,1,MATCH($B39,'Encargos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Pessoal'!$AF$513:$AF$522)+1,1)))),0)</f>
        <v>90969.751627100006</v>
      </c>
      <c r="I39" s="32" cm="1">
        <f t="array" aca="1" ref="I39" ca="1">_xlfn.IFNA(SUM(((H$3&gt;='Gastos com Pessoal'!$E$7:$E$506)*(H$3&lt;='Gastos com Pessoal'!$F$7:$F$506)*OFFSET('Encargos e Benefícios'!$D$5,1,MATCH($B39,'Encargos e Benefícios'!$E$5:$AB$5,0),500,1)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Pessoal'!$AF$7:$AF$506)+1,1)))),0)
+_xlfn.IFNA(SUM(((H$3&gt;='Gastos com Pessoal'!$E$513:$E$522)*(H$3&lt;='Gastos com Pessoal'!$F$513:$F$522)*OFFSET('Encargos e Benefícios'!$D$511,1,MATCH($B39,'Encargos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Pessoal'!$AF$513:$AF$522)+1,1)))),0)</f>
        <v>90969.751627100006</v>
      </c>
      <c r="J39" s="32" cm="1">
        <f t="array" aca="1" ref="J39" ca="1">_xlfn.IFNA(SUM(((I$3&gt;='Gastos com Pessoal'!$E$7:$E$506)*(I$3&lt;='Gastos com Pessoal'!$F$7:$F$506)*OFFSET('Encargos e Benefícios'!$D$5,1,MATCH($B39,'Encargos e Benefícios'!$E$5:$AB$5,0),500,1)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Pessoal'!$AF$7:$AF$506)+1,1)))),0)
+_xlfn.IFNA(SUM(((I$3&gt;='Gastos com Pessoal'!$E$513:$E$522)*(I$3&lt;='Gastos com Pessoal'!$F$513:$F$522)*OFFSET('Encargos e Benefícios'!$D$511,1,MATCH($B39,'Encargos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Pessoal'!$AF$513:$AF$522)+1,1)))),0)</f>
        <v>90969.751627100006</v>
      </c>
      <c r="K39" s="32" cm="1">
        <f t="array" aca="1" ref="K39" ca="1">_xlfn.IFNA(SUM(((J$3&gt;='Gastos com Pessoal'!$E$7:$E$506)*(J$3&lt;='Gastos com Pessoal'!$F$7:$F$506)*OFFSET('Encargos e Benefícios'!$D$5,1,MATCH($B39,'Encargos e Benefícios'!$E$5:$AB$5,0),500,1)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Pessoal'!$AF$7:$AF$506)+1,1)))),0)
+_xlfn.IFNA(SUM(((J$3&gt;='Gastos com Pessoal'!$E$513:$E$522)*(J$3&lt;='Gastos com Pessoal'!$F$513:$F$522)*OFFSET('Encargos e Benefícios'!$D$511,1,MATCH($B39,'Encargos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Pessoal'!$AF$513:$AF$522)+1,1)))),0)</f>
        <v>90969.751627100006</v>
      </c>
      <c r="L39" s="32" cm="1">
        <f t="array" aca="1" ref="L39" ca="1">_xlfn.IFNA(SUM(((K$3&gt;='Gastos com Pessoal'!$E$7:$E$506)*(K$3&lt;='Gastos com Pessoal'!$F$7:$F$506)*OFFSET('Encargos e Benefícios'!$D$5,1,MATCH($B39,'Encargos e Benefícios'!$E$5:$AB$5,0),500,1)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Pessoal'!$AF$7:$AF$506)+1,1)))),0)
+_xlfn.IFNA(SUM(((K$3&gt;='Gastos com Pessoal'!$E$513:$E$522)*(K$3&lt;='Gastos com Pessoal'!$F$513:$F$522)*OFFSET('Encargos e Benefícios'!$D$511,1,MATCH($B39,'Encargos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Pessoal'!$AF$513:$AF$522)+1,1)))),0)</f>
        <v>90969.751627100006</v>
      </c>
      <c r="M39" s="32"/>
      <c r="N39" s="32">
        <f t="array" aca="1" ref="N39" ca="1">_xlfn.IFNA(SUM(((N$3&gt;='Gastos com Pessoal'!$E$7:$E$506)*(N$3&lt;='Gastos com Pessoal'!$F$7:$F$506)*OFFSET('Encargos e Benefícios'!$D$5,1,MATCH($B39,'Encargos e Benefícios'!$E$5:$AB$5,0),500,1)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Pessoal'!$AF$7:$AF$506)+1,1)))),0)
+_xlfn.IFNA(SUM(((N$3&gt;='Gastos com Pessoal'!$E$513:$E$522)*(N$3&lt;='Gastos com Pessoal'!$F$513:$F$522)*OFFSET('Encargos e Benefícios'!$D$511,1,MATCH($B39,'Encargos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Pessoal'!$AF$513:$AF$522)+1,1)))),0)</f>
        <v>0</v>
      </c>
      <c r="O39" s="32">
        <f t="array" aca="1" ref="O39" ca="1">_xlfn.IFNA(SUM(((O$3&gt;='Gastos com Pessoal'!$E$7:$E$506)*(O$3&lt;='Gastos com Pessoal'!$F$7:$F$506)*OFFSET('Encargos e Benefícios'!$D$5,1,MATCH($B39,'Encargos e Benefícios'!$E$5:$AB$5,0),500,1)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Pessoal'!$AF$7:$AF$506)+1,1)))),0)
+_xlfn.IFNA(SUM(((O$3&gt;='Gastos com Pessoal'!$E$513:$E$522)*(O$3&lt;='Gastos com Pessoal'!$F$513:$F$522)*OFFSET('Encargos e Benefícios'!$D$511,1,MATCH($B39,'Encargos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Pessoal'!$AF$513:$AF$522)+1,1)))),0)</f>
        <v>0</v>
      </c>
      <c r="P39" s="32">
        <f t="array" aca="1" ref="P39" ca="1">_xlfn.IFNA(SUM(((P$3&gt;='Gastos com Pessoal'!$E$7:$E$506)*(P$3&lt;='Gastos com Pessoal'!$F$7:$F$506)*OFFSET('Encargos e Benefícios'!$D$5,1,MATCH($B39,'Encargos e Benefícios'!$E$5:$AB$5,0),500,1)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Pessoal'!$AF$7:$AF$506)+1,1)))),0)
+_xlfn.IFNA(SUM(((P$3&gt;='Gastos com Pessoal'!$E$513:$E$522)*(P$3&lt;='Gastos com Pessoal'!$F$513:$F$522)*OFFSET('Encargos e Benefícios'!$D$511,1,MATCH($B39,'Encargos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Pessoal'!$AF$513:$AF$522)+1,1)))),0)</f>
        <v>0</v>
      </c>
      <c r="Q39" s="32">
        <f t="array" aca="1" ref="Q39" ca="1">_xlfn.IFNA(SUM(((Q$3&gt;='Gastos com Pessoal'!$E$7:$E$506)*(Q$3&lt;='Gastos com Pessoal'!$F$7:$F$506)*OFFSET('Encargos e Benefícios'!$D$5,1,MATCH($B39,'Encargos e Benefícios'!$E$5:$AB$5,0),500,1)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Pessoal'!$AF$7:$AF$506)+1,1)))),0)
+_xlfn.IFNA(SUM(((Q$3&gt;='Gastos com Pessoal'!$E$513:$E$522)*(Q$3&lt;='Gastos com Pessoal'!$F$513:$F$522)*OFFSET('Encargos e Benefícios'!$D$511,1,MATCH($B39,'Encargos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Pessoal'!$AF$513:$AF$522)+1,1)))),0)</f>
        <v>0</v>
      </c>
      <c r="R39" s="32">
        <f t="array" aca="1" ref="R39" ca="1">_xlfn.IFNA(SUM(((R$3&gt;='Gastos com Pessoal'!$E$7:$E$506)*(R$3&lt;='Gastos com Pessoal'!$F$7:$F$506)*OFFSET('Encargos e Benefícios'!$D$5,1,MATCH($B39,'Encargos e Benefícios'!$E$5:$AB$5,0),500,1)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Pessoal'!$AF$7:$AF$506)+1,1)))),0)
+_xlfn.IFNA(SUM(((R$3&gt;='Gastos com Pessoal'!$E$513:$E$522)*(R$3&lt;='Gastos com Pessoal'!$F$513:$F$522)*OFFSET('Encargos e Benefícios'!$D$511,1,MATCH($B39,'Encargos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Pessoal'!$AF$513:$AF$522)+1,1)))),0)</f>
        <v>0</v>
      </c>
      <c r="S39" s="32">
        <f t="array" aca="1" ref="S39" ca="1">_xlfn.IFNA(SUM(((S$3&gt;='Gastos com Pessoal'!$E$7:$E$506)*(S$3&lt;='Gastos com Pessoal'!$F$7:$F$506)*OFFSET('Encargos e Benefícios'!$D$5,1,MATCH($B39,'Encargos e Benefícios'!$E$5:$AB$5,0),500,1)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Pessoal'!$AF$7:$AF$506)+1,1)))),0)
+_xlfn.IFNA(SUM(((S$3&gt;='Gastos com Pessoal'!$E$513:$E$522)*(S$3&lt;='Gastos com Pessoal'!$F$513:$F$522)*OFFSET('Encargos e Benefícios'!$D$511,1,MATCH($B39,'Encargos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Pessoal'!$AF$513:$AF$522)+1,1)))),0)</f>
        <v>0</v>
      </c>
      <c r="T39" s="32">
        <f t="array" aca="1" ref="T39" ca="1">_xlfn.IFNA(SUM(((T$3&gt;='Gastos com Pessoal'!$E$7:$E$506)*(T$3&lt;='Gastos com Pessoal'!$F$7:$F$506)*OFFSET('Encargos e Benefícios'!$D$5,1,MATCH($B39,'Encargos e Benefícios'!$E$5:$AB$5,0),500,1)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Pessoal'!$AF$7:$AF$506)+1,1)))),0)
+_xlfn.IFNA(SUM(((T$3&gt;='Gastos com Pessoal'!$E$513:$E$522)*(T$3&lt;='Gastos com Pessoal'!$F$513:$F$522)*OFFSET('Encargos e Benefícios'!$D$511,1,MATCH($B39,'Encargos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Pessoal'!$AF$513:$AF$522)+1,1)))),0)</f>
        <v>0</v>
      </c>
      <c r="U39" s="32">
        <f t="array" aca="1" ref="U39" ca="1">_xlfn.IFNA(SUM(((U$3&gt;='Gastos com Pessoal'!$E$7:$E$506)*(U$3&lt;='Gastos com Pessoal'!$F$7:$F$506)*OFFSET('Encargos e Benefícios'!$D$5,1,MATCH($B39,'Encargos e Benefícios'!$E$5:$AB$5,0),500,1)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Pessoal'!$AF$7:$AF$506)+1,1)))),0)
+_xlfn.IFNA(SUM(((U$3&gt;='Gastos com Pessoal'!$E$513:$E$522)*(U$3&lt;='Gastos com Pessoal'!$F$513:$F$522)*OFFSET('Encargos e Benefícios'!$D$511,1,MATCH($B39,'Encargos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Pessoal'!$AF$513:$AF$522)+1,1)))),0)</f>
        <v>0</v>
      </c>
      <c r="V39" s="32">
        <f t="array" aca="1" ref="V39" ca="1">_xlfn.IFNA(SUM(((V$3&gt;='Gastos com Pessoal'!$E$7:$E$506)*(V$3&lt;='Gastos com Pessoal'!$F$7:$F$506)*OFFSET('Encargos e Benefícios'!$D$5,1,MATCH($B39,'Encargos e Benefícios'!$E$5:$AB$5,0),500,1)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Pessoal'!$AF$7:$AF$506)+1,1)))),0)
+_xlfn.IFNA(SUM(((V$3&gt;='Gastos com Pessoal'!$E$513:$E$522)*(V$3&lt;='Gastos com Pessoal'!$F$513:$F$522)*OFFSET('Encargos e Benefícios'!$D$511,1,MATCH($B39,'Encargos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Pessoal'!$AF$513:$AF$522)+1,1)))),0)</f>
        <v>0</v>
      </c>
      <c r="W39" s="32">
        <f t="array" aca="1" ref="W39" ca="1">_xlfn.IFNA(SUM(((W$3&gt;='Gastos com Pessoal'!$E$7:$E$506)*(W$3&lt;='Gastos com Pessoal'!$F$7:$F$506)*OFFSET('Encargos e Benefícios'!$D$5,1,MATCH($B39,'Encargos e Benefícios'!$E$5:$AB$5,0),500,1)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Pessoal'!$AF$7:$AF$506)+1,1)))),0)
+_xlfn.IFNA(SUM(((W$3&gt;='Gastos com Pessoal'!$E$513:$E$522)*(W$3&lt;='Gastos com Pessoal'!$F$513:$F$522)*OFFSET('Encargos e Benefícios'!$D$511,1,MATCH($B39,'Encargos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Pessoal'!$AF$513:$AF$522)+1,1)))),0)</f>
        <v>0</v>
      </c>
      <c r="X39" s="32">
        <f t="array" aca="1" ref="X39" ca="1">_xlfn.IFNA(SUM(((X$3&gt;='Gastos com Pessoal'!$E$7:$E$506)*(X$3&lt;='Gastos com Pessoal'!$F$7:$F$506)*OFFSET('Encargos e Benefícios'!$D$5,1,MATCH($B39,'Encargos e Benefícios'!$E$5:$AB$5,0),500,1)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Pessoal'!$AF$7:$AF$506)+1,1)))),0)
+_xlfn.IFNA(SUM(((X$3&gt;='Gastos com Pessoal'!$E$513:$E$522)*(X$3&lt;='Gastos com Pessoal'!$F$513:$F$522)*OFFSET('Encargos e Benefícios'!$D$511,1,MATCH($B39,'Encargos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Pessoal'!$AF$513:$AF$522)+1,1)))),0)</f>
        <v>0</v>
      </c>
      <c r="Y39" s="32">
        <f t="array" aca="1" ref="Y39" ca="1">_xlfn.IFNA(SUM(((Y$3&gt;='Gastos com Pessoal'!$E$7:$E$506)*(Y$3&lt;='Gastos com Pessoal'!$F$7:$F$506)*OFFSET('Encargos e Benefícios'!$D$5,1,MATCH($B39,'Encargos e Benefícios'!$E$5:$AB$5,0),500,1)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Pessoal'!$AF$7:$AF$506)+1,1)))),0)
+_xlfn.IFNA(SUM(((Y$3&gt;='Gastos com Pessoal'!$E$513:$E$522)*(Y$3&lt;='Gastos com Pessoal'!$F$513:$F$522)*OFFSET('Encargos e Benefícios'!$D$511,1,MATCH($B39,'Encargos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Pessoal'!$AF$513:$AF$522)+1,1)))),0)</f>
        <v>0</v>
      </c>
      <c r="Z39" s="32">
        <f t="array" aca="1" ref="Z39" ca="1">_xlfn.IFNA(SUM(((Z$3&gt;='Gastos com Pessoal'!$E$7:$E$506)*(Z$3&lt;='Gastos com Pessoal'!$F$7:$F$506)*OFFSET('Encargos e Benefícios'!$D$5,1,MATCH($B39,'Encargos e Benefícios'!$E$5:$AB$5,0),500,1)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Pessoal'!$AF$7:$AF$506)+1,1)))),0)
+_xlfn.IFNA(SUM(((Z$3&gt;='Gastos com Pessoal'!$E$513:$E$522)*(Z$3&lt;='Gastos com Pessoal'!$F$513:$F$522)*OFFSET('Encargos e Benefícios'!$D$511,1,MATCH($B39,'Encargos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Pessoal'!$AF$513:$AF$522)+1,1)))),0)</f>
        <v>0</v>
      </c>
      <c r="AA39" s="32">
        <f t="array" aca="1" ref="AA39" ca="1">_xlfn.IFNA(SUM(((AA$3&gt;='Gastos com Pessoal'!$E$7:$E$506)*(AA$3&lt;='Gastos com Pessoal'!$F$7:$F$506)*OFFSET('Encargos e Benefícios'!$D$5,1,MATCH($B39,'Encargos e Benefícios'!$E$5:$AB$5,0),500,1)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Pessoal'!$AF$7:$AF$506)+1,1)))),0)
+_xlfn.IFNA(SUM(((AA$3&gt;='Gastos com Pessoal'!$E$513:$E$522)*(AA$3&lt;='Gastos com Pessoal'!$F$513:$F$522)*OFFSET('Encargos e Benefícios'!$D$511,1,MATCH($B39,'Encargos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Pessoal'!$AF$513:$AF$522)+1,1)))),0)</f>
        <v>0</v>
      </c>
      <c r="AB39" s="32">
        <f t="array" aca="1" ref="AB39" ca="1">_xlfn.IFNA(SUM(((AB$3&gt;='Gastos com Pessoal'!$E$7:$E$506)*(AB$3&lt;='Gastos com Pessoal'!$F$7:$F$506)*OFFSET('Encargos e Benefícios'!$D$5,1,MATCH($B39,'Encargos e Benefícios'!$E$5:$AB$5,0),500,1)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Pessoal'!$AF$7:$AF$506)+1,1)))),0)
+_xlfn.IFNA(SUM(((AB$3&gt;='Gastos com Pessoal'!$E$513:$E$522)*(AB$3&lt;='Gastos com Pessoal'!$F$513:$F$522)*OFFSET('Encargos e Benefícios'!$D$511,1,MATCH($B39,'Encargos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Pessoal'!$AF$513:$AF$522)+1,1)))),0)</f>
        <v>0</v>
      </c>
      <c r="AC39" s="32">
        <f t="array" aca="1" ref="AC39" ca="1">_xlfn.IFNA(SUM(((AC$3&gt;='Gastos com Pessoal'!$E$7:$E$506)*(AC$3&lt;='Gastos com Pessoal'!$F$7:$F$506)*OFFSET('Encargos e Benefícios'!$D$5,1,MATCH($B39,'Encargos e Benefícios'!$E$5:$AB$5,0),500,1)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Pessoal'!$AF$7:$AF$506)+1,1)))),0)
+_xlfn.IFNA(SUM(((AC$3&gt;='Gastos com Pessoal'!$E$513:$E$522)*(AC$3&lt;='Gastos com Pessoal'!$F$513:$F$522)*OFFSET('Encargos e Benefícios'!$D$511,1,MATCH($B39,'Encargos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Pessoal'!$AF$513:$AF$522)+1,1)))),0)</f>
        <v>0</v>
      </c>
      <c r="AD39" s="32">
        <f t="array" aca="1" ref="AD39" ca="1">_xlfn.IFNA(SUM(((AD$3&gt;='Gastos com Pessoal'!$E$7:$E$506)*(AD$3&lt;='Gastos com Pessoal'!$F$7:$F$506)*OFFSET('Encargos e Benefícios'!$D$5,1,MATCH($B39,'Encargos e Benefícios'!$E$5:$AB$5,0),500,1)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Pessoal'!$AF$7:$AF$506)+1,1)))),0)
+_xlfn.IFNA(SUM(((AD$3&gt;='Gastos com Pessoal'!$E$513:$E$522)*(AD$3&lt;='Gastos com Pessoal'!$F$513:$F$522)*OFFSET('Encargos e Benefícios'!$D$511,1,MATCH($B39,'Encargos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Pessoal'!$AF$513:$AF$522)+1,1)))),0)</f>
        <v>0</v>
      </c>
      <c r="AE39" s="32">
        <f t="array" aca="1" ref="AE39" ca="1">_xlfn.IFNA(SUM(((AE$3&gt;='Gastos com Pessoal'!$E$7:$E$506)*(AE$3&lt;='Gastos com Pessoal'!$F$7:$F$506)*OFFSET('Encargos e Benefícios'!$D$5,1,MATCH($B39,'Encargos e Benefícios'!$E$5:$AB$5,0),500,1)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Pessoal'!$AF$7:$AF$506)+1,1)))),0)
+_xlfn.IFNA(SUM(((AE$3&gt;='Gastos com Pessoal'!$E$513:$E$522)*(AE$3&lt;='Gastos com Pessoal'!$F$513:$F$522)*OFFSET('Encargos e Benefícios'!$D$511,1,MATCH($B39,'Encargos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Pessoal'!$AF$513:$AF$522)+1,1)))),0)</f>
        <v>0</v>
      </c>
      <c r="AF39" s="32">
        <f t="array" aca="1" ref="AF39" ca="1">_xlfn.IFNA(SUM(((AF$3&gt;='Gastos com Pessoal'!$E$7:$E$506)*(AF$3&lt;='Gastos com Pessoal'!$F$7:$F$506)*OFFSET('Encargos e Benefícios'!$D$5,1,MATCH($B39,'Encargos e Benefícios'!$E$5:$AB$5,0),500,1)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Pessoal'!$AF$7:$AF$506)+1,1)))),0)
+_xlfn.IFNA(SUM(((AF$3&gt;='Gastos com Pessoal'!$E$513:$E$522)*(AF$3&lt;='Gastos com Pessoal'!$F$513:$F$522)*OFFSET('Encargos e Benefícios'!$D$511,1,MATCH($B39,'Encargos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Pessoal'!$AF$513:$AF$522)+1,1)))),0)</f>
        <v>0</v>
      </c>
      <c r="AG39" s="32">
        <f t="array" aca="1" ref="AG39" ca="1">_xlfn.IFNA(SUM(((AG$3&gt;='Gastos com Pessoal'!$E$7:$E$506)*(AG$3&lt;='Gastos com Pessoal'!$F$7:$F$506)*OFFSET('Encargos e Benefícios'!$D$5,1,MATCH($B39,'Encargos e Benefícios'!$E$5:$AB$5,0),500,1)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Pessoal'!$AF$7:$AF$506)+1,1)))),0)
+_xlfn.IFNA(SUM(((AG$3&gt;='Gastos com Pessoal'!$E$513:$E$522)*(AG$3&lt;='Gastos com Pessoal'!$F$513:$F$522)*OFFSET('Encargos e Benefícios'!$D$511,1,MATCH($B39,'Encargos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Pessoal'!$AF$513:$AF$522)+1,1)))),0)</f>
        <v>0</v>
      </c>
      <c r="AH39" s="32">
        <f t="array" aca="1" ref="AH39" ca="1">_xlfn.IFNA(SUM(((AH$3&gt;='Gastos com Pessoal'!$E$7:$E$506)*(AH$3&lt;='Gastos com Pessoal'!$F$7:$F$506)*OFFSET('Encargos e Benefícios'!$D$5,1,MATCH($B39,'Encargos e Benefícios'!$E$5:$AB$5,0),500,1)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Pessoal'!$AF$7:$AF$506)+1,1)))),0)
+_xlfn.IFNA(SUM(((AH$3&gt;='Gastos com Pessoal'!$E$513:$E$522)*(AH$3&lt;='Gastos com Pessoal'!$F$513:$F$522)*OFFSET('Encargos e Benefícios'!$D$511,1,MATCH($B39,'Encargos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Pessoal'!$AF$513:$AF$522)+1,1)))),0)</f>
        <v>0</v>
      </c>
      <c r="AI39" s="32">
        <f t="array" aca="1" ref="AI39" ca="1">_xlfn.IFNA(SUM(((AI$3&gt;='Gastos com Pessoal'!$E$7:$E$506)*(AI$3&lt;='Gastos com Pessoal'!$F$7:$F$506)*OFFSET('Encargos e Benefícios'!$D$5,1,MATCH($B39,'Encargos e Benefícios'!$E$5:$AB$5,0),500,1)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Pessoal'!$AF$7:$AF$506)+1,1)))),0)
+_xlfn.IFNA(SUM(((AI$3&gt;='Gastos com Pessoal'!$E$513:$E$522)*(AI$3&lt;='Gastos com Pessoal'!$F$513:$F$522)*OFFSET('Encargos e Benefícios'!$D$511,1,MATCH($B39,'Encargos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Pessoal'!$AF$513:$AF$522)+1,1)))),0)</f>
        <v>0</v>
      </c>
      <c r="AJ39" s="32">
        <f t="array" aca="1" ref="AJ39" ca="1">_xlfn.IFNA(SUM(((AJ$3&gt;='Gastos com Pessoal'!$E$7:$E$506)*(AJ$3&lt;='Gastos com Pessoal'!$F$7:$F$506)*OFFSET('Encargos e Benefícios'!$D$5,1,MATCH($B39,'Encargos e Benefícios'!$E$5:$AB$5,0),500,1)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Pessoal'!$AF$7:$AF$506)+1,1)))),0)
+_xlfn.IFNA(SUM(((AJ$3&gt;='Gastos com Pessoal'!$E$513:$E$522)*(AJ$3&lt;='Gastos com Pessoal'!$F$513:$F$522)*OFFSET('Encargos e Benefícios'!$D$511,1,MATCH($B39,'Encargos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Pessoal'!$AF$513:$AF$522)+1,1)))),0)</f>
        <v>0</v>
      </c>
      <c r="AK39" s="32">
        <f t="array" aca="1" ref="AK39" ca="1">_xlfn.IFNA(SUM(((AK$3&gt;='Gastos com Pessoal'!$E$7:$E$506)*(AK$3&lt;='Gastos com Pessoal'!$F$7:$F$506)*OFFSET('Encargos e Benefícios'!$D$5,1,MATCH($B39,'Encargos e Benefícios'!$E$5:$AB$5,0),500,1)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Pessoal'!$AF$7:$AF$506)+1,1)))),0)
+_xlfn.IFNA(SUM(((AK$3&gt;='Gastos com Pessoal'!$E$513:$E$522)*(AK$3&lt;='Gastos com Pessoal'!$F$513:$F$522)*OFFSET('Encargos e Benefícios'!$D$511,1,MATCH($B39,'Encargos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Pessoal'!$AF$513:$AF$522)+1,1)))),0)</f>
        <v>0</v>
      </c>
      <c r="AL39" s="32">
        <f t="array" aca="1" ref="AL39" ca="1">_xlfn.IFNA(SUM(((AL$3&gt;='Gastos com Pessoal'!$E$7:$E$506)*(AL$3&lt;='Gastos com Pessoal'!$F$7:$F$506)*OFFSET('Encargos e Benefícios'!$D$5,1,MATCH($B39,'Encargos e Benefícios'!$E$5:$AB$5,0),500,1)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Pessoal'!$AF$7:$AF$506)+1,1)))),0)
+_xlfn.IFNA(SUM(((AL$3&gt;='Gastos com Pessoal'!$E$513:$E$522)*(AL$3&lt;='Gastos com Pessoal'!$F$513:$F$522)*OFFSET('Encargos e Benefícios'!$D$511,1,MATCH($B39,'Encargos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Pessoal'!$AF$513:$AF$522)+1,1)))),0)</f>
        <v>0</v>
      </c>
      <c r="AM39" s="32">
        <f t="array" aca="1" ref="AM39" ca="1">_xlfn.IFNA(SUM(((AM$3&gt;='Gastos com Pessoal'!$E$7:$E$506)*(AM$3&lt;='Gastos com Pessoal'!$F$7:$F$506)*OFFSET('Encargos e Benefícios'!$D$5,1,MATCH($B39,'Encargos e Benefícios'!$E$5:$AB$5,0),500,1)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Pessoal'!$AF$7:$AF$506)+1,1)))),0)
+_xlfn.IFNA(SUM(((AM$3&gt;='Gastos com Pessoal'!$E$513:$E$522)*(AM$3&lt;='Gastos com Pessoal'!$F$513:$F$522)*OFFSET('Encargos e Benefícios'!$D$511,1,MATCH($B39,'Encargos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Pessoal'!$AF$513:$AF$522)+1,1)))),0)</f>
        <v>0</v>
      </c>
      <c r="AN39" s="32">
        <f t="array" aca="1" ref="AN39" ca="1">_xlfn.IFNA(SUM(((AN$3&gt;='Gastos com Pessoal'!$E$7:$E$506)*(AN$3&lt;='Gastos com Pessoal'!$F$7:$F$506)*OFFSET('Encargos e Benefícios'!$D$5,1,MATCH($B39,'Encargos e Benefícios'!$E$5:$AB$5,0),500,1)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Pessoal'!$AF$7:$AF$506)+1,1)))),0)
+_xlfn.IFNA(SUM(((AN$3&gt;='Gastos com Pessoal'!$E$513:$E$522)*(AN$3&lt;='Gastos com Pessoal'!$F$513:$F$522)*OFFSET('Encargos e Benefícios'!$D$511,1,MATCH($B39,'Encargos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Pessoal'!$AF$513:$AF$522)+1,1)))),0)</f>
        <v>0</v>
      </c>
      <c r="AO39" s="32">
        <f t="array" aca="1" ref="AO39" ca="1">_xlfn.IFNA(SUM(((AO$3&gt;='Gastos com Pessoal'!$E$7:$E$506)*(AO$3&lt;='Gastos com Pessoal'!$F$7:$F$506)*OFFSET('Encargos e Benefícios'!$D$5,1,MATCH($B39,'Encargos e Benefícios'!$E$5:$AB$5,0),500,1)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Pessoal'!$AF$7:$AF$506)+1,1)))),0)
+_xlfn.IFNA(SUM(((AO$3&gt;='Gastos com Pessoal'!$E$513:$E$522)*(AO$3&lt;='Gastos com Pessoal'!$F$513:$F$522)*OFFSET('Encargos e Benefícios'!$D$511,1,MATCH($B39,'Encargos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Pessoal'!$AF$513:$AF$522)+1,1)))),0)</f>
        <v>0</v>
      </c>
      <c r="AP39" s="32">
        <f t="array" aca="1" ref="AP39" ca="1">_xlfn.IFNA(SUM(((AP$3&gt;='Gastos com Pessoal'!$E$7:$E$506)*(AP$3&lt;='Gastos com Pessoal'!$F$7:$F$506)*OFFSET('Encargos e Benefícios'!$D$5,1,MATCH($B39,'Encargos e Benefícios'!$E$5:$AB$5,0),500,1)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Pessoal'!$AF$7:$AF$506)+1,1)))),0)
+_xlfn.IFNA(SUM(((AP$3&gt;='Gastos com Pessoal'!$E$513:$E$522)*(AP$3&lt;='Gastos com Pessoal'!$F$513:$F$522)*OFFSET('Encargos e Benefícios'!$D$511,1,MATCH($B39,'Encargos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Pessoal'!$AF$513:$AF$522)+1,1)))),0)</f>
        <v>0</v>
      </c>
      <c r="AQ39" s="32">
        <f t="array" aca="1" ref="AQ39" ca="1">_xlfn.IFNA(SUM(((AQ$3&gt;='Gastos com Pessoal'!$E$7:$E$506)*(AQ$3&lt;='Gastos com Pessoal'!$F$7:$F$506)*OFFSET('Encargos e Benefícios'!$D$5,1,MATCH($B39,'Encargos e Benefícios'!$E$5:$AB$5,0),500,1)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Pessoal'!$AF$7:$AF$506)+1,1)))),0)
+_xlfn.IFNA(SUM(((AQ$3&gt;='Gastos com Pessoal'!$E$513:$E$522)*(AQ$3&lt;='Gastos com Pessoal'!$F$513:$F$522)*OFFSET('Encargos e Benefícios'!$D$511,1,MATCH($B39,'Encargos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Pessoal'!$AF$513:$AF$522)+1,1)))),0)</f>
        <v>0</v>
      </c>
      <c r="AR39" s="32">
        <f t="array" aca="1" ref="AR39" ca="1">_xlfn.IFNA(SUM(((AR$3&gt;='Gastos com Pessoal'!$E$7:$E$506)*(AR$3&lt;='Gastos com Pessoal'!$F$7:$F$506)*OFFSET('Encargos e Benefícios'!$D$5,1,MATCH($B39,'Encargos e Benefícios'!$E$5:$AB$5,0),500,1)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Pessoal'!$AF$7:$AF$506)+1,1)))),0)
+_xlfn.IFNA(SUM(((AR$3&gt;='Gastos com Pessoal'!$E$513:$E$522)*(AR$3&lt;='Gastos com Pessoal'!$F$513:$F$522)*OFFSET('Encargos e Benefícios'!$D$511,1,MATCH($B39,'Encargos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Pessoal'!$AF$513:$AF$522)+1,1)))),0)</f>
        <v>0</v>
      </c>
      <c r="AS39" s="32">
        <f t="array" aca="1" ref="AS39" ca="1">_xlfn.IFNA(SUM(((AS$3&gt;='Gastos com Pessoal'!$E$7:$E$506)*(AS$3&lt;='Gastos com Pessoal'!$F$7:$F$506)*OFFSET('Encargos e Benefícios'!$D$5,1,MATCH($B39,'Encargos e Benefícios'!$E$5:$AB$5,0),500,1)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Pessoal'!$AF$7:$AF$506)+1,1)))),0)
+_xlfn.IFNA(SUM(((AS$3&gt;='Gastos com Pessoal'!$E$513:$E$522)*(AS$3&lt;='Gastos com Pessoal'!$F$513:$F$522)*OFFSET('Encargos e Benefícios'!$D$511,1,MATCH($B39,'Encargos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Pessoal'!$AF$513:$AF$522)+1,1)))),0)</f>
        <v>0</v>
      </c>
      <c r="AT39" s="32">
        <f t="array" aca="1" ref="AT39" ca="1">_xlfn.IFNA(SUM(((AT$3&gt;='Gastos com Pessoal'!$E$7:$E$506)*(AT$3&lt;='Gastos com Pessoal'!$F$7:$F$506)*OFFSET('Encargos e Benefícios'!$D$5,1,MATCH($B39,'Encargos e Benefícios'!$E$5:$AB$5,0),500,1)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Pessoal'!$AF$7:$AF$506)+1,1)))),0)
+_xlfn.IFNA(SUM(((AT$3&gt;='Gastos com Pessoal'!$E$513:$E$522)*(AT$3&lt;='Gastos com Pessoal'!$F$513:$F$522)*OFFSET('Encargos e Benefícios'!$D$511,1,MATCH($B39,'Encargos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Pessoal'!$AF$513:$AF$522)+1,1)))),0)</f>
        <v>0</v>
      </c>
      <c r="AU39" s="32">
        <f t="array" aca="1" ref="AU39" ca="1">_xlfn.IFNA(SUM(((AU$3&gt;='Gastos com Pessoal'!$E$7:$E$506)*(AU$3&lt;='Gastos com Pessoal'!$F$7:$F$506)*OFFSET('Encargos e Benefícios'!$D$5,1,MATCH($B39,'Encargos e Benefícios'!$E$5:$AB$5,0),500,1)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Pessoal'!$AF$7:$AF$506)+1,1)))),0)
+_xlfn.IFNA(SUM(((AU$3&gt;='Gastos com Pessoal'!$E$513:$E$522)*(AU$3&lt;='Gastos com Pessoal'!$F$513:$F$522)*OFFSET('Encargos e Benefícios'!$D$511,1,MATCH($B39,'Encargos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Pessoal'!$AF$513:$AF$522)+1,1)))),0)</f>
        <v>0</v>
      </c>
      <c r="AV39" s="32">
        <f t="array" aca="1" ref="AV39" ca="1">_xlfn.IFNA(SUM(((AV$3&gt;='Gastos com Pessoal'!$E$7:$E$506)*(AV$3&lt;='Gastos com Pessoal'!$F$7:$F$506)*OFFSET('Encargos e Benefícios'!$D$5,1,MATCH($B39,'Encargos e Benefícios'!$E$5:$AB$5,0),500,1)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Pessoal'!$AF$7:$AF$506)+1,1)))),0)
+_xlfn.IFNA(SUM(((AV$3&gt;='Gastos com Pessoal'!$E$513:$E$522)*(AV$3&lt;='Gastos com Pessoal'!$F$513:$F$522)*OFFSET('Encargos e Benefícios'!$D$511,1,MATCH($B39,'Encargos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Pessoal'!$AF$513:$AF$522)+1,1)))),0)</f>
        <v>0</v>
      </c>
      <c r="AW39" s="32">
        <f t="array" aca="1" ref="AW39" ca="1">_xlfn.IFNA(SUM(((AW$3&gt;='Gastos com Pessoal'!$E$7:$E$506)*(AW$3&lt;='Gastos com Pessoal'!$F$7:$F$506)*OFFSET('Encargos e Benefícios'!$D$5,1,MATCH($B39,'Encargos e Benefícios'!$E$5:$AB$5,0),500,1)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Pessoal'!$AF$7:$AF$506)+1,1)))),0)
+_xlfn.IFNA(SUM(((AW$3&gt;='Gastos com Pessoal'!$E$513:$E$522)*(AW$3&lt;='Gastos com Pessoal'!$F$513:$F$522)*OFFSET('Encargos e Benefícios'!$D$511,1,MATCH($B39,'Encargos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Pessoal'!$AF$513:$AF$522)+1,1)))),0)</f>
        <v>0</v>
      </c>
      <c r="AX39" s="32">
        <f t="array" aca="1" ref="AX39" ca="1">_xlfn.IFNA(SUM(((AX$3&gt;='Gastos com Pessoal'!$E$7:$E$506)*(AX$3&lt;='Gastos com Pessoal'!$F$7:$F$506)*OFFSET('Encargos e Benefícios'!$D$5,1,MATCH($B39,'Encargos e Benefícios'!$E$5:$AB$5,0),500,1)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Pessoal'!$AF$7:$AF$506)+1,1)))),0)
+_xlfn.IFNA(SUM(((AX$3&gt;='Gastos com Pessoal'!$E$513:$E$522)*(AX$3&lt;='Gastos com Pessoal'!$F$513:$F$522)*OFFSET('Encargos e Benefícios'!$D$511,1,MATCH($B39,'Encargos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Pessoal'!$AF$513:$AF$522)+1,1)))),0)</f>
        <v>0</v>
      </c>
      <c r="AY39" s="32">
        <f t="array" aca="1" ref="AY39" ca="1">_xlfn.IFNA(SUM(((AY$3&gt;='Gastos com Pessoal'!$E$7:$E$506)*(AY$3&lt;='Gastos com Pessoal'!$F$7:$F$506)*OFFSET('Encargos e Benefícios'!$D$5,1,MATCH($B39,'Encargos e Benefícios'!$E$5:$AB$5,0),500,1)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Pessoal'!$AF$7:$AF$506)+1,1)))),0)
+_xlfn.IFNA(SUM(((AY$3&gt;='Gastos com Pessoal'!$E$513:$E$522)*(AY$3&lt;='Gastos com Pessoal'!$F$513:$F$522)*OFFSET('Encargos e Benefícios'!$D$511,1,MATCH($B39,'Encargos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Pessoal'!$AF$513:$AF$522)+1,1)))),0)</f>
        <v>0</v>
      </c>
      <c r="AZ39" s="32">
        <f t="array" aca="1" ref="AZ39" ca="1">_xlfn.IFNA(SUM(((AZ$3&gt;='Gastos com Pessoal'!$E$7:$E$506)*(AZ$3&lt;='Gastos com Pessoal'!$F$7:$F$506)*OFFSET('Encargos e Benefícios'!$D$5,1,MATCH($B39,'Encargos e Benefícios'!$E$5:$AB$5,0),500,1)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Pessoal'!$AF$7:$AF$506)+1,1)))),0)
+_xlfn.IFNA(SUM(((AZ$3&gt;='Gastos com Pessoal'!$E$513:$E$522)*(AZ$3&lt;='Gastos com Pessoal'!$F$513:$F$522)*OFFSET('Encargos e Benefícios'!$D$511,1,MATCH($B39,'Encargos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Pessoal'!$AF$513:$AF$522)+1,1)))),0)</f>
        <v>0</v>
      </c>
      <c r="BA39" s="32">
        <f t="array" aca="1" ref="BA39" ca="1">_xlfn.IFNA(SUM(((BA$3&gt;='Gastos com Pessoal'!$E$7:$E$506)*(BA$3&lt;='Gastos com Pessoal'!$F$7:$F$506)*OFFSET('Encargos e Benefícios'!$D$5,1,MATCH($B39,'Encargos e Benefícios'!$E$5:$AB$5,0),500,1)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Pessoal'!$AF$7:$AF$506)+1,1)))),0)
+_xlfn.IFNA(SUM(((BA$3&gt;='Gastos com Pessoal'!$E$513:$E$522)*(BA$3&lt;='Gastos com Pessoal'!$F$513:$F$522)*OFFSET('Encargos e Benefícios'!$D$511,1,MATCH($B39,'Encargos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Pessoal'!$AF$513:$AF$522)+1,1)))),0)</f>
        <v>0</v>
      </c>
      <c r="BB39" s="32">
        <f t="array" aca="1" ref="BB39" ca="1">_xlfn.IFNA(SUM(((BB$3&gt;='Gastos com Pessoal'!$E$7:$E$506)*(BB$3&lt;='Gastos com Pessoal'!$F$7:$F$506)*OFFSET('Encargos e Benefícios'!$D$5,1,MATCH($B39,'Encargos e Benefícios'!$E$5:$AB$5,0),500,1)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Pessoal'!$AF$7:$AF$506)+1,1)))),0)
+_xlfn.IFNA(SUM(((BB$3&gt;='Gastos com Pessoal'!$E$513:$E$522)*(BB$3&lt;='Gastos com Pessoal'!$F$513:$F$522)*OFFSET('Encargos e Benefícios'!$D$511,1,MATCH($B39,'Encargos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Pessoal'!$AF$513:$AF$522)+1,1)))),0)</f>
        <v>0</v>
      </c>
      <c r="BC39" s="32">
        <f t="array" aca="1" ref="BC39" ca="1">_xlfn.IFNA(SUM(((BC$3&gt;='Gastos com Pessoal'!$E$7:$E$506)*(BC$3&lt;='Gastos com Pessoal'!$F$7:$F$506)*OFFSET('Encargos e Benefícios'!$D$5,1,MATCH($B39,'Encargos e Benefícios'!$E$5:$AB$5,0),500,1)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Pessoal'!$AF$7:$AF$506)+1,1)))),0)
+_xlfn.IFNA(SUM(((BC$3&gt;='Gastos com Pessoal'!$E$513:$E$522)*(BC$3&lt;='Gastos com Pessoal'!$F$513:$F$522)*OFFSET('Encargos e Benefícios'!$D$511,1,MATCH($B39,'Encargos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Pessoal'!$AF$513:$AF$522)+1,1)))),0)</f>
        <v>0</v>
      </c>
      <c r="BD39" s="32">
        <f t="array" aca="1" ref="BD39" ca="1">_xlfn.IFNA(SUM(((BD$3&gt;='Gastos com Pessoal'!$E$7:$E$506)*(BD$3&lt;='Gastos com Pessoal'!$F$7:$F$506)*OFFSET('Encargos e Benefícios'!$D$5,1,MATCH($B39,'Encargos e Benefícios'!$E$5:$AB$5,0),500,1)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Pessoal'!$AF$7:$AF$506)+1,1)))),0)
+_xlfn.IFNA(SUM(((BD$3&gt;='Gastos com Pessoal'!$E$513:$E$522)*(BD$3&lt;='Gastos com Pessoal'!$F$513:$F$522)*OFFSET('Encargos e Benefícios'!$D$511,1,MATCH($B39,'Encargos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Pessoal'!$AF$513:$AF$522)+1,1)))),0)</f>
        <v>0</v>
      </c>
      <c r="BE39" s="32">
        <f t="array" aca="1" ref="BE39" ca="1">_xlfn.IFNA(SUM(((BE$3&gt;='Gastos com Pessoal'!$E$7:$E$506)*(BE$3&lt;='Gastos com Pessoal'!$F$7:$F$506)*OFFSET('Encargos e Benefícios'!$D$5,1,MATCH($B39,'Encargos e Benefícios'!$E$5:$AB$5,0),500,1)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Pessoal'!$AF$7:$AF$506)+1,1)))),0)
+_xlfn.IFNA(SUM(((BE$3&gt;='Gastos com Pessoal'!$E$513:$E$522)*(BE$3&lt;='Gastos com Pessoal'!$F$513:$F$522)*OFFSET('Encargos e Benefícios'!$D$511,1,MATCH($B39,'Encargos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Pessoal'!$AF$513:$AF$522)+1,1)))),0)</f>
        <v>0</v>
      </c>
      <c r="BF39" s="32">
        <f t="array" aca="1" ref="BF39" ca="1">_xlfn.IFNA(SUM(((BF$3&gt;='Gastos com Pessoal'!$E$7:$E$506)*(BF$3&lt;='Gastos com Pessoal'!$F$7:$F$506)*OFFSET('Encargos e Benefícios'!$D$5,1,MATCH($B39,'Encargos e Benefícios'!$E$5:$AB$5,0),500,1)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Pessoal'!$AF$7:$AF$506)+1,1)))),0)
+_xlfn.IFNA(SUM(((BF$3&gt;='Gastos com Pessoal'!$E$513:$E$522)*(BF$3&lt;='Gastos com Pessoal'!$F$513:$F$522)*OFFSET('Encargos e Benefícios'!$D$511,1,MATCH($B39,'Encargos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Pessoal'!$AF$513:$AF$522)+1,1)))),0)</f>
        <v>0</v>
      </c>
      <c r="BG39" s="32">
        <f t="array" aca="1" ref="BG39" ca="1">_xlfn.IFNA(SUM(((BG$3&gt;='Gastos com Pessoal'!$E$7:$E$506)*(BG$3&lt;='Gastos com Pessoal'!$F$7:$F$506)*OFFSET('Encargos e Benefícios'!$D$5,1,MATCH($B39,'Encargos e Benefícios'!$E$5:$AB$5,0),500,1)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Pessoal'!$AF$7:$AF$506)+1,1)))),0)
+_xlfn.IFNA(SUM(((BG$3&gt;='Gastos com Pessoal'!$E$513:$E$522)*(BG$3&lt;='Gastos com Pessoal'!$F$513:$F$522)*OFFSET('Encargos e Benefícios'!$D$511,1,MATCH($B39,'Encargos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Pessoal'!$AF$513:$AF$522)+1,1)))),0)</f>
        <v>0</v>
      </c>
      <c r="BH39" s="32">
        <f t="array" aca="1" ref="BH39" ca="1">_xlfn.IFNA(SUM(((BH$3&gt;='Gastos com Pessoal'!$E$7:$E$506)*(BH$3&lt;='Gastos com Pessoal'!$F$7:$F$506)*OFFSET('Encargos e Benefícios'!$D$5,1,MATCH($B39,'Encargos e Benefícios'!$E$5:$AB$5,0),500,1)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Pessoal'!$AF$7:$AF$506)+1,1)))),0)
+_xlfn.IFNA(SUM(((BH$3&gt;='Gastos com Pessoal'!$E$513:$E$522)*(BH$3&lt;='Gastos com Pessoal'!$F$513:$F$522)*OFFSET('Encargos e Benefícios'!$D$511,1,MATCH($B39,'Encargos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Pessoal'!$AF$513:$AF$522)+1,1)))),0)</f>
        <v>0</v>
      </c>
      <c r="BI39" s="32">
        <f t="array" aca="1" ref="BI39" ca="1">_xlfn.IFNA(SUM(((BI$3&gt;='Gastos com Pessoal'!$E$7:$E$506)*(BI$3&lt;='Gastos com Pessoal'!$F$7:$F$506)*OFFSET('Encargos e Benefícios'!$D$5,1,MATCH($B39,'Encargos e Benefícios'!$E$5:$AB$5,0),500,1)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Pessoal'!$AF$7:$AF$506)+1,1)))),0)
+_xlfn.IFNA(SUM(((BI$3&gt;='Gastos com Pessoal'!$E$513:$E$522)*(BI$3&lt;='Gastos com Pessoal'!$F$513:$F$522)*OFFSET('Encargos e Benefícios'!$D$511,1,MATCH($B39,'Encargos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Pessoal'!$AF$513:$AF$522)+1,1)))),0)</f>
        <v>0</v>
      </c>
      <c r="BJ39" s="32">
        <f t="array" aca="1" ref="BJ39" ca="1">_xlfn.IFNA(SUM(((BJ$3&gt;='Gastos com Pessoal'!$E$7:$E$506)*(BJ$3&lt;='Gastos com Pessoal'!$F$7:$F$506)*OFFSET('Encargos e Benefícios'!$D$5,1,MATCH($B39,'Encargos e Benefícios'!$E$5:$AB$5,0),500,1)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Pessoal'!$AF$7:$AF$506)+1,1)))),0)
+_xlfn.IFNA(SUM(((BJ$3&gt;='Gastos com Pessoal'!$E$513:$E$522)*(BJ$3&lt;='Gastos com Pessoal'!$F$513:$F$522)*OFFSET('Encargos e Benefícios'!$D$511,1,MATCH($B39,'Encargos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Pessoal'!$AF$513:$AF$522)+1,1)))),0)</f>
        <v>0</v>
      </c>
      <c r="BK39" s="71">
        <f t="shared" ca="1" si="16"/>
        <v>909697.51627100026</v>
      </c>
      <c r="BL39" s="76">
        <f t="shared" ca="1" si="17"/>
        <v>1.1064382933305425E-2</v>
      </c>
    </row>
    <row r="40" spans="1:64" s="49" customFormat="1" ht="23.25" customHeight="1">
      <c r="A40" s="19" t="s">
        <v>90</v>
      </c>
      <c r="B40" s="12" t="s">
        <v>91</v>
      </c>
      <c r="C40" s="32">
        <f t="array" aca="1" ref="C40" ca="1">_xlfn.IFNA(SUM(((C$3&gt;='Gastos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30323.250542366659</v>
      </c>
      <c r="D40" s="32" cm="1">
        <f t="array" aca="1" ref="D40" ca="1">_xlfn.IFNA(SUM(((D$3&gt;='Gastos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30323.250542366659</v>
      </c>
      <c r="E40" s="32">
        <f t="array" aca="1" ref="E40" ca="1">_xlfn.IFNA(SUM(((E$3&gt;='Gastos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30323.250542366659</v>
      </c>
      <c r="F40" s="32">
        <f t="array" aca="1" ref="F40" ca="1">_xlfn.IFNA(SUM(((F$3&gt;='Gastos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30323.250542366659</v>
      </c>
      <c r="G40" s="32">
        <f t="array" aca="1" ref="G40" ca="1">_xlfn.IFNA(SUM(((G$3&gt;='Gastos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30323.250542366659</v>
      </c>
      <c r="H40" s="32">
        <f t="array" aca="1" ref="H40" ca="1">_xlfn.IFNA(SUM(((H$3&gt;='Gastos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30323.250542366659</v>
      </c>
      <c r="I40" s="32">
        <f t="array" aca="1" ref="I40" ca="1">_xlfn.IFNA(SUM(((I$3&gt;='Gastos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30323.250542366659</v>
      </c>
      <c r="J40" s="32">
        <f t="array" aca="1" ref="J40" ca="1">_xlfn.IFNA(SUM(((J$3&gt;='Gastos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30323.250542366659</v>
      </c>
      <c r="K40" s="32">
        <f t="array" aca="1" ref="K40" ca="1">_xlfn.IFNA(SUM(((K$3&gt;='Gastos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30323.250542366659</v>
      </c>
      <c r="L40" s="32">
        <f t="array" aca="1" ref="L40" ca="1">_xlfn.IFNA(SUM(((L$3&gt;='Gastos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40" s="32">
        <f t="array" aca="1" ref="M40" ca="1">_xlfn.IFNA(SUM(((M$3&gt;='Gastos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40" s="32">
        <f t="array" aca="1" ref="N40" ca="1">_xlfn.IFNA(SUM(((N$3&gt;='Gastos com Pessoal'!$E$7:$E$506)*(N$3&lt;='Gastos com Pessoal'!$F$7:$F$506)*OFFSET('Encargos e Benefícios'!$D$5,1,MATCH($B40,'Encargos e Benefícios'!$E$5:$AB$5,0),500,1)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Pessoal'!$AF$7:$AF$506)+1,1)))),0)
+_xlfn.IFNA(SUM(((N$3&gt;='Gastos com Pessoal'!$E$513:$E$522)*(N$3&lt;='Gastos com Pessoal'!$F$513:$F$522)*OFFSET('Encargos e Benefícios'!$D$511,1,MATCH($B40,'Encargos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Pessoal'!$AF$513:$AF$522)+1,1)))),0)</f>
        <v>0</v>
      </c>
      <c r="O40" s="32">
        <f t="array" aca="1" ref="O40" ca="1">_xlfn.IFNA(SUM(((O$3&gt;='Gastos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40" s="32">
        <f t="array" aca="1" ref="P40" ca="1">_xlfn.IFNA(SUM(((P$3&gt;='Gastos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40" s="32">
        <f t="array" aca="1" ref="Q40" ca="1">_xlfn.IFNA(SUM(((Q$3&gt;='Gastos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40" s="32">
        <f t="array" aca="1" ref="R40" ca="1">_xlfn.IFNA(SUM(((R$3&gt;='Gastos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40" s="32">
        <f t="array" aca="1" ref="S40" ca="1">_xlfn.IFNA(SUM(((S$3&gt;='Gastos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40" s="32">
        <f t="array" aca="1" ref="T40" ca="1">_xlfn.IFNA(SUM(((T$3&gt;='Gastos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40" s="32">
        <f t="array" aca="1" ref="U40" ca="1">_xlfn.IFNA(SUM(((U$3&gt;='Gastos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40" s="32">
        <f t="array" aca="1" ref="V40" ca="1">_xlfn.IFNA(SUM(((V$3&gt;='Gastos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40" s="32">
        <f t="array" aca="1" ref="W40" ca="1">_xlfn.IFNA(SUM(((W$3&gt;='Gastos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40" s="32">
        <f t="array" aca="1" ref="X40" ca="1">_xlfn.IFNA(SUM(((X$3&gt;='Gastos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40" s="32">
        <f t="array" aca="1" ref="Y40" ca="1">_xlfn.IFNA(SUM(((Y$3&gt;='Gastos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40" s="32">
        <f t="array" aca="1" ref="Z40" ca="1">_xlfn.IFNA(SUM(((Z$3&gt;='Gastos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40" s="32">
        <f t="array" aca="1" ref="AA40" ca="1">_xlfn.IFNA(SUM(((AA$3&gt;='Gastos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40" s="32">
        <f t="array" aca="1" ref="AB40" ca="1">_xlfn.IFNA(SUM(((AB$3&gt;='Gastos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40" s="32">
        <f t="array" aca="1" ref="AC40" ca="1">_xlfn.IFNA(SUM(((AC$3&gt;='Gastos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40" s="32">
        <f t="array" aca="1" ref="AD40" ca="1">_xlfn.IFNA(SUM(((AD$3&gt;='Gastos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40" s="32">
        <f t="array" aca="1" ref="AE40" ca="1">_xlfn.IFNA(SUM(((AE$3&gt;='Gastos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40" s="32">
        <f t="array" aca="1" ref="AF40" ca="1">_xlfn.IFNA(SUM(((AF$3&gt;='Gastos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40" s="32">
        <f t="array" aca="1" ref="AG40" ca="1">_xlfn.IFNA(SUM(((AG$3&gt;='Gastos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40" s="32">
        <f t="array" aca="1" ref="AH40" ca="1">_xlfn.IFNA(SUM(((AH$3&gt;='Gastos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40" s="32">
        <f t="array" aca="1" ref="AI40" ca="1">_xlfn.IFNA(SUM(((AI$3&gt;='Gastos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40" s="32">
        <f t="array" aca="1" ref="AJ40" ca="1">_xlfn.IFNA(SUM(((AJ$3&gt;='Gastos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40" s="32">
        <f t="array" aca="1" ref="AK40" ca="1">_xlfn.IFNA(SUM(((AK$3&gt;='Gastos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40" s="32">
        <f t="array" aca="1" ref="AL40" ca="1">_xlfn.IFNA(SUM(((AL$3&gt;='Gastos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40" s="32">
        <f t="array" aca="1" ref="AM40" ca="1">_xlfn.IFNA(SUM(((AM$3&gt;='Gastos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40" s="32">
        <f t="array" aca="1" ref="AN40" ca="1">_xlfn.IFNA(SUM(((AN$3&gt;='Gastos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40" s="32">
        <f t="array" aca="1" ref="AO40" ca="1">_xlfn.IFNA(SUM(((AO$3&gt;='Gastos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40" s="32">
        <f t="array" aca="1" ref="AP40" ca="1">_xlfn.IFNA(SUM(((AP$3&gt;='Gastos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40" s="32">
        <f t="array" aca="1" ref="AQ40" ca="1">_xlfn.IFNA(SUM(((AQ$3&gt;='Gastos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40" s="32">
        <f t="array" aca="1" ref="AR40" ca="1">_xlfn.IFNA(SUM(((AR$3&gt;='Gastos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40" s="32">
        <f t="array" aca="1" ref="AS40" ca="1">_xlfn.IFNA(SUM(((AS$3&gt;='Gastos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40" s="32">
        <f t="array" aca="1" ref="AT40" ca="1">_xlfn.IFNA(SUM(((AT$3&gt;='Gastos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40" s="32">
        <f t="array" aca="1" ref="AU40" ca="1">_xlfn.IFNA(SUM(((AU$3&gt;='Gastos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40" s="32">
        <f t="array" aca="1" ref="AV40" ca="1">_xlfn.IFNA(SUM(((AV$3&gt;='Gastos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40" s="32">
        <f t="array" aca="1" ref="AW40" ca="1">_xlfn.IFNA(SUM(((AW$3&gt;='Gastos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40" s="32">
        <f t="array" aca="1" ref="AX40" ca="1">_xlfn.IFNA(SUM(((AX$3&gt;='Gastos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40" s="32">
        <f t="array" aca="1" ref="AY40" ca="1">_xlfn.IFNA(SUM(((AY$3&gt;='Gastos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40" s="32">
        <f t="array" aca="1" ref="AZ40" ca="1">_xlfn.IFNA(SUM(((AZ$3&gt;='Gastos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40" s="32">
        <f t="array" aca="1" ref="BA40" ca="1">_xlfn.IFNA(SUM(((BA$3&gt;='Gastos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40" s="32">
        <f t="array" aca="1" ref="BB40" ca="1">_xlfn.IFNA(SUM(((BB$3&gt;='Gastos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40" s="32">
        <f t="array" aca="1" ref="BC40" ca="1">_xlfn.IFNA(SUM(((BC$3&gt;='Gastos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40" s="32">
        <f t="array" aca="1" ref="BD40" ca="1">_xlfn.IFNA(SUM(((BD$3&gt;='Gastos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40" s="32">
        <f t="array" aca="1" ref="BE40" ca="1">_xlfn.IFNA(SUM(((BE$3&gt;='Gastos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40" s="32">
        <f t="array" aca="1" ref="BF40" ca="1">_xlfn.IFNA(SUM(((BF$3&gt;='Gastos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40" s="32">
        <f t="array" aca="1" ref="BG40" ca="1">_xlfn.IFNA(SUM(((BG$3&gt;='Gastos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40" s="32">
        <f t="array" aca="1" ref="BH40" ca="1">_xlfn.IFNA(SUM(((BH$3&gt;='Gastos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40" s="32">
        <f t="array" aca="1" ref="BI40" ca="1">_xlfn.IFNA(SUM(((BI$3&gt;='Gastos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40" s="32">
        <f t="array" aca="1" ref="BJ40" ca="1">_xlfn.IFNA(SUM(((BJ$3&gt;='Gastos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40" s="71">
        <f t="shared" ca="1" si="16"/>
        <v>272909.25488129986</v>
      </c>
      <c r="BL40" s="76">
        <f t="shared" ca="1" si="17"/>
        <v>3.319314879991625E-3</v>
      </c>
    </row>
    <row r="41" spans="1:64" s="49" customFormat="1" ht="23.25" customHeight="1">
      <c r="A41" s="19" t="s">
        <v>92</v>
      </c>
      <c r="B41" s="12" t="s">
        <v>93</v>
      </c>
      <c r="C41" s="32">
        <f t="array" aca="1" ref="C41" ca="1">_xlfn.IFNA(SUM(((C$3&gt;='Gastos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90969.751627100006</v>
      </c>
      <c r="D41" s="32">
        <f t="array" aca="1" ref="D41" ca="1">_xlfn.IFNA(SUM(((D$3&gt;='Gastos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90969.751627100006</v>
      </c>
      <c r="E41" s="32">
        <f t="array" aca="1" ref="E41" ca="1">_xlfn.IFNA(SUM(((E$3&gt;='Gastos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90969.751627100006</v>
      </c>
      <c r="F41" s="32">
        <f t="array" aca="1" ref="F41" ca="1">_xlfn.IFNA(SUM(((F$3&gt;='Gastos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90969.751627100006</v>
      </c>
      <c r="G41" s="32">
        <f t="array" aca="1" ref="G41" ca="1">_xlfn.IFNA(SUM(((G$3&gt;='Gastos com Pessoal'!$E$7:$E$506)*(G$3&lt;='Gastos com Pessoal'!$F$7:$F$506)*OFFSET('Encargos e Benefícios'!$D$5,1,MATCH($B41,'Encargos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90969.751627100006</v>
      </c>
      <c r="H41" s="32">
        <f t="array" aca="1" ref="H41" ca="1">_xlfn.IFNA(SUM(((H$3&gt;='Gastos com Pessoal'!$E$7:$E$506)*(H$3&lt;='Gastos com Pessoal'!$F$7:$F$506)*OFFSET('Encargos e Benefícios'!$D$5,1,MATCH($B41,'Encargos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90969.751627100006</v>
      </c>
      <c r="I41" s="32">
        <f t="array" aca="1" ref="I41" ca="1">_xlfn.IFNA(SUM(((I$3&gt;='Gastos com Pessoal'!$E$7:$E$506)*(I$3&lt;='Gastos com Pessoal'!$F$7:$F$506)*OFFSET('Encargos e Benefícios'!$D$5,1,MATCH($B41,'Encargos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90969.751627100006</v>
      </c>
      <c r="J41" s="32">
        <f t="array" aca="1" ref="J41" ca="1">_xlfn.IFNA(SUM(((J$3&gt;='Gastos com Pessoal'!$E$7:$E$506)*(J$3&lt;='Gastos com Pessoal'!$F$7:$F$506)*OFFSET('Encargos e Benefícios'!$D$5,1,MATCH($B41,'Encargos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90969.751627100006</v>
      </c>
      <c r="K41" s="32">
        <f t="array" aca="1" ref="K41" ca="1">_xlfn.IFNA(SUM(((K$3&gt;='Gastos com Pessoal'!$E$7:$E$506)*(K$3&lt;='Gastos com Pessoal'!$F$7:$F$506)*OFFSET('Encargos e Benefícios'!$D$5,1,MATCH($B41,'Encargos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90969.751627100006</v>
      </c>
      <c r="L41" s="32">
        <f t="array" aca="1" ref="L41" ca="1">_xlfn.IFNA(SUM(((L$3&gt;='Gastos com Pessoal'!$E$7:$E$506)*(L$3&lt;='Gastos com Pessoal'!$F$7:$F$506)*OFFSET('Encargos e Benefícios'!$D$5,1,MATCH($B41,'Encargos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41" s="32">
        <f t="array" aca="1" ref="M41" ca="1">_xlfn.IFNA(SUM(((M$3&gt;='Gastos com Pessoal'!$E$7:$E$506)*(M$3&lt;='Gastos com Pessoal'!$F$7:$F$506)*OFFSET('Encargos e Benefícios'!$D$5,1,MATCH($B41,'Encargos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41" s="32">
        <f t="array" aca="1" ref="N41" ca="1">_xlfn.IFNA(SUM(((N$3&gt;='Gastos com Pessoal'!$E$7:$E$506)*(N$3&lt;='Gastos com Pessoal'!$F$7:$F$506)*OFFSET('Encargos e Benefícios'!$D$5,1,MATCH($B41,'Encargos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41" s="32">
        <f t="array" aca="1" ref="O41" ca="1">_xlfn.IFNA(SUM(((O$3&gt;='Gastos com Pessoal'!$E$7:$E$506)*(O$3&lt;='Gastos com Pessoal'!$F$7:$F$506)*OFFSET('Encargos e Benefícios'!$D$5,1,MATCH($B41,'Encargos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41" s="32">
        <f t="array" aca="1" ref="P41" ca="1">_xlfn.IFNA(SUM(((P$3&gt;='Gastos com Pessoal'!$E$7:$E$506)*(P$3&lt;='Gastos com Pessoal'!$F$7:$F$506)*OFFSET('Encargos e Benefícios'!$D$5,1,MATCH($B41,'Encargos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41" s="32">
        <f t="array" aca="1" ref="Q41" ca="1">_xlfn.IFNA(SUM(((Q$3&gt;='Gastos com Pessoal'!$E$7:$E$506)*(Q$3&lt;='Gastos com Pessoal'!$F$7:$F$506)*OFFSET('Encargos e Benefícios'!$D$5,1,MATCH($B41,'Encargos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41" s="32">
        <f t="array" aca="1" ref="R41" ca="1">_xlfn.IFNA(SUM(((R$3&gt;='Gastos com Pessoal'!$E$7:$E$506)*(R$3&lt;='Gastos com Pessoal'!$F$7:$F$506)*OFFSET('Encargos e Benefícios'!$D$5,1,MATCH($B41,'Encargos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41" s="32">
        <f t="array" aca="1" ref="S41" ca="1">_xlfn.IFNA(SUM(((S$3&gt;='Gastos com Pessoal'!$E$7:$E$506)*(S$3&lt;='Gastos com Pessoal'!$F$7:$F$506)*OFFSET('Encargos e Benefícios'!$D$5,1,MATCH($B41,'Encargos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41" s="32">
        <f t="array" aca="1" ref="T41" ca="1">_xlfn.IFNA(SUM(((T$3&gt;='Gastos com Pessoal'!$E$7:$E$506)*(T$3&lt;='Gastos com Pessoal'!$F$7:$F$506)*OFFSET('Encargos e Benefícios'!$D$5,1,MATCH($B41,'Encargos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71">
        <f t="shared" ca="1" si="16"/>
        <v>818727.76464390021</v>
      </c>
      <c r="BL41" s="76">
        <f t="shared" ca="1" si="17"/>
        <v>9.9579446399748837E-3</v>
      </c>
    </row>
    <row r="42" spans="1:64" s="49" customFormat="1" ht="23.25" customHeight="1">
      <c r="A42" s="19" t="s">
        <v>94</v>
      </c>
      <c r="B42" s="12" t="s">
        <v>95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71">
        <f t="shared" si="16"/>
        <v>0</v>
      </c>
      <c r="BL42" s="76">
        <f t="shared" ca="1" si="17"/>
        <v>0</v>
      </c>
    </row>
    <row r="43" spans="1:64" s="49" customFormat="1" ht="23.25" customHeight="1">
      <c r="A43" s="19" t="s">
        <v>96</v>
      </c>
      <c r="B43" s="12" t="s">
        <v>97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1">
        <f t="shared" si="16"/>
        <v>0</v>
      </c>
      <c r="BL43" s="76">
        <f t="shared" ca="1" si="17"/>
        <v>0</v>
      </c>
    </row>
    <row r="44" spans="1:64" s="49" customFormat="1" ht="23.25" customHeight="1">
      <c r="A44" s="19" t="s">
        <v>98</v>
      </c>
      <c r="B44" s="20" t="s">
        <v>99</v>
      </c>
      <c r="C44" s="32">
        <f t="array" aca="1" ref="C44" ca="1">_xlfn.IFNA(SUM((C$3&gt;='Gastos com Pessoal'!$E$7:$E$506)*(C$3&lt;='Gastos com Pessoal'!$F$7:$F$506)*OFFSET('Encargos e Benefícios'!$D$5,1,MATCH($B44,'Encargos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105198.25008000001</v>
      </c>
      <c r="D44" s="32">
        <f t="array" aca="1" ref="D44" ca="1">_xlfn.IFNA(SUM((D$3&gt;='Gastos com Pessoal'!$E$7:$E$506)*(D$3&lt;='Gastos com Pessoal'!$F$7:$F$506)*OFFSET('Encargos e Benefícios'!$D$5,1,MATCH($B44,'Encargos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105198.25008000001</v>
      </c>
      <c r="E44" s="32">
        <f t="array" aca="1" ref="E44" ca="1">_xlfn.IFNA(SUM((E$3&gt;='Gastos com Pessoal'!$E$7:$E$506)*(E$3&lt;='Gastos com Pessoal'!$F$7:$F$506)*OFFSET('Encargos e Benefícios'!$D$5,1,MATCH($B44,'Encargos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105198.25008000001</v>
      </c>
      <c r="F44" s="32">
        <f t="array" aca="1" ref="F44" ca="1">_xlfn.IFNA(SUM((F$3&gt;='Gastos com Pessoal'!$E$7:$E$506)*(F$3&lt;='Gastos com Pessoal'!$F$7:$F$506)*OFFSET('Encargos e Benefícios'!$D$5,1,MATCH($B44,'Encargos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105198.25008000001</v>
      </c>
      <c r="G44" s="32">
        <f t="array" aca="1" ref="G44" ca="1">_xlfn.IFNA(SUM((G$3&gt;='Gastos com Pessoal'!$E$7:$E$506)*(G$3&lt;='Gastos com Pessoal'!$F$7:$F$506)*OFFSET('Encargos e Benefícios'!$D$5,1,MATCH($B44,'Encargos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105198.25008000001</v>
      </c>
      <c r="H44" s="32">
        <f t="array" aca="1" ref="H44" ca="1">_xlfn.IFNA(SUM((H$3&gt;='Gastos com Pessoal'!$E$7:$E$506)*(H$3&lt;='Gastos com Pessoal'!$F$7:$F$506)*OFFSET('Encargos e Benefícios'!$D$5,1,MATCH($B44,'Encargos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105198.25008000001</v>
      </c>
      <c r="I44" s="32">
        <f t="array" aca="1" ref="I44" ca="1">_xlfn.IFNA(SUM((I$3&gt;='Gastos com Pessoal'!$E$7:$E$506)*(I$3&lt;='Gastos com Pessoal'!$F$7:$F$506)*OFFSET('Encargos e Benefícios'!$D$5,1,MATCH($B44,'Encargos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105198.25008000001</v>
      </c>
      <c r="J44" s="32">
        <f t="array" aca="1" ref="J44" ca="1">_xlfn.IFNA(SUM((J$3&gt;='Gastos com Pessoal'!$E$7:$E$506)*(J$3&lt;='Gastos com Pessoal'!$F$7:$F$506)*OFFSET('Encargos e Benefícios'!$D$5,1,MATCH($B44,'Encargos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105198.25008000001</v>
      </c>
      <c r="K44" s="32">
        <f t="array" aca="1" ref="K44" ca="1">_xlfn.IFNA(SUM((K$3&gt;='Gastos com Pessoal'!$E$7:$E$506)*(K$3&lt;='Gastos com Pessoal'!$F$7:$F$506)*OFFSET('Encargos e Benefícios'!$D$5,1,MATCH($B44,'Encargos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105198.25008000001</v>
      </c>
      <c r="L44" s="32">
        <f t="array" aca="1" ref="L44" ca="1">_xlfn.IFNA(SUM((L$3&gt;='Gastos com Pessoal'!$E$7:$E$506)*(L$3&lt;='Gastos com Pessoal'!$F$7:$F$506)*OFFSET('Encargos e Benefícios'!$D$5,1,MATCH($B44,'Encargos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4" s="32">
        <f t="array" aca="1" ref="M44" ca="1">_xlfn.IFNA(SUM((M$3&gt;='Gastos com Pessoal'!$E$7:$E$506)*(M$3&lt;='Gastos com Pessoal'!$F$7:$F$506)*OFFSET('Encargos e Benefícios'!$D$5,1,MATCH($B44,'Encargos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4" s="32">
        <f t="array" aca="1" ref="N44" ca="1">_xlfn.IFNA(SUM((N$3&gt;='Gastos com Pessoal'!$E$7:$E$506)*(N$3&lt;='Gastos com Pessoal'!$F$7:$F$506)*OFFSET('Encargos e Benefícios'!$D$5,1,MATCH($B44,'Encargos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4" s="32">
        <f t="array" aca="1" ref="O44" ca="1">_xlfn.IFNA(SUM((O$3&gt;='Gastos com Pessoal'!$E$7:$E$506)*(O$3&lt;='Gastos com Pessoal'!$F$7:$F$506)*OFFSET('Encargos e Benefícios'!$D$5,1,MATCH($B44,'Encargos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4" s="32">
        <f t="array" aca="1" ref="P44" ca="1">_xlfn.IFNA(SUM((P$3&gt;='Gastos com Pessoal'!$E$7:$E$506)*(P$3&lt;='Gastos com Pessoal'!$F$7:$F$506)*OFFSET('Encargos e Benefícios'!$D$5,1,MATCH($B44,'Encargos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4" s="32">
        <f t="array" aca="1" ref="Q44" ca="1">_xlfn.IFNA(SUM((Q$3&gt;='Gastos com Pessoal'!$E$7:$E$506)*(Q$3&lt;='Gastos com Pessoal'!$F$7:$F$506)*OFFSET('Encargos e Benefícios'!$D$5,1,MATCH($B44,'Encargos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4" s="32">
        <f t="array" aca="1" ref="R44" ca="1">_xlfn.IFNA(SUM((R$3&gt;='Gastos com Pessoal'!$E$7:$E$506)*(R$3&lt;='Gastos com Pessoal'!$F$7:$F$506)*OFFSET('Encargos e Benefícios'!$D$5,1,MATCH($B44,'Encargos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4" s="32">
        <f t="array" aca="1" ref="S44" ca="1">_xlfn.IFNA(SUM((S$3&gt;='Gastos com Pessoal'!$E$7:$E$506)*(S$3&lt;='Gastos com Pessoal'!$F$7:$F$506)*OFFSET('Encargos e Benefícios'!$D$5,1,MATCH($B44,'Encargos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4" s="32">
        <f t="array" aca="1" ref="T44" ca="1">_xlfn.IFNA(SUM((T$3&gt;='Gastos com Pessoal'!$E$7:$E$506)*(T$3&lt;='Gastos com Pessoal'!$F$7:$F$506)*OFFSET('Encargos e Benefícios'!$D$5,1,MATCH($B44,'Encargos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4" s="32">
        <f t="array" aca="1" ref="U44" ca="1">_xlfn.IFNA(SUM((U$3&gt;='Gastos com Pessoal'!$E$7:$E$506)*(U$3&lt;='Gastos com Pessoal'!$F$7:$F$506)*OFFSET('Encargos e Benefícios'!$D$5,1,MATCH($B44,'Encargos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4" s="32">
        <f t="array" aca="1" ref="V44" ca="1">_xlfn.IFNA(SUM((V$3&gt;='Gastos com Pessoal'!$E$7:$E$506)*(V$3&lt;='Gastos com Pessoal'!$F$7:$F$506)*OFFSET('Encargos e Benefícios'!$D$5,1,MATCH($B44,'Encargos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4" s="32">
        <f t="array" aca="1" ref="W44" ca="1">_xlfn.IFNA(SUM((W$3&gt;='Gastos com Pessoal'!$E$7:$E$506)*(W$3&lt;='Gastos com Pessoal'!$F$7:$F$506)*OFFSET('Encargos e Benefícios'!$D$5,1,MATCH($B44,'Encargos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4" s="32">
        <f t="array" aca="1" ref="X44" ca="1">_xlfn.IFNA(SUM((X$3&gt;='Gastos com Pessoal'!$E$7:$E$506)*(X$3&lt;='Gastos com Pessoal'!$F$7:$F$506)*OFFSET('Encargos e Benefícios'!$D$5,1,MATCH($B44,'Encargos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4" s="32">
        <f t="array" aca="1" ref="Y44" ca="1">_xlfn.IFNA(SUM((Y$3&gt;='Gastos com Pessoal'!$E$7:$E$506)*(Y$3&lt;='Gastos com Pessoal'!$F$7:$F$506)*OFFSET('Encargos e Benefícios'!$D$5,1,MATCH($B44,'Encargos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4" s="32">
        <f t="array" aca="1" ref="Z44" ca="1">_xlfn.IFNA(SUM((Z$3&gt;='Gastos com Pessoal'!$E$7:$E$506)*(Z$3&lt;='Gastos com Pessoal'!$F$7:$F$506)*OFFSET('Encargos e Benefícios'!$D$5,1,MATCH($B44,'Encargos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4" s="32">
        <f t="array" aca="1" ref="AA44" ca="1">_xlfn.IFNA(SUM((AA$3&gt;='Gastos com Pessoal'!$E$7:$E$506)*(AA$3&lt;='Gastos com Pessoal'!$F$7:$F$506)*OFFSET('Encargos e Benefícios'!$D$5,1,MATCH($B44,'Encargos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4" s="32">
        <f t="array" aca="1" ref="AB44" ca="1">_xlfn.IFNA(SUM((AB$3&gt;='Gastos com Pessoal'!$E$7:$E$506)*(AB$3&lt;='Gastos com Pessoal'!$F$7:$F$506)*OFFSET('Encargos e Benefícios'!$D$5,1,MATCH($B44,'Encargos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4" s="32">
        <f t="array" aca="1" ref="AC44" ca="1">_xlfn.IFNA(SUM((AC$3&gt;='Gastos com Pessoal'!$E$7:$E$506)*(AC$3&lt;='Gastos com Pessoal'!$F$7:$F$506)*OFFSET('Encargos e Benefícios'!$D$5,1,MATCH($B44,'Encargos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4" s="32">
        <f t="array" aca="1" ref="AD44" ca="1">_xlfn.IFNA(SUM((AD$3&gt;='Gastos com Pessoal'!$E$7:$E$506)*(AD$3&lt;='Gastos com Pessoal'!$F$7:$F$506)*OFFSET('Encargos e Benefícios'!$D$5,1,MATCH($B44,'Encargos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4" s="32">
        <f t="array" aca="1" ref="AE44" ca="1">_xlfn.IFNA(SUM((AE$3&gt;='Gastos com Pessoal'!$E$7:$E$506)*(AE$3&lt;='Gastos com Pessoal'!$F$7:$F$506)*OFFSET('Encargos e Benefícios'!$D$5,1,MATCH($B44,'Encargos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4" s="32">
        <f t="array" aca="1" ref="AF44" ca="1">_xlfn.IFNA(SUM((AF$3&gt;='Gastos com Pessoal'!$E$7:$E$506)*(AF$3&lt;='Gastos com Pessoal'!$F$7:$F$506)*OFFSET('Encargos e Benefícios'!$D$5,1,MATCH($B44,'Encargos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4" s="32">
        <f t="array" aca="1" ref="AG44" ca="1">_xlfn.IFNA(SUM((AG$3&gt;='Gastos com Pessoal'!$E$7:$E$506)*(AG$3&lt;='Gastos com Pessoal'!$F$7:$F$506)*OFFSET('Encargos e Benefícios'!$D$5,1,MATCH($B44,'Encargos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4" s="32">
        <f t="array" aca="1" ref="AH44" ca="1">_xlfn.IFNA(SUM((AH$3&gt;='Gastos com Pessoal'!$E$7:$E$506)*(AH$3&lt;='Gastos com Pessoal'!$F$7:$F$506)*OFFSET('Encargos e Benefícios'!$D$5,1,MATCH($B44,'Encargos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4" s="32">
        <f t="array" aca="1" ref="AI44" ca="1">_xlfn.IFNA(SUM((AI$3&gt;='Gastos com Pessoal'!$E$7:$E$506)*(AI$3&lt;='Gastos com Pessoal'!$F$7:$F$506)*OFFSET('Encargos e Benefícios'!$D$5,1,MATCH($B44,'Encargos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4" s="32">
        <f t="array" aca="1" ref="AJ44" ca="1">_xlfn.IFNA(SUM((AJ$3&gt;='Gastos com Pessoal'!$E$7:$E$506)*(AJ$3&lt;='Gastos com Pessoal'!$F$7:$F$506)*OFFSET('Encargos e Benefícios'!$D$5,1,MATCH($B44,'Encargos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4" s="32">
        <f t="array" aca="1" ref="AK44" ca="1">_xlfn.IFNA(SUM((AK$3&gt;='Gastos com Pessoal'!$E$7:$E$506)*(AK$3&lt;='Gastos com Pessoal'!$F$7:$F$506)*OFFSET('Encargos e Benefícios'!$D$5,1,MATCH($B44,'Encargos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4" s="32">
        <f t="array" aca="1" ref="AL44" ca="1">_xlfn.IFNA(SUM((AL$3&gt;='Gastos com Pessoal'!$E$7:$E$506)*(AL$3&lt;='Gastos com Pessoal'!$F$7:$F$506)*OFFSET('Encargos e Benefícios'!$D$5,1,MATCH($B44,'Encargos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4" s="32">
        <f t="array" aca="1" ref="AM44" ca="1">_xlfn.IFNA(SUM((AM$3&gt;='Gastos com Pessoal'!$E$7:$E$506)*(AM$3&lt;='Gastos com Pessoal'!$F$7:$F$506)*OFFSET('Encargos e Benefícios'!$D$5,1,MATCH($B44,'Encargos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4" s="32">
        <f t="array" aca="1" ref="AN44" ca="1">_xlfn.IFNA(SUM((AN$3&gt;='Gastos com Pessoal'!$E$7:$E$506)*(AN$3&lt;='Gastos com Pessoal'!$F$7:$F$506)*OFFSET('Encargos e Benefícios'!$D$5,1,MATCH($B44,'Encargos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4" s="32">
        <f t="array" aca="1" ref="AO44" ca="1">_xlfn.IFNA(SUM((AO$3&gt;='Gastos com Pessoal'!$E$7:$E$506)*(AO$3&lt;='Gastos com Pessoal'!$F$7:$F$506)*OFFSET('Encargos e Benefícios'!$D$5,1,MATCH($B44,'Encargos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4" s="32">
        <f t="array" aca="1" ref="AP44" ca="1">_xlfn.IFNA(SUM((AP$3&gt;='Gastos com Pessoal'!$E$7:$E$506)*(AP$3&lt;='Gastos com Pessoal'!$F$7:$F$506)*OFFSET('Encargos e Benefícios'!$D$5,1,MATCH($B44,'Encargos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4" s="32">
        <f t="array" aca="1" ref="AQ44" ca="1">_xlfn.IFNA(SUM((AQ$3&gt;='Gastos com Pessoal'!$E$7:$E$506)*(AQ$3&lt;='Gastos com Pessoal'!$F$7:$F$506)*OFFSET('Encargos e Benefícios'!$D$5,1,MATCH($B44,'Encargos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4" s="32">
        <f t="array" aca="1" ref="AR44" ca="1">_xlfn.IFNA(SUM((AR$3&gt;='Gastos com Pessoal'!$E$7:$E$506)*(AR$3&lt;='Gastos com Pessoal'!$F$7:$F$506)*OFFSET('Encargos e Benefícios'!$D$5,1,MATCH($B44,'Encargos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4" s="32">
        <f t="array" aca="1" ref="AS44" ca="1">_xlfn.IFNA(SUM((AS$3&gt;='Gastos com Pessoal'!$E$7:$E$506)*(AS$3&lt;='Gastos com Pessoal'!$F$7:$F$506)*OFFSET('Encargos e Benefícios'!$D$5,1,MATCH($B44,'Encargos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4" s="32">
        <f t="array" aca="1" ref="AT44" ca="1">_xlfn.IFNA(SUM((AT$3&gt;='Gastos com Pessoal'!$E$7:$E$506)*(AT$3&lt;='Gastos com Pessoal'!$F$7:$F$506)*OFFSET('Encargos e Benefícios'!$D$5,1,MATCH($B44,'Encargos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4" s="32">
        <f t="array" aca="1" ref="AU44" ca="1">_xlfn.IFNA(SUM((AU$3&gt;='Gastos com Pessoal'!$E$7:$E$506)*(AU$3&lt;='Gastos com Pessoal'!$F$7:$F$506)*OFFSET('Encargos e Benefícios'!$D$5,1,MATCH($B44,'Encargos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4" s="32">
        <f t="array" aca="1" ref="AV44" ca="1">_xlfn.IFNA(SUM((AV$3&gt;='Gastos com Pessoal'!$E$7:$E$506)*(AV$3&lt;='Gastos com Pessoal'!$F$7:$F$506)*OFFSET('Encargos e Benefícios'!$D$5,1,MATCH($B44,'Encargos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4" s="32">
        <f t="array" aca="1" ref="AW44" ca="1">_xlfn.IFNA(SUM((AW$3&gt;='Gastos com Pessoal'!$E$7:$E$506)*(AW$3&lt;='Gastos com Pessoal'!$F$7:$F$506)*OFFSET('Encargos e Benefícios'!$D$5,1,MATCH($B44,'Encargos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4" s="32">
        <f t="array" aca="1" ref="AX44" ca="1">_xlfn.IFNA(SUM((AX$3&gt;='Gastos com Pessoal'!$E$7:$E$506)*(AX$3&lt;='Gastos com Pessoal'!$F$7:$F$506)*OFFSET('Encargos e Benefícios'!$D$5,1,MATCH($B44,'Encargos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4" s="32">
        <f t="array" aca="1" ref="AY44" ca="1">_xlfn.IFNA(SUM((AY$3&gt;='Gastos com Pessoal'!$E$7:$E$506)*(AY$3&lt;='Gastos com Pessoal'!$F$7:$F$506)*OFFSET('Encargos e Benefícios'!$D$5,1,MATCH($B44,'Encargos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4" s="32">
        <f t="array" aca="1" ref="AZ44" ca="1">_xlfn.IFNA(SUM((AZ$3&gt;='Gastos com Pessoal'!$E$7:$E$506)*(AZ$3&lt;='Gastos com Pessoal'!$F$7:$F$506)*OFFSET('Encargos e Benefícios'!$D$5,1,MATCH($B44,'Encargos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4" s="32">
        <f t="array" aca="1" ref="BA44" ca="1">_xlfn.IFNA(SUM((BA$3&gt;='Gastos com Pessoal'!$E$7:$E$506)*(BA$3&lt;='Gastos com Pessoal'!$F$7:$F$506)*OFFSET('Encargos e Benefícios'!$D$5,1,MATCH($B44,'Encargos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4" s="32">
        <f t="array" aca="1" ref="BB44" ca="1">_xlfn.IFNA(SUM((BB$3&gt;='Gastos com Pessoal'!$E$7:$E$506)*(BB$3&lt;='Gastos com Pessoal'!$F$7:$F$506)*OFFSET('Encargos e Benefícios'!$D$5,1,MATCH($B44,'Encargos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4" s="32">
        <f t="array" aca="1" ref="BC44" ca="1">_xlfn.IFNA(SUM((BC$3&gt;='Gastos com Pessoal'!$E$7:$E$506)*(BC$3&lt;='Gastos com Pessoal'!$F$7:$F$506)*OFFSET('Encargos e Benefícios'!$D$5,1,MATCH($B44,'Encargos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4" s="32">
        <f t="array" aca="1" ref="BD44" ca="1">_xlfn.IFNA(SUM((BD$3&gt;='Gastos com Pessoal'!$E$7:$E$506)*(BD$3&lt;='Gastos com Pessoal'!$F$7:$F$506)*OFFSET('Encargos e Benefícios'!$D$5,1,MATCH($B44,'Encargos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4" s="32">
        <f t="array" aca="1" ref="BE44" ca="1">_xlfn.IFNA(SUM((BE$3&gt;='Gastos com Pessoal'!$E$7:$E$506)*(BE$3&lt;='Gastos com Pessoal'!$F$7:$F$506)*OFFSET('Encargos e Benefícios'!$D$5,1,MATCH($B44,'Encargos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4" s="32">
        <f t="array" aca="1" ref="BF44" ca="1">_xlfn.IFNA(SUM((BF$3&gt;='Gastos com Pessoal'!$E$7:$E$506)*(BF$3&lt;='Gastos com Pessoal'!$F$7:$F$506)*OFFSET('Encargos e Benefícios'!$D$5,1,MATCH($B44,'Encargos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4" s="32">
        <f t="array" aca="1" ref="BG44" ca="1">_xlfn.IFNA(SUM((BG$3&gt;='Gastos com Pessoal'!$E$7:$E$506)*(BG$3&lt;='Gastos com Pessoal'!$F$7:$F$506)*OFFSET('Encargos e Benefícios'!$D$5,1,MATCH($B44,'Encargos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4" s="32">
        <f t="array" aca="1" ref="BH44" ca="1">_xlfn.IFNA(SUM((BH$3&gt;='Gastos com Pessoal'!$E$7:$E$506)*(BH$3&lt;='Gastos com Pessoal'!$F$7:$F$506)*OFFSET('Encargos e Benefícios'!$D$5,1,MATCH($B44,'Encargos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4" s="32">
        <f t="array" aca="1" ref="BI44" ca="1">_xlfn.IFNA(SUM((BI$3&gt;='Gastos com Pessoal'!$E$7:$E$506)*(BI$3&lt;='Gastos com Pessoal'!$F$7:$F$506)*OFFSET('Encargos e Benefícios'!$D$5,1,MATCH($B44,'Encargos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4" s="32">
        <f t="array" aca="1" ref="BJ44" ca="1">_xlfn.IFNA(SUM((BJ$3&gt;='Gastos com Pessoal'!$E$7:$E$506)*(BJ$3&lt;='Gastos com Pessoal'!$F$7:$F$506)*OFFSET('Encargos e Benefícios'!$D$5,1,MATCH($B44,'Encargos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4" s="71">
        <f t="shared" ca="1" si="16"/>
        <v>946784.25072000013</v>
      </c>
      <c r="BL44" s="76">
        <f t="shared" ca="1" si="17"/>
        <v>1.151545796027879E-2</v>
      </c>
    </row>
    <row r="45" spans="1:64" s="49" customFormat="1" ht="23.25" customHeight="1">
      <c r="A45" s="41"/>
      <c r="B45" s="42" t="s">
        <v>100</v>
      </c>
      <c r="C45" s="55">
        <f t="shared" ref="C45:AH45" ca="1" si="18">SUBTOTAL(109,C34:C44)</f>
        <v>580303.49636286392</v>
      </c>
      <c r="D45" s="55">
        <f t="shared" ca="1" si="18"/>
        <v>580303.49636286392</v>
      </c>
      <c r="E45" s="55">
        <f t="shared" ca="1" si="18"/>
        <v>580303.49636286392</v>
      </c>
      <c r="F45" s="55">
        <f t="shared" ca="1" si="18"/>
        <v>580303.49636286392</v>
      </c>
      <c r="G45" s="55">
        <f t="shared" ca="1" si="18"/>
        <v>580303.49636286392</v>
      </c>
      <c r="H45" s="55">
        <f t="shared" ca="1" si="18"/>
        <v>580303.49636286392</v>
      </c>
      <c r="I45" s="55">
        <f t="shared" ca="1" si="18"/>
        <v>580303.49636286392</v>
      </c>
      <c r="J45" s="55">
        <f t="shared" ca="1" si="18"/>
        <v>580303.49636286392</v>
      </c>
      <c r="K45" s="55">
        <f t="shared" ca="1" si="18"/>
        <v>580303.49636286392</v>
      </c>
      <c r="L45" s="55">
        <f t="shared" ca="1" si="18"/>
        <v>90969.751627100006</v>
      </c>
      <c r="M45" s="55">
        <f t="shared" ca="1" si="18"/>
        <v>0</v>
      </c>
      <c r="N45" s="55">
        <f t="shared" ca="1" si="18"/>
        <v>0</v>
      </c>
      <c r="O45" s="55">
        <f t="shared" ca="1" si="18"/>
        <v>0</v>
      </c>
      <c r="P45" s="55">
        <f t="shared" ca="1" si="18"/>
        <v>0</v>
      </c>
      <c r="Q45" s="55">
        <f t="shared" ca="1" si="18"/>
        <v>0</v>
      </c>
      <c r="R45" s="55">
        <f t="shared" ca="1" si="18"/>
        <v>0</v>
      </c>
      <c r="S45" s="55">
        <f t="shared" ca="1" si="18"/>
        <v>0</v>
      </c>
      <c r="T45" s="55">
        <f t="shared" ca="1" si="18"/>
        <v>0</v>
      </c>
      <c r="U45" s="55">
        <f t="shared" ca="1" si="18"/>
        <v>0</v>
      </c>
      <c r="V45" s="55">
        <f t="shared" ca="1" si="18"/>
        <v>0</v>
      </c>
      <c r="W45" s="55">
        <f t="shared" ca="1" si="18"/>
        <v>0</v>
      </c>
      <c r="X45" s="55">
        <f t="shared" ca="1" si="18"/>
        <v>0</v>
      </c>
      <c r="Y45" s="55">
        <f t="shared" ca="1" si="18"/>
        <v>0</v>
      </c>
      <c r="Z45" s="55">
        <f t="shared" ca="1" si="18"/>
        <v>0</v>
      </c>
      <c r="AA45" s="55">
        <f t="shared" ca="1" si="18"/>
        <v>0</v>
      </c>
      <c r="AB45" s="55">
        <f t="shared" ca="1" si="18"/>
        <v>0</v>
      </c>
      <c r="AC45" s="55">
        <f t="shared" ca="1" si="18"/>
        <v>0</v>
      </c>
      <c r="AD45" s="55">
        <f t="shared" ca="1" si="18"/>
        <v>0</v>
      </c>
      <c r="AE45" s="55">
        <f t="shared" ca="1" si="18"/>
        <v>0</v>
      </c>
      <c r="AF45" s="55">
        <f t="shared" ca="1" si="18"/>
        <v>0</v>
      </c>
      <c r="AG45" s="55">
        <f t="shared" ca="1" si="18"/>
        <v>0</v>
      </c>
      <c r="AH45" s="55">
        <f t="shared" ca="1" si="18"/>
        <v>0</v>
      </c>
      <c r="AI45" s="55">
        <f t="shared" ref="AI45:BK45" ca="1" si="19">SUBTOTAL(109,AI34:AI44)</f>
        <v>0</v>
      </c>
      <c r="AJ45" s="55">
        <f t="shared" ca="1" si="19"/>
        <v>0</v>
      </c>
      <c r="AK45" s="55">
        <f t="shared" ca="1" si="19"/>
        <v>0</v>
      </c>
      <c r="AL45" s="55">
        <f t="shared" ca="1" si="19"/>
        <v>0</v>
      </c>
      <c r="AM45" s="55">
        <f t="shared" ca="1" si="19"/>
        <v>0</v>
      </c>
      <c r="AN45" s="55">
        <f t="shared" ca="1" si="19"/>
        <v>0</v>
      </c>
      <c r="AO45" s="55">
        <f t="shared" ca="1" si="19"/>
        <v>0</v>
      </c>
      <c r="AP45" s="55">
        <f t="shared" ca="1" si="19"/>
        <v>0</v>
      </c>
      <c r="AQ45" s="55">
        <f t="shared" ca="1" si="19"/>
        <v>0</v>
      </c>
      <c r="AR45" s="55">
        <f t="shared" ca="1" si="19"/>
        <v>0</v>
      </c>
      <c r="AS45" s="55">
        <f t="shared" ca="1" si="19"/>
        <v>0</v>
      </c>
      <c r="AT45" s="55">
        <f t="shared" ca="1" si="19"/>
        <v>0</v>
      </c>
      <c r="AU45" s="55">
        <f t="shared" ca="1" si="19"/>
        <v>0</v>
      </c>
      <c r="AV45" s="55">
        <f t="shared" ca="1" si="19"/>
        <v>0</v>
      </c>
      <c r="AW45" s="55">
        <f t="shared" ca="1" si="19"/>
        <v>0</v>
      </c>
      <c r="AX45" s="55">
        <f t="shared" ca="1" si="19"/>
        <v>0</v>
      </c>
      <c r="AY45" s="55">
        <f t="shared" ca="1" si="19"/>
        <v>0</v>
      </c>
      <c r="AZ45" s="55">
        <f t="shared" ca="1" si="19"/>
        <v>0</v>
      </c>
      <c r="BA45" s="55">
        <f t="shared" ca="1" si="19"/>
        <v>0</v>
      </c>
      <c r="BB45" s="55">
        <f t="shared" ca="1" si="19"/>
        <v>0</v>
      </c>
      <c r="BC45" s="55">
        <f t="shared" ca="1" si="19"/>
        <v>0</v>
      </c>
      <c r="BD45" s="55">
        <f t="shared" ca="1" si="19"/>
        <v>0</v>
      </c>
      <c r="BE45" s="55">
        <f t="shared" ca="1" si="19"/>
        <v>0</v>
      </c>
      <c r="BF45" s="55">
        <f t="shared" ca="1" si="19"/>
        <v>0</v>
      </c>
      <c r="BG45" s="55">
        <f t="shared" ca="1" si="19"/>
        <v>0</v>
      </c>
      <c r="BH45" s="55">
        <f t="shared" ca="1" si="19"/>
        <v>0</v>
      </c>
      <c r="BI45" s="55">
        <f t="shared" ca="1" si="19"/>
        <v>0</v>
      </c>
      <c r="BJ45" s="55">
        <f t="shared" ca="1" si="19"/>
        <v>0</v>
      </c>
      <c r="BK45" s="55">
        <f t="shared" ca="1" si="19"/>
        <v>5313701.218892877</v>
      </c>
      <c r="BL45" s="61">
        <f t="shared" ca="1" si="17"/>
        <v>6.4628982741432611E-2</v>
      </c>
    </row>
    <row r="46" spans="1:64" s="49" customFormat="1" ht="23.25" customHeight="1">
      <c r="A46" s="235" t="s">
        <v>101</v>
      </c>
      <c r="B46" s="252" t="s">
        <v>102</v>
      </c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49"/>
      <c r="BL46" s="250"/>
    </row>
    <row r="47" spans="1:64" s="49" customFormat="1" ht="23.25" customHeight="1">
      <c r="A47" s="18" t="s">
        <v>103</v>
      </c>
      <c r="B47" s="12" t="s">
        <v>104</v>
      </c>
      <c r="C47" s="32">
        <f t="array" aca="1" ref="C47" ca="1">_xlfn.IFNA(SUM((C$3&gt;='Gastos com Pessoal'!$E$7:$E$506)*(C$3&lt;='Gastos com Pessoal'!$F$7:$F$506)*OFFSET('Encargos e Benefícios'!$D$5,1,MATCH($B47,'Encargos e Benefícios'!$E$5:$AB$5,0),500,1)),0)
+_xlfn.IFNA(SUM((C$3&gt;='Gastos com Pessoal'!$E$513:$E$522)*(C$3&lt;='Gastos com Pessoal'!$F$513:$F$522)*OFFSET('Encargos e Benefícios'!$D$511,1,MATCH($B47,'Encargos e Benefícios'!$E$511:$AB$511,0),10,1)),0)
+_xlfn.IFNA(SUM((C$3&gt;='Gastos com Pessoal'!$E$7:$E$506)*(C$3&lt;='Gastos com Pessoal'!$F$7:$F$506)*(IF('Gastos com Pessoal'!$G$7:$G$506&lt;=C$3,1,0))*OFFSET('Gastos com Pessoal'!$H$6,1,MATCH(1&amp;$B47,'Gastos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Pessoal'!$H$6,1,MATCH(2&amp;$B47,'Gastos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Pessoal'!$H$6,1,MATCH(3&amp;$B47,'Gastos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Pessoal'!$H$6,1,MATCH(4&amp;$B47,'Gastos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Pessoal'!$H$6,1,MATCH(5&amp;$B47,'Gastos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Pessoal'!$H$512,1,MATCH(1&amp;$B47,'Gastos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Pessoal'!$H$512,1,MATCH(2&amp;$B47,'Gastos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Pessoal'!$H$512,1,MATCH(3&amp;$B47,'Gastos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Pessoal'!$H$512,1,MATCH(4&amp;$B47,'Gastos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Pessoal'!$H$512,1,MATCH(5&amp;$B47,'Gastos com Pessoal'!$I$532:$AJ$532&amp;'Gastos com Pessoal'!$I$512:$AJ$512,0),10,1)),0)</f>
        <v>31130.847184623999</v>
      </c>
      <c r="D47" s="32">
        <f t="array" aca="1" ref="D47" ca="1">_xlfn.IFNA(SUM((D$3&gt;='Gastos com Pessoal'!$E$7:$E$506)*(D$3&lt;='Gastos com Pessoal'!$F$7:$F$506)*OFFSET('Encargos e Benefícios'!$D$5,1,MATCH($B47,'Encargos e Benefícios'!$E$5:$AB$5,0),500,1)),0)
+_xlfn.IFNA(SUM((D$3&gt;='Gastos com Pessoal'!$E$513:$E$522)*(D$3&lt;='Gastos com Pessoal'!$F$513:$F$522)*OFFSET('Encargos e Benefícios'!$D$511,1,MATCH($B47,'Encargos e Benefícios'!$E$511:$AB$511,0),10,1)),0)
+_xlfn.IFNA(SUM((D$3&gt;='Gastos com Pessoal'!$E$7:$E$506)*(D$3&lt;='Gastos com Pessoal'!$F$7:$F$506)*(IF('Gastos com Pessoal'!$G$7:$G$506&lt;=D$3,1,0))*OFFSET('Gastos com Pessoal'!$H$6,1,MATCH(1&amp;$B47,'Gastos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Pessoal'!$H$6,1,MATCH(2&amp;$B47,'Gastos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Pessoal'!$H$6,1,MATCH(3&amp;$B47,'Gastos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Pessoal'!$H$6,1,MATCH(4&amp;$B47,'Gastos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Pessoal'!$H$6,1,MATCH(5&amp;$B47,'Gastos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Pessoal'!$H$512,1,MATCH(1&amp;$B47,'Gastos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Pessoal'!$H$512,1,MATCH(2&amp;$B47,'Gastos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Pessoal'!$H$512,1,MATCH(3&amp;$B47,'Gastos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Pessoal'!$H$512,1,MATCH(4&amp;$B47,'Gastos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Pessoal'!$H$512,1,MATCH(5&amp;$B47,'Gastos com Pessoal'!$I$532:$AJ$532&amp;'Gastos com Pessoal'!$I$512:$AJ$512,0),10,1)),0)</f>
        <v>31130.847184623999</v>
      </c>
      <c r="E47" s="32">
        <f t="array" aca="1" ref="E47" ca="1">_xlfn.IFNA(SUM((E$3&gt;='Gastos com Pessoal'!$E$7:$E$506)*(E$3&lt;='Gastos com Pessoal'!$F$7:$F$506)*OFFSET('Encargos e Benefícios'!$D$5,1,MATCH($B47,'Encargos e Benefícios'!$E$5:$AB$5,0),500,1)),0)
+_xlfn.IFNA(SUM((E$3&gt;='Gastos com Pessoal'!$E$513:$E$522)*(E$3&lt;='Gastos com Pessoal'!$F$513:$F$522)*OFFSET('Encargos e Benefícios'!$D$511,1,MATCH($B47,'Encargos e Benefícios'!$E$511:$AB$511,0),10,1)),0)
+_xlfn.IFNA(SUM((E$3&gt;='Gastos com Pessoal'!$E$7:$E$506)*(E$3&lt;='Gastos com Pessoal'!$F$7:$F$506)*(IF('Gastos com Pessoal'!$G$7:$G$506&lt;=E$3,1,0))*OFFSET('Gastos com Pessoal'!$H$6,1,MATCH(1&amp;$B47,'Gastos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Pessoal'!$H$6,1,MATCH(2&amp;$B47,'Gastos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Pessoal'!$H$6,1,MATCH(3&amp;$B47,'Gastos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Pessoal'!$H$6,1,MATCH(4&amp;$B47,'Gastos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Pessoal'!$H$6,1,MATCH(5&amp;$B47,'Gastos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Pessoal'!$H$512,1,MATCH(1&amp;$B47,'Gastos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Pessoal'!$H$512,1,MATCH(2&amp;$B47,'Gastos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Pessoal'!$H$512,1,MATCH(3&amp;$B47,'Gastos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Pessoal'!$H$512,1,MATCH(4&amp;$B47,'Gastos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Pessoal'!$H$512,1,MATCH(5&amp;$B47,'Gastos com Pessoal'!$I$532:$AJ$532&amp;'Gastos com Pessoal'!$I$512:$AJ$512,0),10,1)),0)</f>
        <v>31130.847184623999</v>
      </c>
      <c r="F47" s="32">
        <f t="array" aca="1" ref="F47" ca="1">_xlfn.IFNA(SUM((F$3&gt;='Gastos com Pessoal'!$E$7:$E$506)*(F$3&lt;='Gastos com Pessoal'!$F$7:$F$506)*OFFSET('Encargos e Benefícios'!$D$5,1,MATCH($B47,'Encargos e Benefícios'!$E$5:$AB$5,0),500,1)),0)
+_xlfn.IFNA(SUM((F$3&gt;='Gastos com Pessoal'!$E$513:$E$522)*(F$3&lt;='Gastos com Pessoal'!$F$513:$F$522)*OFFSET('Encargos e Benefícios'!$D$511,1,MATCH($B47,'Encargos e Benefícios'!$E$511:$AB$511,0),10,1)),0)
+_xlfn.IFNA(SUM((F$3&gt;='Gastos com Pessoal'!$E$7:$E$506)*(F$3&lt;='Gastos com Pessoal'!$F$7:$F$506)*(IF('Gastos com Pessoal'!$G$7:$G$506&lt;=F$3,1,0))*OFFSET('Gastos com Pessoal'!$H$6,1,MATCH(1&amp;$B47,'Gastos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Pessoal'!$H$6,1,MATCH(2&amp;$B47,'Gastos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Pessoal'!$H$6,1,MATCH(3&amp;$B47,'Gastos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Pessoal'!$H$6,1,MATCH(4&amp;$B47,'Gastos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Pessoal'!$H$6,1,MATCH(5&amp;$B47,'Gastos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Pessoal'!$H$512,1,MATCH(1&amp;$B47,'Gastos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Pessoal'!$H$512,1,MATCH(2&amp;$B47,'Gastos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Pessoal'!$H$512,1,MATCH(3&amp;$B47,'Gastos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Pessoal'!$H$512,1,MATCH(4&amp;$B47,'Gastos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Pessoal'!$H$512,1,MATCH(5&amp;$B47,'Gastos com Pessoal'!$I$532:$AJ$532&amp;'Gastos com Pessoal'!$I$512:$AJ$512,0),10,1)),0)</f>
        <v>31130.847184623999</v>
      </c>
      <c r="G47" s="32">
        <f t="array" aca="1" ref="G47" ca="1">_xlfn.IFNA(SUM((G$3&gt;='Gastos com Pessoal'!$E$7:$E$506)*(G$3&lt;='Gastos com Pessoal'!$F$7:$F$506)*OFFSET('Encargos e Benefícios'!$D$5,1,MATCH($B47,'Encargos e Benefícios'!$E$5:$AB$5,0),500,1)),0)
+_xlfn.IFNA(SUM((G$3&gt;='Gastos com Pessoal'!$E$513:$E$522)*(G$3&lt;='Gastos com Pessoal'!$F$513:$F$522)*OFFSET('Encargos e Benefícios'!$D$511,1,MATCH($B47,'Encargos e Benefícios'!$E$511:$AB$511,0),10,1)),0)
+_xlfn.IFNA(SUM((G$3&gt;='Gastos com Pessoal'!$E$7:$E$506)*(G$3&lt;='Gastos com Pessoal'!$F$7:$F$506)*(IF('Gastos com Pessoal'!$G$7:$G$506&lt;=G$3,1,0))*OFFSET('Gastos com Pessoal'!$H$6,1,MATCH(1&amp;$B47,'Gastos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Pessoal'!$H$6,1,MATCH(2&amp;$B47,'Gastos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Pessoal'!$H$6,1,MATCH(3&amp;$B47,'Gastos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Pessoal'!$H$6,1,MATCH(4&amp;$B47,'Gastos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Pessoal'!$H$6,1,MATCH(5&amp;$B47,'Gastos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Pessoal'!$H$512,1,MATCH(1&amp;$B47,'Gastos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Pessoal'!$H$512,1,MATCH(2&amp;$B47,'Gastos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Pessoal'!$H$512,1,MATCH(3&amp;$B47,'Gastos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Pessoal'!$H$512,1,MATCH(4&amp;$B47,'Gastos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Pessoal'!$H$512,1,MATCH(5&amp;$B47,'Gastos com Pessoal'!$I$532:$AJ$532&amp;'Gastos com Pessoal'!$I$512:$AJ$512,0),10,1)),0)</f>
        <v>31130.847184623999</v>
      </c>
      <c r="H47" s="32">
        <f t="array" aca="1" ref="H47" ca="1">_xlfn.IFNA(SUM((H$3&gt;='Gastos com Pessoal'!$E$7:$E$506)*(H$3&lt;='Gastos com Pessoal'!$F$7:$F$506)*OFFSET('Encargos e Benefícios'!$D$5,1,MATCH($B47,'Encargos e Benefícios'!$E$5:$AB$5,0),500,1)),0)
+_xlfn.IFNA(SUM((H$3&gt;='Gastos com Pessoal'!$E$513:$E$522)*(H$3&lt;='Gastos com Pessoal'!$F$513:$F$522)*OFFSET('Encargos e Benefícios'!$D$511,1,MATCH($B47,'Encargos e Benefícios'!$E$511:$AB$511,0),10,1)),0)
+_xlfn.IFNA(SUM((H$3&gt;='Gastos com Pessoal'!$E$7:$E$506)*(H$3&lt;='Gastos com Pessoal'!$F$7:$F$506)*(IF('Gastos com Pessoal'!$G$7:$G$506&lt;=H$3,1,0))*OFFSET('Gastos com Pessoal'!$H$6,1,MATCH(1&amp;$B47,'Gastos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Pessoal'!$H$6,1,MATCH(2&amp;$B47,'Gastos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Pessoal'!$H$6,1,MATCH(3&amp;$B47,'Gastos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Pessoal'!$H$6,1,MATCH(4&amp;$B47,'Gastos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Pessoal'!$H$6,1,MATCH(5&amp;$B47,'Gastos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Pessoal'!$H$512,1,MATCH(1&amp;$B47,'Gastos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Pessoal'!$H$512,1,MATCH(2&amp;$B47,'Gastos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Pessoal'!$H$512,1,MATCH(3&amp;$B47,'Gastos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Pessoal'!$H$512,1,MATCH(4&amp;$B47,'Gastos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Pessoal'!$H$512,1,MATCH(5&amp;$B47,'Gastos com Pessoal'!$I$532:$AJ$532&amp;'Gastos com Pessoal'!$I$512:$AJ$512,0),10,1)),0)</f>
        <v>31130.847184623999</v>
      </c>
      <c r="I47" s="32">
        <f t="array" aca="1" ref="I47" ca="1">_xlfn.IFNA(SUM((I$3&gt;='Gastos com Pessoal'!$E$7:$E$506)*(I$3&lt;='Gastos com Pessoal'!$F$7:$F$506)*OFFSET('Encargos e Benefícios'!$D$5,1,MATCH($B47,'Encargos e Benefícios'!$E$5:$AB$5,0),500,1)),0)
+_xlfn.IFNA(SUM((I$3&gt;='Gastos com Pessoal'!$E$513:$E$522)*(I$3&lt;='Gastos com Pessoal'!$F$513:$F$522)*OFFSET('Encargos e Benefícios'!$D$511,1,MATCH($B47,'Encargos e Benefícios'!$E$511:$AB$511,0),10,1)),0)
+_xlfn.IFNA(SUM((I$3&gt;='Gastos com Pessoal'!$E$7:$E$506)*(I$3&lt;='Gastos com Pessoal'!$F$7:$F$506)*(IF('Gastos com Pessoal'!$G$7:$G$506&lt;=I$3,1,0))*OFFSET('Gastos com Pessoal'!$H$6,1,MATCH(1&amp;$B47,'Gastos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Pessoal'!$H$6,1,MATCH(2&amp;$B47,'Gastos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Pessoal'!$H$6,1,MATCH(3&amp;$B47,'Gastos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Pessoal'!$H$6,1,MATCH(4&amp;$B47,'Gastos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Pessoal'!$H$6,1,MATCH(5&amp;$B47,'Gastos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Pessoal'!$H$512,1,MATCH(1&amp;$B47,'Gastos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Pessoal'!$H$512,1,MATCH(2&amp;$B47,'Gastos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Pessoal'!$H$512,1,MATCH(3&amp;$B47,'Gastos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Pessoal'!$H$512,1,MATCH(4&amp;$B47,'Gastos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Pessoal'!$H$512,1,MATCH(5&amp;$B47,'Gastos com Pessoal'!$I$532:$AJ$532&amp;'Gastos com Pessoal'!$I$512:$AJ$512,0),10,1)),0)</f>
        <v>31130.847184623999</v>
      </c>
      <c r="J47" s="32">
        <f t="array" aca="1" ref="J47" ca="1">_xlfn.IFNA(SUM((J$3&gt;='Gastos com Pessoal'!$E$7:$E$506)*(J$3&lt;='Gastos com Pessoal'!$F$7:$F$506)*OFFSET('Encargos e Benefícios'!$D$5,1,MATCH($B47,'Encargos e Benefícios'!$E$5:$AB$5,0),500,1)),0)
+_xlfn.IFNA(SUM((J$3&gt;='Gastos com Pessoal'!$E$513:$E$522)*(J$3&lt;='Gastos com Pessoal'!$F$513:$F$522)*OFFSET('Encargos e Benefícios'!$D$511,1,MATCH($B47,'Encargos e Benefícios'!$E$511:$AB$511,0),10,1)),0)
+_xlfn.IFNA(SUM((J$3&gt;='Gastos com Pessoal'!$E$7:$E$506)*(J$3&lt;='Gastos com Pessoal'!$F$7:$F$506)*(IF('Gastos com Pessoal'!$G$7:$G$506&lt;=J$3,1,0))*OFFSET('Gastos com Pessoal'!$H$6,1,MATCH(1&amp;$B47,'Gastos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Pessoal'!$H$6,1,MATCH(2&amp;$B47,'Gastos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Pessoal'!$H$6,1,MATCH(3&amp;$B47,'Gastos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Pessoal'!$H$6,1,MATCH(4&amp;$B47,'Gastos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Pessoal'!$H$6,1,MATCH(5&amp;$B47,'Gastos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Pessoal'!$H$512,1,MATCH(1&amp;$B47,'Gastos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Pessoal'!$H$512,1,MATCH(2&amp;$B47,'Gastos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Pessoal'!$H$512,1,MATCH(3&amp;$B47,'Gastos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Pessoal'!$H$512,1,MATCH(4&amp;$B47,'Gastos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Pessoal'!$H$512,1,MATCH(5&amp;$B47,'Gastos com Pessoal'!$I$532:$AJ$532&amp;'Gastos com Pessoal'!$I$512:$AJ$512,0),10,1)),0)</f>
        <v>31130.847184623999</v>
      </c>
      <c r="K47" s="32">
        <f t="array" aca="1" ref="K47" ca="1">_xlfn.IFNA(SUM((K$3&gt;='Gastos com Pessoal'!$E$7:$E$506)*(K$3&lt;='Gastos com Pessoal'!$F$7:$F$506)*OFFSET('Encargos e Benefícios'!$D$5,1,MATCH($B47,'Encargos e Benefícios'!$E$5:$AB$5,0),500,1)),0)
+_xlfn.IFNA(SUM((K$3&gt;='Gastos com Pessoal'!$E$513:$E$522)*(K$3&lt;='Gastos com Pessoal'!$F$513:$F$522)*OFFSET('Encargos e Benefícios'!$D$511,1,MATCH($B47,'Encargos e Benefícios'!$E$511:$AB$511,0),10,1)),0)
+_xlfn.IFNA(SUM((K$3&gt;='Gastos com Pessoal'!$E$7:$E$506)*(K$3&lt;='Gastos com Pessoal'!$F$7:$F$506)*(IF('Gastos com Pessoal'!$G$7:$G$506&lt;=K$3,1,0))*OFFSET('Gastos com Pessoal'!$H$6,1,MATCH(1&amp;$B47,'Gastos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Pessoal'!$H$6,1,MATCH(2&amp;$B47,'Gastos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Pessoal'!$H$6,1,MATCH(3&amp;$B47,'Gastos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Pessoal'!$H$6,1,MATCH(4&amp;$B47,'Gastos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Pessoal'!$H$6,1,MATCH(5&amp;$B47,'Gastos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Pessoal'!$H$512,1,MATCH(1&amp;$B47,'Gastos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Pessoal'!$H$512,1,MATCH(2&amp;$B47,'Gastos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Pessoal'!$H$512,1,MATCH(3&amp;$B47,'Gastos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Pessoal'!$H$512,1,MATCH(4&amp;$B47,'Gastos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Pessoal'!$H$512,1,MATCH(5&amp;$B47,'Gastos com Pessoal'!$I$532:$AJ$532&amp;'Gastos com Pessoal'!$I$512:$AJ$512,0),10,1)),0)</f>
        <v>31130.847184623999</v>
      </c>
      <c r="L47" s="32">
        <f t="array" aca="1" ref="L47" ca="1">_xlfn.IFNA(SUM((L$3&gt;='Gastos com Pessoal'!$E$7:$E$506)*(L$3&lt;='Gastos com Pessoal'!$F$7:$F$506)*OFFSET('Encargos e Benefícios'!$D$5,1,MATCH($B47,'Encargos e Benefícios'!$E$5:$AB$5,0),500,1)),0)
+_xlfn.IFNA(SUM((L$3&gt;='Gastos com Pessoal'!$E$513:$E$522)*(L$3&lt;='Gastos com Pessoal'!$F$513:$F$522)*OFFSET('Encargos e Benefícios'!$D$511,1,MATCH($B47,'Encargos e Benefícios'!$E$511:$AB$511,0),10,1)),0)
+_xlfn.IFNA(SUM((L$3&gt;='Gastos com Pessoal'!$E$7:$E$506)*(L$3&lt;='Gastos com Pessoal'!$F$7:$F$506)*(IF('Gastos com Pessoal'!$G$7:$G$506&lt;=L$3,1,0))*OFFSET('Gastos com Pessoal'!$H$6,1,MATCH(1&amp;$B47,'Gastos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Pessoal'!$H$6,1,MATCH(2&amp;$B47,'Gastos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Pessoal'!$H$6,1,MATCH(3&amp;$B47,'Gastos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Pessoal'!$H$6,1,MATCH(4&amp;$B47,'Gastos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Pessoal'!$H$6,1,MATCH(5&amp;$B47,'Gastos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Pessoal'!$H$512,1,MATCH(1&amp;$B47,'Gastos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Pessoal'!$H$512,1,MATCH(2&amp;$B47,'Gastos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Pessoal'!$H$512,1,MATCH(3&amp;$B47,'Gastos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Pessoal'!$H$512,1,MATCH(4&amp;$B47,'Gastos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Pessoal'!$H$512,1,MATCH(5&amp;$B47,'Gastos com Pessoal'!$I$532:$AJ$532&amp;'Gastos com Pessoal'!$I$512:$AJ$512,0),10,1)),0)</f>
        <v>0</v>
      </c>
      <c r="M47" s="32">
        <f t="array" aca="1" ref="M47" ca="1">_xlfn.IFNA(SUM((M$3&gt;='Gastos com Pessoal'!$E$7:$E$506)*(M$3&lt;='Gastos com Pessoal'!$F$7:$F$506)*OFFSET('Encargos e Benefícios'!$D$5,1,MATCH($B47,'Encargos e Benefícios'!$E$5:$AB$5,0),500,1)),0)
+_xlfn.IFNA(SUM((M$3&gt;='Gastos com Pessoal'!$E$513:$E$522)*(M$3&lt;='Gastos com Pessoal'!$F$513:$F$522)*OFFSET('Encargos e Benefícios'!$D$511,1,MATCH($B47,'Encargos e Benefícios'!$E$511:$AB$511,0),10,1)),0)
+_xlfn.IFNA(SUM((M$3&gt;='Gastos com Pessoal'!$E$7:$E$506)*(M$3&lt;='Gastos com Pessoal'!$F$7:$F$506)*(IF('Gastos com Pessoal'!$G$7:$G$506&lt;=M$3,1,0))*OFFSET('Gastos com Pessoal'!$H$6,1,MATCH(1&amp;$B47,'Gastos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Pessoal'!$H$6,1,MATCH(2&amp;$B47,'Gastos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Pessoal'!$H$6,1,MATCH(3&amp;$B47,'Gastos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Pessoal'!$H$6,1,MATCH(4&amp;$B47,'Gastos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Pessoal'!$H$6,1,MATCH(5&amp;$B47,'Gastos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Pessoal'!$H$512,1,MATCH(1&amp;$B47,'Gastos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Pessoal'!$H$512,1,MATCH(2&amp;$B47,'Gastos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Pessoal'!$H$512,1,MATCH(3&amp;$B47,'Gastos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Pessoal'!$H$512,1,MATCH(4&amp;$B47,'Gastos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Pessoal'!$H$512,1,MATCH(5&amp;$B47,'Gastos com Pessoal'!$I$532:$AJ$532&amp;'Gastos com Pessoal'!$I$512:$AJ$512,0),10,1)),0)</f>
        <v>0</v>
      </c>
      <c r="N47" s="32">
        <f t="array" aca="1" ref="N47" ca="1">_xlfn.IFNA(SUM((N$3&gt;='Gastos com Pessoal'!$E$7:$E$506)*(N$3&lt;='Gastos com Pessoal'!$F$7:$F$506)*OFFSET('Encargos e Benefícios'!$D$5,1,MATCH($B47,'Encargos e Benefícios'!$E$5:$AB$5,0),500,1)),0)
+_xlfn.IFNA(SUM((N$3&gt;='Gastos com Pessoal'!$E$513:$E$522)*(N$3&lt;='Gastos com Pessoal'!$F$513:$F$522)*OFFSET('Encargos e Benefícios'!$D$511,1,MATCH($B47,'Encargos e Benefícios'!$E$511:$AB$511,0),10,1)),0)
+_xlfn.IFNA(SUM((N$3&gt;='Gastos com Pessoal'!$E$7:$E$506)*(N$3&lt;='Gastos com Pessoal'!$F$7:$F$506)*(IF('Gastos com Pessoal'!$G$7:$G$506&lt;=N$3,1,0))*OFFSET('Gastos com Pessoal'!$H$6,1,MATCH(1&amp;$B47,'Gastos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Pessoal'!$H$6,1,MATCH(2&amp;$B47,'Gastos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Pessoal'!$H$6,1,MATCH(3&amp;$B47,'Gastos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Pessoal'!$H$6,1,MATCH(4&amp;$B47,'Gastos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Pessoal'!$H$6,1,MATCH(5&amp;$B47,'Gastos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Pessoal'!$H$512,1,MATCH(1&amp;$B47,'Gastos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Pessoal'!$H$512,1,MATCH(2&amp;$B47,'Gastos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Pessoal'!$H$512,1,MATCH(3&amp;$B47,'Gastos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Pessoal'!$H$512,1,MATCH(4&amp;$B47,'Gastos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Pessoal'!$H$512,1,MATCH(5&amp;$B47,'Gastos com Pessoal'!$I$532:$AJ$532&amp;'Gastos com Pessoal'!$I$512:$AJ$512,0),10,1)),0)</f>
        <v>0</v>
      </c>
      <c r="O47" s="32">
        <f t="array" aca="1" ref="O47" ca="1">_xlfn.IFNA(SUM((O$3&gt;='Gastos com Pessoal'!$E$7:$E$506)*(O$3&lt;='Gastos com Pessoal'!$F$7:$F$506)*OFFSET('Encargos e Benefícios'!$D$5,1,MATCH($B47,'Encargos e Benefícios'!$E$5:$AB$5,0),500,1)),0)
+_xlfn.IFNA(SUM((O$3&gt;='Gastos com Pessoal'!$E$513:$E$522)*(O$3&lt;='Gastos com Pessoal'!$F$513:$F$522)*OFFSET('Encargos e Benefícios'!$D$511,1,MATCH($B47,'Encargos e Benefícios'!$E$511:$AB$511,0),10,1)),0)
+_xlfn.IFNA(SUM((O$3&gt;='Gastos com Pessoal'!$E$7:$E$506)*(O$3&lt;='Gastos com Pessoal'!$F$7:$F$506)*(IF('Gastos com Pessoal'!$G$7:$G$506&lt;=O$3,1,0))*OFFSET('Gastos com Pessoal'!$H$6,1,MATCH(1&amp;$B47,'Gastos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Pessoal'!$H$6,1,MATCH(2&amp;$B47,'Gastos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Pessoal'!$H$6,1,MATCH(3&amp;$B47,'Gastos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Pessoal'!$H$6,1,MATCH(4&amp;$B47,'Gastos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Pessoal'!$H$6,1,MATCH(5&amp;$B47,'Gastos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Pessoal'!$H$512,1,MATCH(1&amp;$B47,'Gastos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Pessoal'!$H$512,1,MATCH(2&amp;$B47,'Gastos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Pessoal'!$H$512,1,MATCH(3&amp;$B47,'Gastos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Pessoal'!$H$512,1,MATCH(4&amp;$B47,'Gastos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Pessoal'!$H$512,1,MATCH(5&amp;$B47,'Gastos com Pessoal'!$I$532:$AJ$532&amp;'Gastos com Pessoal'!$I$512:$AJ$512,0),10,1)),0)</f>
        <v>0</v>
      </c>
      <c r="P47" s="32">
        <f t="array" aca="1" ref="P47" ca="1">_xlfn.IFNA(SUM((P$3&gt;='Gastos com Pessoal'!$E$7:$E$506)*(P$3&lt;='Gastos com Pessoal'!$F$7:$F$506)*OFFSET('Encargos e Benefícios'!$D$5,1,MATCH($B47,'Encargos e Benefícios'!$E$5:$AB$5,0),500,1)),0)
+_xlfn.IFNA(SUM((P$3&gt;='Gastos com Pessoal'!$E$513:$E$522)*(P$3&lt;='Gastos com Pessoal'!$F$513:$F$522)*OFFSET('Encargos e Benefícios'!$D$511,1,MATCH($B47,'Encargos e Benefícios'!$E$511:$AB$511,0),10,1)),0)
+_xlfn.IFNA(SUM((P$3&gt;='Gastos com Pessoal'!$E$7:$E$506)*(P$3&lt;='Gastos com Pessoal'!$F$7:$F$506)*(IF('Gastos com Pessoal'!$G$7:$G$506&lt;=P$3,1,0))*OFFSET('Gastos com Pessoal'!$H$6,1,MATCH(1&amp;$B47,'Gastos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Pessoal'!$H$6,1,MATCH(2&amp;$B47,'Gastos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Pessoal'!$H$6,1,MATCH(3&amp;$B47,'Gastos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Pessoal'!$H$6,1,MATCH(4&amp;$B47,'Gastos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Pessoal'!$H$6,1,MATCH(5&amp;$B47,'Gastos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Pessoal'!$H$512,1,MATCH(1&amp;$B47,'Gastos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Pessoal'!$H$512,1,MATCH(2&amp;$B47,'Gastos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Pessoal'!$H$512,1,MATCH(3&amp;$B47,'Gastos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Pessoal'!$H$512,1,MATCH(4&amp;$B47,'Gastos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Pessoal'!$H$512,1,MATCH(5&amp;$B47,'Gastos com Pessoal'!$I$532:$AJ$532&amp;'Gastos com Pessoal'!$I$512:$AJ$512,0),10,1)),0)</f>
        <v>0</v>
      </c>
      <c r="Q47" s="32">
        <f t="array" aca="1" ref="Q47" ca="1">_xlfn.IFNA(SUM((Q$3&gt;='Gastos com Pessoal'!$E$7:$E$506)*(Q$3&lt;='Gastos com Pessoal'!$F$7:$F$506)*OFFSET('Encargos e Benefícios'!$D$5,1,MATCH($B47,'Encargos e Benefícios'!$E$5:$AB$5,0),500,1)),0)
+_xlfn.IFNA(SUM((Q$3&gt;='Gastos com Pessoal'!$E$513:$E$522)*(Q$3&lt;='Gastos com Pessoal'!$F$513:$F$522)*OFFSET('Encargos e Benefícios'!$D$511,1,MATCH($B47,'Encargos e Benefícios'!$E$511:$AB$511,0),10,1)),0)
+_xlfn.IFNA(SUM((Q$3&gt;='Gastos com Pessoal'!$E$7:$E$506)*(Q$3&lt;='Gastos com Pessoal'!$F$7:$F$506)*(IF('Gastos com Pessoal'!$G$7:$G$506&lt;=Q$3,1,0))*OFFSET('Gastos com Pessoal'!$H$6,1,MATCH(1&amp;$B47,'Gastos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Pessoal'!$H$6,1,MATCH(2&amp;$B47,'Gastos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Pessoal'!$H$6,1,MATCH(3&amp;$B47,'Gastos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Pessoal'!$H$6,1,MATCH(4&amp;$B47,'Gastos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Pessoal'!$H$6,1,MATCH(5&amp;$B47,'Gastos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Pessoal'!$H$512,1,MATCH(1&amp;$B47,'Gastos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Pessoal'!$H$512,1,MATCH(2&amp;$B47,'Gastos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Pessoal'!$H$512,1,MATCH(3&amp;$B47,'Gastos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Pessoal'!$H$512,1,MATCH(4&amp;$B47,'Gastos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Pessoal'!$H$512,1,MATCH(5&amp;$B47,'Gastos com Pessoal'!$I$532:$AJ$532&amp;'Gastos com Pessoal'!$I$512:$AJ$512,0),10,1)),0)</f>
        <v>0</v>
      </c>
      <c r="R47" s="32">
        <f t="array" aca="1" ref="R47" ca="1">_xlfn.IFNA(SUM((R$3&gt;='Gastos com Pessoal'!$E$7:$E$506)*(R$3&lt;='Gastos com Pessoal'!$F$7:$F$506)*OFFSET('Encargos e Benefícios'!$D$5,1,MATCH($B47,'Encargos e Benefícios'!$E$5:$AB$5,0),500,1)),0)
+_xlfn.IFNA(SUM((R$3&gt;='Gastos com Pessoal'!$E$513:$E$522)*(R$3&lt;='Gastos com Pessoal'!$F$513:$F$522)*OFFSET('Encargos e Benefícios'!$D$511,1,MATCH($B47,'Encargos e Benefícios'!$E$511:$AB$511,0),10,1)),0)
+_xlfn.IFNA(SUM((R$3&gt;='Gastos com Pessoal'!$E$7:$E$506)*(R$3&lt;='Gastos com Pessoal'!$F$7:$F$506)*(IF('Gastos com Pessoal'!$G$7:$G$506&lt;=R$3,1,0))*OFFSET('Gastos com Pessoal'!$H$6,1,MATCH(1&amp;$B47,'Gastos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Pessoal'!$H$6,1,MATCH(2&amp;$B47,'Gastos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Pessoal'!$H$6,1,MATCH(3&amp;$B47,'Gastos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Pessoal'!$H$6,1,MATCH(4&amp;$B47,'Gastos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Pessoal'!$H$6,1,MATCH(5&amp;$B47,'Gastos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Pessoal'!$H$512,1,MATCH(1&amp;$B47,'Gastos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Pessoal'!$H$512,1,MATCH(2&amp;$B47,'Gastos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Pessoal'!$H$512,1,MATCH(3&amp;$B47,'Gastos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Pessoal'!$H$512,1,MATCH(4&amp;$B47,'Gastos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Pessoal'!$H$512,1,MATCH(5&amp;$B47,'Gastos com Pessoal'!$I$532:$AJ$532&amp;'Gastos com Pessoal'!$I$512:$AJ$512,0),10,1)),0)</f>
        <v>0</v>
      </c>
      <c r="S47" s="32">
        <f t="array" aca="1" ref="S47" ca="1">_xlfn.IFNA(SUM((S$3&gt;='Gastos com Pessoal'!$E$7:$E$506)*(S$3&lt;='Gastos com Pessoal'!$F$7:$F$506)*OFFSET('Encargos e Benefícios'!$D$5,1,MATCH($B47,'Encargos e Benefícios'!$E$5:$AB$5,0),500,1)),0)
+_xlfn.IFNA(SUM((S$3&gt;='Gastos com Pessoal'!$E$513:$E$522)*(S$3&lt;='Gastos com Pessoal'!$F$513:$F$522)*OFFSET('Encargos e Benefícios'!$D$511,1,MATCH($B47,'Encargos e Benefícios'!$E$511:$AB$511,0),10,1)),0)
+_xlfn.IFNA(SUM((S$3&gt;='Gastos com Pessoal'!$E$7:$E$506)*(S$3&lt;='Gastos com Pessoal'!$F$7:$F$506)*(IF('Gastos com Pessoal'!$G$7:$G$506&lt;=S$3,1,0))*OFFSET('Gastos com Pessoal'!$H$6,1,MATCH(1&amp;$B47,'Gastos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Pessoal'!$H$6,1,MATCH(2&amp;$B47,'Gastos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Pessoal'!$H$6,1,MATCH(3&amp;$B47,'Gastos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Pessoal'!$H$6,1,MATCH(4&amp;$B47,'Gastos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Pessoal'!$H$6,1,MATCH(5&amp;$B47,'Gastos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Pessoal'!$H$512,1,MATCH(1&amp;$B47,'Gastos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Pessoal'!$H$512,1,MATCH(2&amp;$B47,'Gastos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Pessoal'!$H$512,1,MATCH(3&amp;$B47,'Gastos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Pessoal'!$H$512,1,MATCH(4&amp;$B47,'Gastos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Pessoal'!$H$512,1,MATCH(5&amp;$B47,'Gastos com Pessoal'!$I$532:$AJ$532&amp;'Gastos com Pessoal'!$I$512:$AJ$512,0),10,1)),0)</f>
        <v>0</v>
      </c>
      <c r="T47" s="32">
        <f t="array" aca="1" ref="T47" ca="1">_xlfn.IFNA(SUM((T$3&gt;='Gastos com Pessoal'!$E$7:$E$506)*(T$3&lt;='Gastos com Pessoal'!$F$7:$F$506)*OFFSET('Encargos e Benefícios'!$D$5,1,MATCH($B47,'Encargos e Benefícios'!$E$5:$AB$5,0),500,1)),0)
+_xlfn.IFNA(SUM((T$3&gt;='Gastos com Pessoal'!$E$513:$E$522)*(T$3&lt;='Gastos com Pessoal'!$F$513:$F$522)*OFFSET('Encargos e Benefícios'!$D$511,1,MATCH($B47,'Encargos e Benefícios'!$E$511:$AB$511,0),10,1)),0)
+_xlfn.IFNA(SUM((T$3&gt;='Gastos com Pessoal'!$E$7:$E$506)*(T$3&lt;='Gastos com Pessoal'!$F$7:$F$506)*(IF('Gastos com Pessoal'!$G$7:$G$506&lt;=T$3,1,0))*OFFSET('Gastos com Pessoal'!$H$6,1,MATCH(1&amp;$B47,'Gastos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Pessoal'!$H$6,1,MATCH(2&amp;$B47,'Gastos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Pessoal'!$H$6,1,MATCH(3&amp;$B47,'Gastos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Pessoal'!$H$6,1,MATCH(4&amp;$B47,'Gastos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Pessoal'!$H$6,1,MATCH(5&amp;$B47,'Gastos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Pessoal'!$H$512,1,MATCH(1&amp;$B47,'Gastos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Pessoal'!$H$512,1,MATCH(2&amp;$B47,'Gastos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Pessoal'!$H$512,1,MATCH(3&amp;$B47,'Gastos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Pessoal'!$H$512,1,MATCH(4&amp;$B47,'Gastos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Pessoal'!$H$512,1,MATCH(5&amp;$B47,'Gastos com Pessoal'!$I$532:$AJ$532&amp;'Gastos com Pessoal'!$I$512:$AJ$512,0),10,1)),0)</f>
        <v>0</v>
      </c>
      <c r="U47" s="32">
        <f t="array" aca="1" ref="U47" ca="1">_xlfn.IFNA(SUM((U$3&gt;='Gastos com Pessoal'!$E$7:$E$506)*(U$3&lt;='Gastos com Pessoal'!$F$7:$F$506)*OFFSET('Encargos e Benefícios'!$D$5,1,MATCH($B47,'Encargos e Benefícios'!$E$5:$AB$5,0),500,1)),0)
+_xlfn.IFNA(SUM((U$3&gt;='Gastos com Pessoal'!$E$513:$E$522)*(U$3&lt;='Gastos com Pessoal'!$F$513:$F$522)*OFFSET('Encargos e Benefícios'!$D$511,1,MATCH($B47,'Encargos e Benefícios'!$E$511:$AB$511,0),10,1)),0)
+_xlfn.IFNA(SUM((U$3&gt;='Gastos com Pessoal'!$E$7:$E$506)*(U$3&lt;='Gastos com Pessoal'!$F$7:$F$506)*(IF('Gastos com Pessoal'!$G$7:$G$506&lt;=U$3,1,0))*OFFSET('Gastos com Pessoal'!$H$6,1,MATCH(1&amp;$B47,'Gastos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Pessoal'!$H$6,1,MATCH(2&amp;$B47,'Gastos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Pessoal'!$H$6,1,MATCH(3&amp;$B47,'Gastos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Pessoal'!$H$6,1,MATCH(4&amp;$B47,'Gastos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Pessoal'!$H$6,1,MATCH(5&amp;$B47,'Gastos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Pessoal'!$H$512,1,MATCH(1&amp;$B47,'Gastos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Pessoal'!$H$512,1,MATCH(2&amp;$B47,'Gastos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Pessoal'!$H$512,1,MATCH(3&amp;$B47,'Gastos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Pessoal'!$H$512,1,MATCH(4&amp;$B47,'Gastos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Pessoal'!$H$512,1,MATCH(5&amp;$B47,'Gastos com Pessoal'!$I$532:$AJ$532&amp;'Gastos com Pessoal'!$I$512:$AJ$512,0),10,1)),0)</f>
        <v>0</v>
      </c>
      <c r="V47" s="32">
        <f t="array" aca="1" ref="V47" ca="1">_xlfn.IFNA(SUM((V$3&gt;='Gastos com Pessoal'!$E$7:$E$506)*(V$3&lt;='Gastos com Pessoal'!$F$7:$F$506)*OFFSET('Encargos e Benefícios'!$D$5,1,MATCH($B47,'Encargos e Benefícios'!$E$5:$AB$5,0),500,1)),0)
+_xlfn.IFNA(SUM((V$3&gt;='Gastos com Pessoal'!$E$513:$E$522)*(V$3&lt;='Gastos com Pessoal'!$F$513:$F$522)*OFFSET('Encargos e Benefícios'!$D$511,1,MATCH($B47,'Encargos e Benefícios'!$E$511:$AB$511,0),10,1)),0)
+_xlfn.IFNA(SUM((V$3&gt;='Gastos com Pessoal'!$E$7:$E$506)*(V$3&lt;='Gastos com Pessoal'!$F$7:$F$506)*(IF('Gastos com Pessoal'!$G$7:$G$506&lt;=V$3,1,0))*OFFSET('Gastos com Pessoal'!$H$6,1,MATCH(1&amp;$B47,'Gastos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Pessoal'!$H$6,1,MATCH(2&amp;$B47,'Gastos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Pessoal'!$H$6,1,MATCH(3&amp;$B47,'Gastos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Pessoal'!$H$6,1,MATCH(4&amp;$B47,'Gastos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Pessoal'!$H$6,1,MATCH(5&amp;$B47,'Gastos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Pessoal'!$H$512,1,MATCH(1&amp;$B47,'Gastos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Pessoal'!$H$512,1,MATCH(2&amp;$B47,'Gastos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Pessoal'!$H$512,1,MATCH(3&amp;$B47,'Gastos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Pessoal'!$H$512,1,MATCH(4&amp;$B47,'Gastos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Pessoal'!$H$512,1,MATCH(5&amp;$B47,'Gastos com Pessoal'!$I$532:$AJ$532&amp;'Gastos com Pessoal'!$I$512:$AJ$512,0),10,1)),0)</f>
        <v>0</v>
      </c>
      <c r="W47" s="32">
        <f t="array" aca="1" ref="W47" ca="1">_xlfn.IFNA(SUM((W$3&gt;='Gastos com Pessoal'!$E$7:$E$506)*(W$3&lt;='Gastos com Pessoal'!$F$7:$F$506)*OFFSET('Encargos e Benefícios'!$D$5,1,MATCH($B47,'Encargos e Benefícios'!$E$5:$AB$5,0),500,1)),0)
+_xlfn.IFNA(SUM((W$3&gt;='Gastos com Pessoal'!$E$513:$E$522)*(W$3&lt;='Gastos com Pessoal'!$F$513:$F$522)*OFFSET('Encargos e Benefícios'!$D$511,1,MATCH($B47,'Encargos e Benefícios'!$E$511:$AB$511,0),10,1)),0)
+_xlfn.IFNA(SUM((W$3&gt;='Gastos com Pessoal'!$E$7:$E$506)*(W$3&lt;='Gastos com Pessoal'!$F$7:$F$506)*(IF('Gastos com Pessoal'!$G$7:$G$506&lt;=W$3,1,0))*OFFSET('Gastos com Pessoal'!$H$6,1,MATCH(1&amp;$B47,'Gastos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Pessoal'!$H$6,1,MATCH(2&amp;$B47,'Gastos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Pessoal'!$H$6,1,MATCH(3&amp;$B47,'Gastos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Pessoal'!$H$6,1,MATCH(4&amp;$B47,'Gastos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Pessoal'!$H$6,1,MATCH(5&amp;$B47,'Gastos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Pessoal'!$H$512,1,MATCH(1&amp;$B47,'Gastos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Pessoal'!$H$512,1,MATCH(2&amp;$B47,'Gastos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Pessoal'!$H$512,1,MATCH(3&amp;$B47,'Gastos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Pessoal'!$H$512,1,MATCH(4&amp;$B47,'Gastos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Pessoal'!$H$512,1,MATCH(5&amp;$B47,'Gastos com Pessoal'!$I$532:$AJ$532&amp;'Gastos com Pessoal'!$I$512:$AJ$512,0),10,1)),0)</f>
        <v>0</v>
      </c>
      <c r="X47" s="32">
        <f t="array" aca="1" ref="X47" ca="1">_xlfn.IFNA(SUM((X$3&gt;='Gastos com Pessoal'!$E$7:$E$506)*(X$3&lt;='Gastos com Pessoal'!$F$7:$F$506)*OFFSET('Encargos e Benefícios'!$D$5,1,MATCH($B47,'Encargos e Benefícios'!$E$5:$AB$5,0),500,1)),0)
+_xlfn.IFNA(SUM((X$3&gt;='Gastos com Pessoal'!$E$513:$E$522)*(X$3&lt;='Gastos com Pessoal'!$F$513:$F$522)*OFFSET('Encargos e Benefícios'!$D$511,1,MATCH($B47,'Encargos e Benefícios'!$E$511:$AB$511,0),10,1)),0)
+_xlfn.IFNA(SUM((X$3&gt;='Gastos com Pessoal'!$E$7:$E$506)*(X$3&lt;='Gastos com Pessoal'!$F$7:$F$506)*(IF('Gastos com Pessoal'!$G$7:$G$506&lt;=X$3,1,0))*OFFSET('Gastos com Pessoal'!$H$6,1,MATCH(1&amp;$B47,'Gastos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Pessoal'!$H$6,1,MATCH(2&amp;$B47,'Gastos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Pessoal'!$H$6,1,MATCH(3&amp;$B47,'Gastos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Pessoal'!$H$6,1,MATCH(4&amp;$B47,'Gastos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Pessoal'!$H$6,1,MATCH(5&amp;$B47,'Gastos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Pessoal'!$H$512,1,MATCH(1&amp;$B47,'Gastos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Pessoal'!$H$512,1,MATCH(2&amp;$B47,'Gastos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Pessoal'!$H$512,1,MATCH(3&amp;$B47,'Gastos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Pessoal'!$H$512,1,MATCH(4&amp;$B47,'Gastos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Pessoal'!$H$512,1,MATCH(5&amp;$B47,'Gastos com Pessoal'!$I$532:$AJ$532&amp;'Gastos com Pessoal'!$I$512:$AJ$512,0),10,1)),0)</f>
        <v>0</v>
      </c>
      <c r="Y47" s="32">
        <f t="array" aca="1" ref="Y47" ca="1">_xlfn.IFNA(SUM((Y$3&gt;='Gastos com Pessoal'!$E$7:$E$506)*(Y$3&lt;='Gastos com Pessoal'!$F$7:$F$506)*OFFSET('Encargos e Benefícios'!$D$5,1,MATCH($B47,'Encargos e Benefícios'!$E$5:$AB$5,0),500,1)),0)
+_xlfn.IFNA(SUM((Y$3&gt;='Gastos com Pessoal'!$E$513:$E$522)*(Y$3&lt;='Gastos com Pessoal'!$F$513:$F$522)*OFFSET('Encargos e Benefícios'!$D$511,1,MATCH($B47,'Encargos e Benefícios'!$E$511:$AB$511,0),10,1)),0)
+_xlfn.IFNA(SUM((Y$3&gt;='Gastos com Pessoal'!$E$7:$E$506)*(Y$3&lt;='Gastos com Pessoal'!$F$7:$F$506)*(IF('Gastos com Pessoal'!$G$7:$G$506&lt;=Y$3,1,0))*OFFSET('Gastos com Pessoal'!$H$6,1,MATCH(1&amp;$B47,'Gastos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Pessoal'!$H$6,1,MATCH(2&amp;$B47,'Gastos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Pessoal'!$H$6,1,MATCH(3&amp;$B47,'Gastos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Pessoal'!$H$6,1,MATCH(4&amp;$B47,'Gastos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Pessoal'!$H$6,1,MATCH(5&amp;$B47,'Gastos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Pessoal'!$H$512,1,MATCH(1&amp;$B47,'Gastos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Pessoal'!$H$512,1,MATCH(2&amp;$B47,'Gastos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Pessoal'!$H$512,1,MATCH(3&amp;$B47,'Gastos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Pessoal'!$H$512,1,MATCH(4&amp;$B47,'Gastos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Pessoal'!$H$512,1,MATCH(5&amp;$B47,'Gastos com Pessoal'!$I$532:$AJ$532&amp;'Gastos com Pessoal'!$I$512:$AJ$512,0),10,1)),0)</f>
        <v>0</v>
      </c>
      <c r="Z47" s="32">
        <f t="array" aca="1" ref="Z47" ca="1">_xlfn.IFNA(SUM((Z$3&gt;='Gastos com Pessoal'!$E$7:$E$506)*(Z$3&lt;='Gastos com Pessoal'!$F$7:$F$506)*OFFSET('Encargos e Benefícios'!$D$5,1,MATCH($B47,'Encargos e Benefícios'!$E$5:$AB$5,0),500,1)),0)
+_xlfn.IFNA(SUM((Z$3&gt;='Gastos com Pessoal'!$E$513:$E$522)*(Z$3&lt;='Gastos com Pessoal'!$F$513:$F$522)*OFFSET('Encargos e Benefícios'!$D$511,1,MATCH($B47,'Encargos e Benefícios'!$E$511:$AB$511,0),10,1)),0)
+_xlfn.IFNA(SUM((Z$3&gt;='Gastos com Pessoal'!$E$7:$E$506)*(Z$3&lt;='Gastos com Pessoal'!$F$7:$F$506)*(IF('Gastos com Pessoal'!$G$7:$G$506&lt;=Z$3,1,0))*OFFSET('Gastos com Pessoal'!$H$6,1,MATCH(1&amp;$B47,'Gastos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Pessoal'!$H$6,1,MATCH(2&amp;$B47,'Gastos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Pessoal'!$H$6,1,MATCH(3&amp;$B47,'Gastos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Pessoal'!$H$6,1,MATCH(4&amp;$B47,'Gastos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Pessoal'!$H$6,1,MATCH(5&amp;$B47,'Gastos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Pessoal'!$H$512,1,MATCH(1&amp;$B47,'Gastos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Pessoal'!$H$512,1,MATCH(2&amp;$B47,'Gastos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Pessoal'!$H$512,1,MATCH(3&amp;$B47,'Gastos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Pessoal'!$H$512,1,MATCH(4&amp;$B47,'Gastos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Pessoal'!$H$512,1,MATCH(5&amp;$B47,'Gastos com Pessoal'!$I$532:$AJ$532&amp;'Gastos com Pessoal'!$I$512:$AJ$512,0),10,1)),0)</f>
        <v>0</v>
      </c>
      <c r="AA47" s="32">
        <f t="array" aca="1" ref="AA47" ca="1">_xlfn.IFNA(SUM((AA$3&gt;='Gastos com Pessoal'!$E$7:$E$506)*(AA$3&lt;='Gastos com Pessoal'!$F$7:$F$506)*OFFSET('Encargos e Benefícios'!$D$5,1,MATCH($B47,'Encargos e Benefícios'!$E$5:$AB$5,0),500,1)),0)
+_xlfn.IFNA(SUM((AA$3&gt;='Gastos com Pessoal'!$E$513:$E$522)*(AA$3&lt;='Gastos com Pessoal'!$F$513:$F$522)*OFFSET('Encargos e Benefícios'!$D$511,1,MATCH($B47,'Encargos e Benefícios'!$E$511:$AB$511,0),10,1)),0)
+_xlfn.IFNA(SUM((AA$3&gt;='Gastos com Pessoal'!$E$7:$E$506)*(AA$3&lt;='Gastos com Pessoal'!$F$7:$F$506)*(IF('Gastos com Pessoal'!$G$7:$G$506&lt;=AA$3,1,0))*OFFSET('Gastos com Pessoal'!$H$6,1,MATCH(1&amp;$B47,'Gastos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Pessoal'!$H$6,1,MATCH(2&amp;$B47,'Gastos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Pessoal'!$H$6,1,MATCH(3&amp;$B47,'Gastos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Pessoal'!$H$6,1,MATCH(4&amp;$B47,'Gastos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Pessoal'!$H$6,1,MATCH(5&amp;$B47,'Gastos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Pessoal'!$H$512,1,MATCH(1&amp;$B47,'Gastos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Pessoal'!$H$512,1,MATCH(2&amp;$B47,'Gastos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Pessoal'!$H$512,1,MATCH(3&amp;$B47,'Gastos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Pessoal'!$H$512,1,MATCH(4&amp;$B47,'Gastos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Pessoal'!$H$512,1,MATCH(5&amp;$B47,'Gastos com Pessoal'!$I$532:$AJ$532&amp;'Gastos com Pessoal'!$I$512:$AJ$512,0),10,1)),0)</f>
        <v>0</v>
      </c>
      <c r="AB47" s="32">
        <f t="array" aca="1" ref="AB47" ca="1">_xlfn.IFNA(SUM((AB$3&gt;='Gastos com Pessoal'!$E$7:$E$506)*(AB$3&lt;='Gastos com Pessoal'!$F$7:$F$506)*OFFSET('Encargos e Benefícios'!$D$5,1,MATCH($B47,'Encargos e Benefícios'!$E$5:$AB$5,0),500,1)),0)
+_xlfn.IFNA(SUM((AB$3&gt;='Gastos com Pessoal'!$E$513:$E$522)*(AB$3&lt;='Gastos com Pessoal'!$F$513:$F$522)*OFFSET('Encargos e Benefícios'!$D$511,1,MATCH($B47,'Encargos e Benefícios'!$E$511:$AB$511,0),10,1)),0)
+_xlfn.IFNA(SUM((AB$3&gt;='Gastos com Pessoal'!$E$7:$E$506)*(AB$3&lt;='Gastos com Pessoal'!$F$7:$F$506)*(IF('Gastos com Pessoal'!$G$7:$G$506&lt;=AB$3,1,0))*OFFSET('Gastos com Pessoal'!$H$6,1,MATCH(1&amp;$B47,'Gastos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Pessoal'!$H$6,1,MATCH(2&amp;$B47,'Gastos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Pessoal'!$H$6,1,MATCH(3&amp;$B47,'Gastos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Pessoal'!$H$6,1,MATCH(4&amp;$B47,'Gastos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Pessoal'!$H$6,1,MATCH(5&amp;$B47,'Gastos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Pessoal'!$H$512,1,MATCH(1&amp;$B47,'Gastos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Pessoal'!$H$512,1,MATCH(2&amp;$B47,'Gastos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Pessoal'!$H$512,1,MATCH(3&amp;$B47,'Gastos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Pessoal'!$H$512,1,MATCH(4&amp;$B47,'Gastos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Pessoal'!$H$512,1,MATCH(5&amp;$B47,'Gastos com Pessoal'!$I$532:$AJ$532&amp;'Gastos com Pessoal'!$I$512:$AJ$512,0),10,1)),0)</f>
        <v>0</v>
      </c>
      <c r="AC47" s="32">
        <f t="array" aca="1" ref="AC47" ca="1">_xlfn.IFNA(SUM((AC$3&gt;='Gastos com Pessoal'!$E$7:$E$506)*(AC$3&lt;='Gastos com Pessoal'!$F$7:$F$506)*OFFSET('Encargos e Benefícios'!$D$5,1,MATCH($B47,'Encargos e Benefícios'!$E$5:$AB$5,0),500,1)),0)
+_xlfn.IFNA(SUM((AC$3&gt;='Gastos com Pessoal'!$E$513:$E$522)*(AC$3&lt;='Gastos com Pessoal'!$F$513:$F$522)*OFFSET('Encargos e Benefícios'!$D$511,1,MATCH($B47,'Encargos e Benefícios'!$E$511:$AB$511,0),10,1)),0)
+_xlfn.IFNA(SUM((AC$3&gt;='Gastos com Pessoal'!$E$7:$E$506)*(AC$3&lt;='Gastos com Pessoal'!$F$7:$F$506)*(IF('Gastos com Pessoal'!$G$7:$G$506&lt;=AC$3,1,0))*OFFSET('Gastos com Pessoal'!$H$6,1,MATCH(1&amp;$B47,'Gastos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Pessoal'!$H$6,1,MATCH(2&amp;$B47,'Gastos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Pessoal'!$H$6,1,MATCH(3&amp;$B47,'Gastos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Pessoal'!$H$6,1,MATCH(4&amp;$B47,'Gastos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Pessoal'!$H$6,1,MATCH(5&amp;$B47,'Gastos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Pessoal'!$H$512,1,MATCH(1&amp;$B47,'Gastos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Pessoal'!$H$512,1,MATCH(2&amp;$B47,'Gastos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Pessoal'!$H$512,1,MATCH(3&amp;$B47,'Gastos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Pessoal'!$H$512,1,MATCH(4&amp;$B47,'Gastos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Pessoal'!$H$512,1,MATCH(5&amp;$B47,'Gastos com Pessoal'!$I$532:$AJ$532&amp;'Gastos com Pessoal'!$I$512:$AJ$512,0),10,1)),0)</f>
        <v>0</v>
      </c>
      <c r="AD47" s="32">
        <f t="array" aca="1" ref="AD47" ca="1">_xlfn.IFNA(SUM((AD$3&gt;='Gastos com Pessoal'!$E$7:$E$506)*(AD$3&lt;='Gastos com Pessoal'!$F$7:$F$506)*OFFSET('Encargos e Benefícios'!$D$5,1,MATCH($B47,'Encargos e Benefícios'!$E$5:$AB$5,0),500,1)),0)
+_xlfn.IFNA(SUM((AD$3&gt;='Gastos com Pessoal'!$E$513:$E$522)*(AD$3&lt;='Gastos com Pessoal'!$F$513:$F$522)*OFFSET('Encargos e Benefícios'!$D$511,1,MATCH($B47,'Encargos e Benefícios'!$E$511:$AB$511,0),10,1)),0)
+_xlfn.IFNA(SUM((AD$3&gt;='Gastos com Pessoal'!$E$7:$E$506)*(AD$3&lt;='Gastos com Pessoal'!$F$7:$F$506)*(IF('Gastos com Pessoal'!$G$7:$G$506&lt;=AD$3,1,0))*OFFSET('Gastos com Pessoal'!$H$6,1,MATCH(1&amp;$B47,'Gastos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Pessoal'!$H$6,1,MATCH(2&amp;$B47,'Gastos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Pessoal'!$H$6,1,MATCH(3&amp;$B47,'Gastos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Pessoal'!$H$6,1,MATCH(4&amp;$B47,'Gastos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Pessoal'!$H$6,1,MATCH(5&amp;$B47,'Gastos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Pessoal'!$H$512,1,MATCH(1&amp;$B47,'Gastos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Pessoal'!$H$512,1,MATCH(2&amp;$B47,'Gastos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Pessoal'!$H$512,1,MATCH(3&amp;$B47,'Gastos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Pessoal'!$H$512,1,MATCH(4&amp;$B47,'Gastos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Pessoal'!$H$512,1,MATCH(5&amp;$B47,'Gastos com Pessoal'!$I$532:$AJ$532&amp;'Gastos com Pessoal'!$I$512:$AJ$512,0),10,1)),0)</f>
        <v>0</v>
      </c>
      <c r="AE47" s="32">
        <f t="array" aca="1" ref="AE47" ca="1">_xlfn.IFNA(SUM((AE$3&gt;='Gastos com Pessoal'!$E$7:$E$506)*(AE$3&lt;='Gastos com Pessoal'!$F$7:$F$506)*OFFSET('Encargos e Benefícios'!$D$5,1,MATCH($B47,'Encargos e Benefícios'!$E$5:$AB$5,0),500,1)),0)
+_xlfn.IFNA(SUM((AE$3&gt;='Gastos com Pessoal'!$E$513:$E$522)*(AE$3&lt;='Gastos com Pessoal'!$F$513:$F$522)*OFFSET('Encargos e Benefícios'!$D$511,1,MATCH($B47,'Encargos e Benefícios'!$E$511:$AB$511,0),10,1)),0)
+_xlfn.IFNA(SUM((AE$3&gt;='Gastos com Pessoal'!$E$7:$E$506)*(AE$3&lt;='Gastos com Pessoal'!$F$7:$F$506)*(IF('Gastos com Pessoal'!$G$7:$G$506&lt;=AE$3,1,0))*OFFSET('Gastos com Pessoal'!$H$6,1,MATCH(1&amp;$B47,'Gastos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Pessoal'!$H$6,1,MATCH(2&amp;$B47,'Gastos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Pessoal'!$H$6,1,MATCH(3&amp;$B47,'Gastos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Pessoal'!$H$6,1,MATCH(4&amp;$B47,'Gastos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Pessoal'!$H$6,1,MATCH(5&amp;$B47,'Gastos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Pessoal'!$H$512,1,MATCH(1&amp;$B47,'Gastos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Pessoal'!$H$512,1,MATCH(2&amp;$B47,'Gastos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Pessoal'!$H$512,1,MATCH(3&amp;$B47,'Gastos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Pessoal'!$H$512,1,MATCH(4&amp;$B47,'Gastos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Pessoal'!$H$512,1,MATCH(5&amp;$B47,'Gastos com Pessoal'!$I$532:$AJ$532&amp;'Gastos com Pessoal'!$I$512:$AJ$512,0),10,1)),0)</f>
        <v>0</v>
      </c>
      <c r="AF47" s="32">
        <f t="array" aca="1" ref="AF47" ca="1">_xlfn.IFNA(SUM((AF$3&gt;='Gastos com Pessoal'!$E$7:$E$506)*(AF$3&lt;='Gastos com Pessoal'!$F$7:$F$506)*OFFSET('Encargos e Benefícios'!$D$5,1,MATCH($B47,'Encargos e Benefícios'!$E$5:$AB$5,0),500,1)),0)
+_xlfn.IFNA(SUM((AF$3&gt;='Gastos com Pessoal'!$E$513:$E$522)*(AF$3&lt;='Gastos com Pessoal'!$F$513:$F$522)*OFFSET('Encargos e Benefícios'!$D$511,1,MATCH($B47,'Encargos e Benefícios'!$E$511:$AB$511,0),10,1)),0)
+_xlfn.IFNA(SUM((AF$3&gt;='Gastos com Pessoal'!$E$7:$E$506)*(AF$3&lt;='Gastos com Pessoal'!$F$7:$F$506)*(IF('Gastos com Pessoal'!$G$7:$G$506&lt;=AF$3,1,0))*OFFSET('Gastos com Pessoal'!$H$6,1,MATCH(1&amp;$B47,'Gastos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Pessoal'!$H$6,1,MATCH(2&amp;$B47,'Gastos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Pessoal'!$H$6,1,MATCH(3&amp;$B47,'Gastos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Pessoal'!$H$6,1,MATCH(4&amp;$B47,'Gastos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Pessoal'!$H$6,1,MATCH(5&amp;$B47,'Gastos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Pessoal'!$H$512,1,MATCH(1&amp;$B47,'Gastos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Pessoal'!$H$512,1,MATCH(2&amp;$B47,'Gastos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Pessoal'!$H$512,1,MATCH(3&amp;$B47,'Gastos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Pessoal'!$H$512,1,MATCH(4&amp;$B47,'Gastos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Pessoal'!$H$512,1,MATCH(5&amp;$B47,'Gastos com Pessoal'!$I$532:$AJ$532&amp;'Gastos com Pessoal'!$I$512:$AJ$512,0),10,1)),0)</f>
        <v>0</v>
      </c>
      <c r="AG47" s="32">
        <f t="array" aca="1" ref="AG47" ca="1">_xlfn.IFNA(SUM((AG$3&gt;='Gastos com Pessoal'!$E$7:$E$506)*(AG$3&lt;='Gastos com Pessoal'!$F$7:$F$506)*OFFSET('Encargos e Benefícios'!$D$5,1,MATCH($B47,'Encargos e Benefícios'!$E$5:$AB$5,0),500,1)),0)
+_xlfn.IFNA(SUM((AG$3&gt;='Gastos com Pessoal'!$E$513:$E$522)*(AG$3&lt;='Gastos com Pessoal'!$F$513:$F$522)*OFFSET('Encargos e Benefícios'!$D$511,1,MATCH($B47,'Encargos e Benefícios'!$E$511:$AB$511,0),10,1)),0)
+_xlfn.IFNA(SUM((AG$3&gt;='Gastos com Pessoal'!$E$7:$E$506)*(AG$3&lt;='Gastos com Pessoal'!$F$7:$F$506)*(IF('Gastos com Pessoal'!$G$7:$G$506&lt;=AG$3,1,0))*OFFSET('Gastos com Pessoal'!$H$6,1,MATCH(1&amp;$B47,'Gastos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Pessoal'!$H$6,1,MATCH(2&amp;$B47,'Gastos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Pessoal'!$H$6,1,MATCH(3&amp;$B47,'Gastos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Pessoal'!$H$6,1,MATCH(4&amp;$B47,'Gastos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Pessoal'!$H$6,1,MATCH(5&amp;$B47,'Gastos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Pessoal'!$H$512,1,MATCH(1&amp;$B47,'Gastos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Pessoal'!$H$512,1,MATCH(2&amp;$B47,'Gastos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Pessoal'!$H$512,1,MATCH(3&amp;$B47,'Gastos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Pessoal'!$H$512,1,MATCH(4&amp;$B47,'Gastos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Pessoal'!$H$512,1,MATCH(5&amp;$B47,'Gastos com Pessoal'!$I$532:$AJ$532&amp;'Gastos com Pessoal'!$I$512:$AJ$512,0),10,1)),0)</f>
        <v>0</v>
      </c>
      <c r="AH47" s="32">
        <f t="array" aca="1" ref="AH47" ca="1">_xlfn.IFNA(SUM((AH$3&gt;='Gastos com Pessoal'!$E$7:$E$506)*(AH$3&lt;='Gastos com Pessoal'!$F$7:$F$506)*OFFSET('Encargos e Benefícios'!$D$5,1,MATCH($B47,'Encargos e Benefícios'!$E$5:$AB$5,0),500,1)),0)
+_xlfn.IFNA(SUM((AH$3&gt;='Gastos com Pessoal'!$E$513:$E$522)*(AH$3&lt;='Gastos com Pessoal'!$F$513:$F$522)*OFFSET('Encargos e Benefícios'!$D$511,1,MATCH($B47,'Encargos e Benefícios'!$E$511:$AB$511,0),10,1)),0)
+_xlfn.IFNA(SUM((AH$3&gt;='Gastos com Pessoal'!$E$7:$E$506)*(AH$3&lt;='Gastos com Pessoal'!$F$7:$F$506)*(IF('Gastos com Pessoal'!$G$7:$G$506&lt;=AH$3,1,0))*OFFSET('Gastos com Pessoal'!$H$6,1,MATCH(1&amp;$B47,'Gastos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Pessoal'!$H$6,1,MATCH(2&amp;$B47,'Gastos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Pessoal'!$H$6,1,MATCH(3&amp;$B47,'Gastos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Pessoal'!$H$6,1,MATCH(4&amp;$B47,'Gastos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Pessoal'!$H$6,1,MATCH(5&amp;$B47,'Gastos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Pessoal'!$H$512,1,MATCH(1&amp;$B47,'Gastos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Pessoal'!$H$512,1,MATCH(2&amp;$B47,'Gastos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Pessoal'!$H$512,1,MATCH(3&amp;$B47,'Gastos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Pessoal'!$H$512,1,MATCH(4&amp;$B47,'Gastos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Pessoal'!$H$512,1,MATCH(5&amp;$B47,'Gastos com Pessoal'!$I$532:$AJ$532&amp;'Gastos com Pessoal'!$I$512:$AJ$512,0),10,1)),0)</f>
        <v>0</v>
      </c>
      <c r="AI47" s="32">
        <f t="array" aca="1" ref="AI47" ca="1">_xlfn.IFNA(SUM((AI$3&gt;='Gastos com Pessoal'!$E$7:$E$506)*(AI$3&lt;='Gastos com Pessoal'!$F$7:$F$506)*OFFSET('Encargos e Benefícios'!$D$5,1,MATCH($B47,'Encargos e Benefícios'!$E$5:$AB$5,0),500,1)),0)
+_xlfn.IFNA(SUM((AI$3&gt;='Gastos com Pessoal'!$E$513:$E$522)*(AI$3&lt;='Gastos com Pessoal'!$F$513:$F$522)*OFFSET('Encargos e Benefícios'!$D$511,1,MATCH($B47,'Encargos e Benefícios'!$E$511:$AB$511,0),10,1)),0)
+_xlfn.IFNA(SUM((AI$3&gt;='Gastos com Pessoal'!$E$7:$E$506)*(AI$3&lt;='Gastos com Pessoal'!$F$7:$F$506)*(IF('Gastos com Pessoal'!$G$7:$G$506&lt;=AI$3,1,0))*OFFSET('Gastos com Pessoal'!$H$6,1,MATCH(1&amp;$B47,'Gastos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Pessoal'!$H$6,1,MATCH(2&amp;$B47,'Gastos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Pessoal'!$H$6,1,MATCH(3&amp;$B47,'Gastos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Pessoal'!$H$6,1,MATCH(4&amp;$B47,'Gastos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Pessoal'!$H$6,1,MATCH(5&amp;$B47,'Gastos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Pessoal'!$H$512,1,MATCH(1&amp;$B47,'Gastos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Pessoal'!$H$512,1,MATCH(2&amp;$B47,'Gastos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Pessoal'!$H$512,1,MATCH(3&amp;$B47,'Gastos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Pessoal'!$H$512,1,MATCH(4&amp;$B47,'Gastos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Pessoal'!$H$512,1,MATCH(5&amp;$B47,'Gastos com Pessoal'!$I$532:$AJ$532&amp;'Gastos com Pessoal'!$I$512:$AJ$512,0),10,1)),0)</f>
        <v>0</v>
      </c>
      <c r="AJ47" s="32">
        <f t="array" aca="1" ref="AJ47" ca="1">_xlfn.IFNA(SUM((AJ$3&gt;='Gastos com Pessoal'!$E$7:$E$506)*(AJ$3&lt;='Gastos com Pessoal'!$F$7:$F$506)*OFFSET('Encargos e Benefícios'!$D$5,1,MATCH($B47,'Encargos e Benefícios'!$E$5:$AB$5,0),500,1)),0)
+_xlfn.IFNA(SUM((AJ$3&gt;='Gastos com Pessoal'!$E$513:$E$522)*(AJ$3&lt;='Gastos com Pessoal'!$F$513:$F$522)*OFFSET('Encargos e Benefícios'!$D$511,1,MATCH($B47,'Encargos e Benefícios'!$E$511:$AB$511,0),10,1)),0)
+_xlfn.IFNA(SUM((AJ$3&gt;='Gastos com Pessoal'!$E$7:$E$506)*(AJ$3&lt;='Gastos com Pessoal'!$F$7:$F$506)*(IF('Gastos com Pessoal'!$G$7:$G$506&lt;=AJ$3,1,0))*OFFSET('Gastos com Pessoal'!$H$6,1,MATCH(1&amp;$B47,'Gastos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Pessoal'!$H$6,1,MATCH(2&amp;$B47,'Gastos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Pessoal'!$H$6,1,MATCH(3&amp;$B47,'Gastos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Pessoal'!$H$6,1,MATCH(4&amp;$B47,'Gastos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Pessoal'!$H$6,1,MATCH(5&amp;$B47,'Gastos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Pessoal'!$H$512,1,MATCH(1&amp;$B47,'Gastos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Pessoal'!$H$512,1,MATCH(2&amp;$B47,'Gastos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Pessoal'!$H$512,1,MATCH(3&amp;$B47,'Gastos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Pessoal'!$H$512,1,MATCH(4&amp;$B47,'Gastos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Pessoal'!$H$512,1,MATCH(5&amp;$B47,'Gastos com Pessoal'!$I$532:$AJ$532&amp;'Gastos com Pessoal'!$I$512:$AJ$512,0),10,1)),0)</f>
        <v>0</v>
      </c>
      <c r="AK47" s="32">
        <f t="array" aca="1" ref="AK47" ca="1">_xlfn.IFNA(SUM((AK$3&gt;='Gastos com Pessoal'!$E$7:$E$506)*(AK$3&lt;='Gastos com Pessoal'!$F$7:$F$506)*OFFSET('Encargos e Benefícios'!$D$5,1,MATCH($B47,'Encargos e Benefícios'!$E$5:$AB$5,0),500,1)),0)
+_xlfn.IFNA(SUM((AK$3&gt;='Gastos com Pessoal'!$E$513:$E$522)*(AK$3&lt;='Gastos com Pessoal'!$F$513:$F$522)*OFFSET('Encargos e Benefícios'!$D$511,1,MATCH($B47,'Encargos e Benefícios'!$E$511:$AB$511,0),10,1)),0)
+_xlfn.IFNA(SUM((AK$3&gt;='Gastos com Pessoal'!$E$7:$E$506)*(AK$3&lt;='Gastos com Pessoal'!$F$7:$F$506)*(IF('Gastos com Pessoal'!$G$7:$G$506&lt;=AK$3,1,0))*OFFSET('Gastos com Pessoal'!$H$6,1,MATCH(1&amp;$B47,'Gastos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Pessoal'!$H$6,1,MATCH(2&amp;$B47,'Gastos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Pessoal'!$H$6,1,MATCH(3&amp;$B47,'Gastos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Pessoal'!$H$6,1,MATCH(4&amp;$B47,'Gastos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Pessoal'!$H$6,1,MATCH(5&amp;$B47,'Gastos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Pessoal'!$H$512,1,MATCH(1&amp;$B47,'Gastos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Pessoal'!$H$512,1,MATCH(2&amp;$B47,'Gastos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Pessoal'!$H$512,1,MATCH(3&amp;$B47,'Gastos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Pessoal'!$H$512,1,MATCH(4&amp;$B47,'Gastos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Pessoal'!$H$512,1,MATCH(5&amp;$B47,'Gastos com Pessoal'!$I$532:$AJ$532&amp;'Gastos com Pessoal'!$I$512:$AJ$512,0),10,1)),0)</f>
        <v>0</v>
      </c>
      <c r="AL47" s="32">
        <f t="array" aca="1" ref="AL47" ca="1">_xlfn.IFNA(SUM((AL$3&gt;='Gastos com Pessoal'!$E$7:$E$506)*(AL$3&lt;='Gastos com Pessoal'!$F$7:$F$506)*OFFSET('Encargos e Benefícios'!$D$5,1,MATCH($B47,'Encargos e Benefícios'!$E$5:$AB$5,0),500,1)),0)
+_xlfn.IFNA(SUM((AL$3&gt;='Gastos com Pessoal'!$E$513:$E$522)*(AL$3&lt;='Gastos com Pessoal'!$F$513:$F$522)*OFFSET('Encargos e Benefícios'!$D$511,1,MATCH($B47,'Encargos e Benefícios'!$E$511:$AB$511,0),10,1)),0)
+_xlfn.IFNA(SUM((AL$3&gt;='Gastos com Pessoal'!$E$7:$E$506)*(AL$3&lt;='Gastos com Pessoal'!$F$7:$F$506)*(IF('Gastos com Pessoal'!$G$7:$G$506&lt;=AL$3,1,0))*OFFSET('Gastos com Pessoal'!$H$6,1,MATCH(1&amp;$B47,'Gastos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Pessoal'!$H$6,1,MATCH(2&amp;$B47,'Gastos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Pessoal'!$H$6,1,MATCH(3&amp;$B47,'Gastos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Pessoal'!$H$6,1,MATCH(4&amp;$B47,'Gastos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Pessoal'!$H$6,1,MATCH(5&amp;$B47,'Gastos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Pessoal'!$H$512,1,MATCH(1&amp;$B47,'Gastos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Pessoal'!$H$512,1,MATCH(2&amp;$B47,'Gastos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Pessoal'!$H$512,1,MATCH(3&amp;$B47,'Gastos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Pessoal'!$H$512,1,MATCH(4&amp;$B47,'Gastos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Pessoal'!$H$512,1,MATCH(5&amp;$B47,'Gastos com Pessoal'!$I$532:$AJ$532&amp;'Gastos com Pessoal'!$I$512:$AJ$512,0),10,1)),0)</f>
        <v>0</v>
      </c>
      <c r="AM47" s="32">
        <f t="array" aca="1" ref="AM47" ca="1">_xlfn.IFNA(SUM((AM$3&gt;='Gastos com Pessoal'!$E$7:$E$506)*(AM$3&lt;='Gastos com Pessoal'!$F$7:$F$506)*OFFSET('Encargos e Benefícios'!$D$5,1,MATCH($B47,'Encargos e Benefícios'!$E$5:$AB$5,0),500,1)),0)
+_xlfn.IFNA(SUM((AM$3&gt;='Gastos com Pessoal'!$E$513:$E$522)*(AM$3&lt;='Gastos com Pessoal'!$F$513:$F$522)*OFFSET('Encargos e Benefícios'!$D$511,1,MATCH($B47,'Encargos e Benefícios'!$E$511:$AB$511,0),10,1)),0)
+_xlfn.IFNA(SUM((AM$3&gt;='Gastos com Pessoal'!$E$7:$E$506)*(AM$3&lt;='Gastos com Pessoal'!$F$7:$F$506)*(IF('Gastos com Pessoal'!$G$7:$G$506&lt;=AM$3,1,0))*OFFSET('Gastos com Pessoal'!$H$6,1,MATCH(1&amp;$B47,'Gastos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Pessoal'!$H$6,1,MATCH(2&amp;$B47,'Gastos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Pessoal'!$H$6,1,MATCH(3&amp;$B47,'Gastos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Pessoal'!$H$6,1,MATCH(4&amp;$B47,'Gastos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Pessoal'!$H$6,1,MATCH(5&amp;$B47,'Gastos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Pessoal'!$H$512,1,MATCH(1&amp;$B47,'Gastos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Pessoal'!$H$512,1,MATCH(2&amp;$B47,'Gastos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Pessoal'!$H$512,1,MATCH(3&amp;$B47,'Gastos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Pessoal'!$H$512,1,MATCH(4&amp;$B47,'Gastos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Pessoal'!$H$512,1,MATCH(5&amp;$B47,'Gastos com Pessoal'!$I$532:$AJ$532&amp;'Gastos com Pessoal'!$I$512:$AJ$512,0),10,1)),0)</f>
        <v>0</v>
      </c>
      <c r="AN47" s="32">
        <f t="array" aca="1" ref="AN47" ca="1">_xlfn.IFNA(SUM((AN$3&gt;='Gastos com Pessoal'!$E$7:$E$506)*(AN$3&lt;='Gastos com Pessoal'!$F$7:$F$506)*OFFSET('Encargos e Benefícios'!$D$5,1,MATCH($B47,'Encargos e Benefícios'!$E$5:$AB$5,0),500,1)),0)
+_xlfn.IFNA(SUM((AN$3&gt;='Gastos com Pessoal'!$E$513:$E$522)*(AN$3&lt;='Gastos com Pessoal'!$F$513:$F$522)*OFFSET('Encargos e Benefícios'!$D$511,1,MATCH($B47,'Encargos e Benefícios'!$E$511:$AB$511,0),10,1)),0)
+_xlfn.IFNA(SUM((AN$3&gt;='Gastos com Pessoal'!$E$7:$E$506)*(AN$3&lt;='Gastos com Pessoal'!$F$7:$F$506)*(IF('Gastos com Pessoal'!$G$7:$G$506&lt;=AN$3,1,0))*OFFSET('Gastos com Pessoal'!$H$6,1,MATCH(1&amp;$B47,'Gastos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Pessoal'!$H$6,1,MATCH(2&amp;$B47,'Gastos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Pessoal'!$H$6,1,MATCH(3&amp;$B47,'Gastos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Pessoal'!$H$6,1,MATCH(4&amp;$B47,'Gastos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Pessoal'!$H$6,1,MATCH(5&amp;$B47,'Gastos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Pessoal'!$H$512,1,MATCH(1&amp;$B47,'Gastos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Pessoal'!$H$512,1,MATCH(2&amp;$B47,'Gastos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Pessoal'!$H$512,1,MATCH(3&amp;$B47,'Gastos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Pessoal'!$H$512,1,MATCH(4&amp;$B47,'Gastos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Pessoal'!$H$512,1,MATCH(5&amp;$B47,'Gastos com Pessoal'!$I$532:$AJ$532&amp;'Gastos com Pessoal'!$I$512:$AJ$512,0),10,1)),0)</f>
        <v>0</v>
      </c>
      <c r="AO47" s="32">
        <f t="array" aca="1" ref="AO47" ca="1">_xlfn.IFNA(SUM((AO$3&gt;='Gastos com Pessoal'!$E$7:$E$506)*(AO$3&lt;='Gastos com Pessoal'!$F$7:$F$506)*OFFSET('Encargos e Benefícios'!$D$5,1,MATCH($B47,'Encargos e Benefícios'!$E$5:$AB$5,0),500,1)),0)
+_xlfn.IFNA(SUM((AO$3&gt;='Gastos com Pessoal'!$E$513:$E$522)*(AO$3&lt;='Gastos com Pessoal'!$F$513:$F$522)*OFFSET('Encargos e Benefícios'!$D$511,1,MATCH($B47,'Encargos e Benefícios'!$E$511:$AB$511,0),10,1)),0)
+_xlfn.IFNA(SUM((AO$3&gt;='Gastos com Pessoal'!$E$7:$E$506)*(AO$3&lt;='Gastos com Pessoal'!$F$7:$F$506)*(IF('Gastos com Pessoal'!$G$7:$G$506&lt;=AO$3,1,0))*OFFSET('Gastos com Pessoal'!$H$6,1,MATCH(1&amp;$B47,'Gastos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Pessoal'!$H$6,1,MATCH(2&amp;$B47,'Gastos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Pessoal'!$H$6,1,MATCH(3&amp;$B47,'Gastos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Pessoal'!$H$6,1,MATCH(4&amp;$B47,'Gastos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Pessoal'!$H$6,1,MATCH(5&amp;$B47,'Gastos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Pessoal'!$H$512,1,MATCH(1&amp;$B47,'Gastos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Pessoal'!$H$512,1,MATCH(2&amp;$B47,'Gastos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Pessoal'!$H$512,1,MATCH(3&amp;$B47,'Gastos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Pessoal'!$H$512,1,MATCH(4&amp;$B47,'Gastos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Pessoal'!$H$512,1,MATCH(5&amp;$B47,'Gastos com Pessoal'!$I$532:$AJ$532&amp;'Gastos com Pessoal'!$I$512:$AJ$512,0),10,1)),0)</f>
        <v>0</v>
      </c>
      <c r="AP47" s="32">
        <f t="array" aca="1" ref="AP47" ca="1">_xlfn.IFNA(SUM((AP$3&gt;='Gastos com Pessoal'!$E$7:$E$506)*(AP$3&lt;='Gastos com Pessoal'!$F$7:$F$506)*OFFSET('Encargos e Benefícios'!$D$5,1,MATCH($B47,'Encargos e Benefícios'!$E$5:$AB$5,0),500,1)),0)
+_xlfn.IFNA(SUM((AP$3&gt;='Gastos com Pessoal'!$E$513:$E$522)*(AP$3&lt;='Gastos com Pessoal'!$F$513:$F$522)*OFFSET('Encargos e Benefícios'!$D$511,1,MATCH($B47,'Encargos e Benefícios'!$E$511:$AB$511,0),10,1)),0)
+_xlfn.IFNA(SUM((AP$3&gt;='Gastos com Pessoal'!$E$7:$E$506)*(AP$3&lt;='Gastos com Pessoal'!$F$7:$F$506)*(IF('Gastos com Pessoal'!$G$7:$G$506&lt;=AP$3,1,0))*OFFSET('Gastos com Pessoal'!$H$6,1,MATCH(1&amp;$B47,'Gastos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Pessoal'!$H$6,1,MATCH(2&amp;$B47,'Gastos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Pessoal'!$H$6,1,MATCH(3&amp;$B47,'Gastos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Pessoal'!$H$6,1,MATCH(4&amp;$B47,'Gastos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Pessoal'!$H$6,1,MATCH(5&amp;$B47,'Gastos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Pessoal'!$H$512,1,MATCH(1&amp;$B47,'Gastos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Pessoal'!$H$512,1,MATCH(2&amp;$B47,'Gastos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Pessoal'!$H$512,1,MATCH(3&amp;$B47,'Gastos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Pessoal'!$H$512,1,MATCH(4&amp;$B47,'Gastos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Pessoal'!$H$512,1,MATCH(5&amp;$B47,'Gastos com Pessoal'!$I$532:$AJ$532&amp;'Gastos com Pessoal'!$I$512:$AJ$512,0),10,1)),0)</f>
        <v>0</v>
      </c>
      <c r="AQ47" s="32">
        <f t="array" aca="1" ref="AQ47" ca="1">_xlfn.IFNA(SUM((AQ$3&gt;='Gastos com Pessoal'!$E$7:$E$506)*(AQ$3&lt;='Gastos com Pessoal'!$F$7:$F$506)*OFFSET('Encargos e Benefícios'!$D$5,1,MATCH($B47,'Encargos e Benefícios'!$E$5:$AB$5,0),500,1)),0)
+_xlfn.IFNA(SUM((AQ$3&gt;='Gastos com Pessoal'!$E$513:$E$522)*(AQ$3&lt;='Gastos com Pessoal'!$F$513:$F$522)*OFFSET('Encargos e Benefícios'!$D$511,1,MATCH($B47,'Encargos e Benefícios'!$E$511:$AB$511,0),10,1)),0)
+_xlfn.IFNA(SUM((AQ$3&gt;='Gastos com Pessoal'!$E$7:$E$506)*(AQ$3&lt;='Gastos com Pessoal'!$F$7:$F$506)*(IF('Gastos com Pessoal'!$G$7:$G$506&lt;=AQ$3,1,0))*OFFSET('Gastos com Pessoal'!$H$6,1,MATCH(1&amp;$B47,'Gastos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Pessoal'!$H$6,1,MATCH(2&amp;$B47,'Gastos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Pessoal'!$H$6,1,MATCH(3&amp;$B47,'Gastos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Pessoal'!$H$6,1,MATCH(4&amp;$B47,'Gastos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Pessoal'!$H$6,1,MATCH(5&amp;$B47,'Gastos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Pessoal'!$H$512,1,MATCH(1&amp;$B47,'Gastos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Pessoal'!$H$512,1,MATCH(2&amp;$B47,'Gastos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Pessoal'!$H$512,1,MATCH(3&amp;$B47,'Gastos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Pessoal'!$H$512,1,MATCH(4&amp;$B47,'Gastos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Pessoal'!$H$512,1,MATCH(5&amp;$B47,'Gastos com Pessoal'!$I$532:$AJ$532&amp;'Gastos com Pessoal'!$I$512:$AJ$512,0),10,1)),0)</f>
        <v>0</v>
      </c>
      <c r="AR47" s="32">
        <f t="array" aca="1" ref="AR47" ca="1">_xlfn.IFNA(SUM((AR$3&gt;='Gastos com Pessoal'!$E$7:$E$506)*(AR$3&lt;='Gastos com Pessoal'!$F$7:$F$506)*OFFSET('Encargos e Benefícios'!$D$5,1,MATCH($B47,'Encargos e Benefícios'!$E$5:$AB$5,0),500,1)),0)
+_xlfn.IFNA(SUM((AR$3&gt;='Gastos com Pessoal'!$E$513:$E$522)*(AR$3&lt;='Gastos com Pessoal'!$F$513:$F$522)*OFFSET('Encargos e Benefícios'!$D$511,1,MATCH($B47,'Encargos e Benefícios'!$E$511:$AB$511,0),10,1)),0)
+_xlfn.IFNA(SUM((AR$3&gt;='Gastos com Pessoal'!$E$7:$E$506)*(AR$3&lt;='Gastos com Pessoal'!$F$7:$F$506)*(IF('Gastos com Pessoal'!$G$7:$G$506&lt;=AR$3,1,0))*OFFSET('Gastos com Pessoal'!$H$6,1,MATCH(1&amp;$B47,'Gastos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Pessoal'!$H$6,1,MATCH(2&amp;$B47,'Gastos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Pessoal'!$H$6,1,MATCH(3&amp;$B47,'Gastos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Pessoal'!$H$6,1,MATCH(4&amp;$B47,'Gastos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Pessoal'!$H$6,1,MATCH(5&amp;$B47,'Gastos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Pessoal'!$H$512,1,MATCH(1&amp;$B47,'Gastos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Pessoal'!$H$512,1,MATCH(2&amp;$B47,'Gastos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Pessoal'!$H$512,1,MATCH(3&amp;$B47,'Gastos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Pessoal'!$H$512,1,MATCH(4&amp;$B47,'Gastos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Pessoal'!$H$512,1,MATCH(5&amp;$B47,'Gastos com Pessoal'!$I$532:$AJ$532&amp;'Gastos com Pessoal'!$I$512:$AJ$512,0),10,1)),0)</f>
        <v>0</v>
      </c>
      <c r="AS47" s="32">
        <f t="array" aca="1" ref="AS47" ca="1">_xlfn.IFNA(SUM((AS$3&gt;='Gastos com Pessoal'!$E$7:$E$506)*(AS$3&lt;='Gastos com Pessoal'!$F$7:$F$506)*OFFSET('Encargos e Benefícios'!$D$5,1,MATCH($B47,'Encargos e Benefícios'!$E$5:$AB$5,0),500,1)),0)
+_xlfn.IFNA(SUM((AS$3&gt;='Gastos com Pessoal'!$E$513:$E$522)*(AS$3&lt;='Gastos com Pessoal'!$F$513:$F$522)*OFFSET('Encargos e Benefícios'!$D$511,1,MATCH($B47,'Encargos e Benefícios'!$E$511:$AB$511,0),10,1)),0)
+_xlfn.IFNA(SUM((AS$3&gt;='Gastos com Pessoal'!$E$7:$E$506)*(AS$3&lt;='Gastos com Pessoal'!$F$7:$F$506)*(IF('Gastos com Pessoal'!$G$7:$G$506&lt;=AS$3,1,0))*OFFSET('Gastos com Pessoal'!$H$6,1,MATCH(1&amp;$B47,'Gastos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Pessoal'!$H$6,1,MATCH(2&amp;$B47,'Gastos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Pessoal'!$H$6,1,MATCH(3&amp;$B47,'Gastos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Pessoal'!$H$6,1,MATCH(4&amp;$B47,'Gastos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Pessoal'!$H$6,1,MATCH(5&amp;$B47,'Gastos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Pessoal'!$H$512,1,MATCH(1&amp;$B47,'Gastos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Pessoal'!$H$512,1,MATCH(2&amp;$B47,'Gastos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Pessoal'!$H$512,1,MATCH(3&amp;$B47,'Gastos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Pessoal'!$H$512,1,MATCH(4&amp;$B47,'Gastos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Pessoal'!$H$512,1,MATCH(5&amp;$B47,'Gastos com Pessoal'!$I$532:$AJ$532&amp;'Gastos com Pessoal'!$I$512:$AJ$512,0),10,1)),0)</f>
        <v>0</v>
      </c>
      <c r="AT47" s="32">
        <f t="array" aca="1" ref="AT47" ca="1">_xlfn.IFNA(SUM((AT$3&gt;='Gastos com Pessoal'!$E$7:$E$506)*(AT$3&lt;='Gastos com Pessoal'!$F$7:$F$506)*OFFSET('Encargos e Benefícios'!$D$5,1,MATCH($B47,'Encargos e Benefícios'!$E$5:$AB$5,0),500,1)),0)
+_xlfn.IFNA(SUM((AT$3&gt;='Gastos com Pessoal'!$E$513:$E$522)*(AT$3&lt;='Gastos com Pessoal'!$F$513:$F$522)*OFFSET('Encargos e Benefícios'!$D$511,1,MATCH($B47,'Encargos e Benefícios'!$E$511:$AB$511,0),10,1)),0)
+_xlfn.IFNA(SUM((AT$3&gt;='Gastos com Pessoal'!$E$7:$E$506)*(AT$3&lt;='Gastos com Pessoal'!$F$7:$F$506)*(IF('Gastos com Pessoal'!$G$7:$G$506&lt;=AT$3,1,0))*OFFSET('Gastos com Pessoal'!$H$6,1,MATCH(1&amp;$B47,'Gastos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Pessoal'!$H$6,1,MATCH(2&amp;$B47,'Gastos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Pessoal'!$H$6,1,MATCH(3&amp;$B47,'Gastos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Pessoal'!$H$6,1,MATCH(4&amp;$B47,'Gastos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Pessoal'!$H$6,1,MATCH(5&amp;$B47,'Gastos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Pessoal'!$H$512,1,MATCH(1&amp;$B47,'Gastos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Pessoal'!$H$512,1,MATCH(2&amp;$B47,'Gastos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Pessoal'!$H$512,1,MATCH(3&amp;$B47,'Gastos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Pessoal'!$H$512,1,MATCH(4&amp;$B47,'Gastos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Pessoal'!$H$512,1,MATCH(5&amp;$B47,'Gastos com Pessoal'!$I$532:$AJ$532&amp;'Gastos com Pessoal'!$I$512:$AJ$512,0),10,1)),0)</f>
        <v>0</v>
      </c>
      <c r="AU47" s="32">
        <f t="array" aca="1" ref="AU47" ca="1">_xlfn.IFNA(SUM((AU$3&gt;='Gastos com Pessoal'!$E$7:$E$506)*(AU$3&lt;='Gastos com Pessoal'!$F$7:$F$506)*OFFSET('Encargos e Benefícios'!$D$5,1,MATCH($B47,'Encargos e Benefícios'!$E$5:$AB$5,0),500,1)),0)
+_xlfn.IFNA(SUM((AU$3&gt;='Gastos com Pessoal'!$E$513:$E$522)*(AU$3&lt;='Gastos com Pessoal'!$F$513:$F$522)*OFFSET('Encargos e Benefícios'!$D$511,1,MATCH($B47,'Encargos e Benefícios'!$E$511:$AB$511,0),10,1)),0)
+_xlfn.IFNA(SUM((AU$3&gt;='Gastos com Pessoal'!$E$7:$E$506)*(AU$3&lt;='Gastos com Pessoal'!$F$7:$F$506)*(IF('Gastos com Pessoal'!$G$7:$G$506&lt;=AU$3,1,0))*OFFSET('Gastos com Pessoal'!$H$6,1,MATCH(1&amp;$B47,'Gastos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Pessoal'!$H$6,1,MATCH(2&amp;$B47,'Gastos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Pessoal'!$H$6,1,MATCH(3&amp;$B47,'Gastos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Pessoal'!$H$6,1,MATCH(4&amp;$B47,'Gastos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Pessoal'!$H$6,1,MATCH(5&amp;$B47,'Gastos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Pessoal'!$H$512,1,MATCH(1&amp;$B47,'Gastos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Pessoal'!$H$512,1,MATCH(2&amp;$B47,'Gastos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Pessoal'!$H$512,1,MATCH(3&amp;$B47,'Gastos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Pessoal'!$H$512,1,MATCH(4&amp;$B47,'Gastos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Pessoal'!$H$512,1,MATCH(5&amp;$B47,'Gastos com Pessoal'!$I$532:$AJ$532&amp;'Gastos com Pessoal'!$I$512:$AJ$512,0),10,1)),0)</f>
        <v>0</v>
      </c>
      <c r="AV47" s="32">
        <f t="array" aca="1" ref="AV47" ca="1">_xlfn.IFNA(SUM((AV$3&gt;='Gastos com Pessoal'!$E$7:$E$506)*(AV$3&lt;='Gastos com Pessoal'!$F$7:$F$506)*OFFSET('Encargos e Benefícios'!$D$5,1,MATCH($B47,'Encargos e Benefícios'!$E$5:$AB$5,0),500,1)),0)
+_xlfn.IFNA(SUM((AV$3&gt;='Gastos com Pessoal'!$E$513:$E$522)*(AV$3&lt;='Gastos com Pessoal'!$F$513:$F$522)*OFFSET('Encargos e Benefícios'!$D$511,1,MATCH($B47,'Encargos e Benefícios'!$E$511:$AB$511,0),10,1)),0)
+_xlfn.IFNA(SUM((AV$3&gt;='Gastos com Pessoal'!$E$7:$E$506)*(AV$3&lt;='Gastos com Pessoal'!$F$7:$F$506)*(IF('Gastos com Pessoal'!$G$7:$G$506&lt;=AV$3,1,0))*OFFSET('Gastos com Pessoal'!$H$6,1,MATCH(1&amp;$B47,'Gastos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Pessoal'!$H$6,1,MATCH(2&amp;$B47,'Gastos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Pessoal'!$H$6,1,MATCH(3&amp;$B47,'Gastos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Pessoal'!$H$6,1,MATCH(4&amp;$B47,'Gastos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Pessoal'!$H$6,1,MATCH(5&amp;$B47,'Gastos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Pessoal'!$H$512,1,MATCH(1&amp;$B47,'Gastos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Pessoal'!$H$512,1,MATCH(2&amp;$B47,'Gastos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Pessoal'!$H$512,1,MATCH(3&amp;$B47,'Gastos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Pessoal'!$H$512,1,MATCH(4&amp;$B47,'Gastos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Pessoal'!$H$512,1,MATCH(5&amp;$B47,'Gastos com Pessoal'!$I$532:$AJ$532&amp;'Gastos com Pessoal'!$I$512:$AJ$512,0),10,1)),0)</f>
        <v>0</v>
      </c>
      <c r="AW47" s="32">
        <f t="array" aca="1" ref="AW47" ca="1">_xlfn.IFNA(SUM((AW$3&gt;='Gastos com Pessoal'!$E$7:$E$506)*(AW$3&lt;='Gastos com Pessoal'!$F$7:$F$506)*OFFSET('Encargos e Benefícios'!$D$5,1,MATCH($B47,'Encargos e Benefícios'!$E$5:$AB$5,0),500,1)),0)
+_xlfn.IFNA(SUM((AW$3&gt;='Gastos com Pessoal'!$E$513:$E$522)*(AW$3&lt;='Gastos com Pessoal'!$F$513:$F$522)*OFFSET('Encargos e Benefícios'!$D$511,1,MATCH($B47,'Encargos e Benefícios'!$E$511:$AB$511,0),10,1)),0)
+_xlfn.IFNA(SUM((AW$3&gt;='Gastos com Pessoal'!$E$7:$E$506)*(AW$3&lt;='Gastos com Pessoal'!$F$7:$F$506)*(IF('Gastos com Pessoal'!$G$7:$G$506&lt;=AW$3,1,0))*OFFSET('Gastos com Pessoal'!$H$6,1,MATCH(1&amp;$B47,'Gastos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Pessoal'!$H$6,1,MATCH(2&amp;$B47,'Gastos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Pessoal'!$H$6,1,MATCH(3&amp;$B47,'Gastos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Pessoal'!$H$6,1,MATCH(4&amp;$B47,'Gastos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Pessoal'!$H$6,1,MATCH(5&amp;$B47,'Gastos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Pessoal'!$H$512,1,MATCH(1&amp;$B47,'Gastos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Pessoal'!$H$512,1,MATCH(2&amp;$B47,'Gastos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Pessoal'!$H$512,1,MATCH(3&amp;$B47,'Gastos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Pessoal'!$H$512,1,MATCH(4&amp;$B47,'Gastos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Pessoal'!$H$512,1,MATCH(5&amp;$B47,'Gastos com Pessoal'!$I$532:$AJ$532&amp;'Gastos com Pessoal'!$I$512:$AJ$512,0),10,1)),0)</f>
        <v>0</v>
      </c>
      <c r="AX47" s="32">
        <f t="array" aca="1" ref="AX47" ca="1">_xlfn.IFNA(SUM((AX$3&gt;='Gastos com Pessoal'!$E$7:$E$506)*(AX$3&lt;='Gastos com Pessoal'!$F$7:$F$506)*OFFSET('Encargos e Benefícios'!$D$5,1,MATCH($B47,'Encargos e Benefícios'!$E$5:$AB$5,0),500,1)),0)
+_xlfn.IFNA(SUM((AX$3&gt;='Gastos com Pessoal'!$E$513:$E$522)*(AX$3&lt;='Gastos com Pessoal'!$F$513:$F$522)*OFFSET('Encargos e Benefícios'!$D$511,1,MATCH($B47,'Encargos e Benefícios'!$E$511:$AB$511,0),10,1)),0)
+_xlfn.IFNA(SUM((AX$3&gt;='Gastos com Pessoal'!$E$7:$E$506)*(AX$3&lt;='Gastos com Pessoal'!$F$7:$F$506)*(IF('Gastos com Pessoal'!$G$7:$G$506&lt;=AX$3,1,0))*OFFSET('Gastos com Pessoal'!$H$6,1,MATCH(1&amp;$B47,'Gastos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Pessoal'!$H$6,1,MATCH(2&amp;$B47,'Gastos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Pessoal'!$H$6,1,MATCH(3&amp;$B47,'Gastos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Pessoal'!$H$6,1,MATCH(4&amp;$B47,'Gastos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Pessoal'!$H$6,1,MATCH(5&amp;$B47,'Gastos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Pessoal'!$H$512,1,MATCH(1&amp;$B47,'Gastos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Pessoal'!$H$512,1,MATCH(2&amp;$B47,'Gastos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Pessoal'!$H$512,1,MATCH(3&amp;$B47,'Gastos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Pessoal'!$H$512,1,MATCH(4&amp;$B47,'Gastos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Pessoal'!$H$512,1,MATCH(5&amp;$B47,'Gastos com Pessoal'!$I$532:$AJ$532&amp;'Gastos com Pessoal'!$I$512:$AJ$512,0),10,1)),0)</f>
        <v>0</v>
      </c>
      <c r="AY47" s="32">
        <f t="array" aca="1" ref="AY47" ca="1">_xlfn.IFNA(SUM((AY$3&gt;='Gastos com Pessoal'!$E$7:$E$506)*(AY$3&lt;='Gastos com Pessoal'!$F$7:$F$506)*OFFSET('Encargos e Benefícios'!$D$5,1,MATCH($B47,'Encargos e Benefícios'!$E$5:$AB$5,0),500,1)),0)
+_xlfn.IFNA(SUM((AY$3&gt;='Gastos com Pessoal'!$E$513:$E$522)*(AY$3&lt;='Gastos com Pessoal'!$F$513:$F$522)*OFFSET('Encargos e Benefícios'!$D$511,1,MATCH($B47,'Encargos e Benefícios'!$E$511:$AB$511,0),10,1)),0)
+_xlfn.IFNA(SUM((AY$3&gt;='Gastos com Pessoal'!$E$7:$E$506)*(AY$3&lt;='Gastos com Pessoal'!$F$7:$F$506)*(IF('Gastos com Pessoal'!$G$7:$G$506&lt;=AY$3,1,0))*OFFSET('Gastos com Pessoal'!$H$6,1,MATCH(1&amp;$B47,'Gastos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Pessoal'!$H$6,1,MATCH(2&amp;$B47,'Gastos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Pessoal'!$H$6,1,MATCH(3&amp;$B47,'Gastos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Pessoal'!$H$6,1,MATCH(4&amp;$B47,'Gastos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Pessoal'!$H$6,1,MATCH(5&amp;$B47,'Gastos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Pessoal'!$H$512,1,MATCH(1&amp;$B47,'Gastos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Pessoal'!$H$512,1,MATCH(2&amp;$B47,'Gastos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Pessoal'!$H$512,1,MATCH(3&amp;$B47,'Gastos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Pessoal'!$H$512,1,MATCH(4&amp;$B47,'Gastos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Pessoal'!$H$512,1,MATCH(5&amp;$B47,'Gastos com Pessoal'!$I$532:$AJ$532&amp;'Gastos com Pessoal'!$I$512:$AJ$512,0),10,1)),0)</f>
        <v>0</v>
      </c>
      <c r="AZ47" s="32">
        <f t="array" aca="1" ref="AZ47" ca="1">_xlfn.IFNA(SUM((AZ$3&gt;='Gastos com Pessoal'!$E$7:$E$506)*(AZ$3&lt;='Gastos com Pessoal'!$F$7:$F$506)*OFFSET('Encargos e Benefícios'!$D$5,1,MATCH($B47,'Encargos e Benefícios'!$E$5:$AB$5,0),500,1)),0)
+_xlfn.IFNA(SUM((AZ$3&gt;='Gastos com Pessoal'!$E$513:$E$522)*(AZ$3&lt;='Gastos com Pessoal'!$F$513:$F$522)*OFFSET('Encargos e Benefícios'!$D$511,1,MATCH($B47,'Encargos e Benefícios'!$E$511:$AB$511,0),10,1)),0)
+_xlfn.IFNA(SUM((AZ$3&gt;='Gastos com Pessoal'!$E$7:$E$506)*(AZ$3&lt;='Gastos com Pessoal'!$F$7:$F$506)*(IF('Gastos com Pessoal'!$G$7:$G$506&lt;=AZ$3,1,0))*OFFSET('Gastos com Pessoal'!$H$6,1,MATCH(1&amp;$B47,'Gastos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Pessoal'!$H$6,1,MATCH(2&amp;$B47,'Gastos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Pessoal'!$H$6,1,MATCH(3&amp;$B47,'Gastos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Pessoal'!$H$6,1,MATCH(4&amp;$B47,'Gastos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Pessoal'!$H$6,1,MATCH(5&amp;$B47,'Gastos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Pessoal'!$H$512,1,MATCH(1&amp;$B47,'Gastos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Pessoal'!$H$512,1,MATCH(2&amp;$B47,'Gastos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Pessoal'!$H$512,1,MATCH(3&amp;$B47,'Gastos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Pessoal'!$H$512,1,MATCH(4&amp;$B47,'Gastos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Pessoal'!$H$512,1,MATCH(5&amp;$B47,'Gastos com Pessoal'!$I$532:$AJ$532&amp;'Gastos com Pessoal'!$I$512:$AJ$512,0),10,1)),0)</f>
        <v>0</v>
      </c>
      <c r="BA47" s="32">
        <f t="array" aca="1" ref="BA47" ca="1">_xlfn.IFNA(SUM((BA$3&gt;='Gastos com Pessoal'!$E$7:$E$506)*(BA$3&lt;='Gastos com Pessoal'!$F$7:$F$506)*OFFSET('Encargos e Benefícios'!$D$5,1,MATCH($B47,'Encargos e Benefícios'!$E$5:$AB$5,0),500,1)),0)
+_xlfn.IFNA(SUM((BA$3&gt;='Gastos com Pessoal'!$E$513:$E$522)*(BA$3&lt;='Gastos com Pessoal'!$F$513:$F$522)*OFFSET('Encargos e Benefícios'!$D$511,1,MATCH($B47,'Encargos e Benefícios'!$E$511:$AB$511,0),10,1)),0)
+_xlfn.IFNA(SUM((BA$3&gt;='Gastos com Pessoal'!$E$7:$E$506)*(BA$3&lt;='Gastos com Pessoal'!$F$7:$F$506)*(IF('Gastos com Pessoal'!$G$7:$G$506&lt;=BA$3,1,0))*OFFSET('Gastos com Pessoal'!$H$6,1,MATCH(1&amp;$B47,'Gastos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Pessoal'!$H$6,1,MATCH(2&amp;$B47,'Gastos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Pessoal'!$H$6,1,MATCH(3&amp;$B47,'Gastos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Pessoal'!$H$6,1,MATCH(4&amp;$B47,'Gastos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Pessoal'!$H$6,1,MATCH(5&amp;$B47,'Gastos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Pessoal'!$H$512,1,MATCH(1&amp;$B47,'Gastos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Pessoal'!$H$512,1,MATCH(2&amp;$B47,'Gastos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Pessoal'!$H$512,1,MATCH(3&amp;$B47,'Gastos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Pessoal'!$H$512,1,MATCH(4&amp;$B47,'Gastos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Pessoal'!$H$512,1,MATCH(5&amp;$B47,'Gastos com Pessoal'!$I$532:$AJ$532&amp;'Gastos com Pessoal'!$I$512:$AJ$512,0),10,1)),0)</f>
        <v>0</v>
      </c>
      <c r="BB47" s="32">
        <f t="array" aca="1" ref="BB47" ca="1">_xlfn.IFNA(SUM((BB$3&gt;='Gastos com Pessoal'!$E$7:$E$506)*(BB$3&lt;='Gastos com Pessoal'!$F$7:$F$506)*OFFSET('Encargos e Benefícios'!$D$5,1,MATCH($B47,'Encargos e Benefícios'!$E$5:$AB$5,0),500,1)),0)
+_xlfn.IFNA(SUM((BB$3&gt;='Gastos com Pessoal'!$E$513:$E$522)*(BB$3&lt;='Gastos com Pessoal'!$F$513:$F$522)*OFFSET('Encargos e Benefícios'!$D$511,1,MATCH($B47,'Encargos e Benefícios'!$E$511:$AB$511,0),10,1)),0)
+_xlfn.IFNA(SUM((BB$3&gt;='Gastos com Pessoal'!$E$7:$E$506)*(BB$3&lt;='Gastos com Pessoal'!$F$7:$F$506)*(IF('Gastos com Pessoal'!$G$7:$G$506&lt;=BB$3,1,0))*OFFSET('Gastos com Pessoal'!$H$6,1,MATCH(1&amp;$B47,'Gastos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Pessoal'!$H$6,1,MATCH(2&amp;$B47,'Gastos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Pessoal'!$H$6,1,MATCH(3&amp;$B47,'Gastos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Pessoal'!$H$6,1,MATCH(4&amp;$B47,'Gastos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Pessoal'!$H$6,1,MATCH(5&amp;$B47,'Gastos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Pessoal'!$H$512,1,MATCH(1&amp;$B47,'Gastos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Pessoal'!$H$512,1,MATCH(2&amp;$B47,'Gastos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Pessoal'!$H$512,1,MATCH(3&amp;$B47,'Gastos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Pessoal'!$H$512,1,MATCH(4&amp;$B47,'Gastos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Pessoal'!$H$512,1,MATCH(5&amp;$B47,'Gastos com Pessoal'!$I$532:$AJ$532&amp;'Gastos com Pessoal'!$I$512:$AJ$512,0),10,1)),0)</f>
        <v>0</v>
      </c>
      <c r="BC47" s="32">
        <f t="array" aca="1" ref="BC47" ca="1">_xlfn.IFNA(SUM((BC$3&gt;='Gastos com Pessoal'!$E$7:$E$506)*(BC$3&lt;='Gastos com Pessoal'!$F$7:$F$506)*OFFSET('Encargos e Benefícios'!$D$5,1,MATCH($B47,'Encargos e Benefícios'!$E$5:$AB$5,0),500,1)),0)
+_xlfn.IFNA(SUM((BC$3&gt;='Gastos com Pessoal'!$E$513:$E$522)*(BC$3&lt;='Gastos com Pessoal'!$F$513:$F$522)*OFFSET('Encargos e Benefícios'!$D$511,1,MATCH($B47,'Encargos e Benefícios'!$E$511:$AB$511,0),10,1)),0)
+_xlfn.IFNA(SUM((BC$3&gt;='Gastos com Pessoal'!$E$7:$E$506)*(BC$3&lt;='Gastos com Pessoal'!$F$7:$F$506)*(IF('Gastos com Pessoal'!$G$7:$G$506&lt;=BC$3,1,0))*OFFSET('Gastos com Pessoal'!$H$6,1,MATCH(1&amp;$B47,'Gastos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Pessoal'!$H$6,1,MATCH(2&amp;$B47,'Gastos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Pessoal'!$H$6,1,MATCH(3&amp;$B47,'Gastos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Pessoal'!$H$6,1,MATCH(4&amp;$B47,'Gastos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Pessoal'!$H$6,1,MATCH(5&amp;$B47,'Gastos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Pessoal'!$H$512,1,MATCH(1&amp;$B47,'Gastos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Pessoal'!$H$512,1,MATCH(2&amp;$B47,'Gastos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Pessoal'!$H$512,1,MATCH(3&amp;$B47,'Gastos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Pessoal'!$H$512,1,MATCH(4&amp;$B47,'Gastos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Pessoal'!$H$512,1,MATCH(5&amp;$B47,'Gastos com Pessoal'!$I$532:$AJ$532&amp;'Gastos com Pessoal'!$I$512:$AJ$512,0),10,1)),0)</f>
        <v>0</v>
      </c>
      <c r="BD47" s="32">
        <f t="array" aca="1" ref="BD47" ca="1">_xlfn.IFNA(SUM((BD$3&gt;='Gastos com Pessoal'!$E$7:$E$506)*(BD$3&lt;='Gastos com Pessoal'!$F$7:$F$506)*OFFSET('Encargos e Benefícios'!$D$5,1,MATCH($B47,'Encargos e Benefícios'!$E$5:$AB$5,0),500,1)),0)
+_xlfn.IFNA(SUM((BD$3&gt;='Gastos com Pessoal'!$E$513:$E$522)*(BD$3&lt;='Gastos com Pessoal'!$F$513:$F$522)*OFFSET('Encargos e Benefícios'!$D$511,1,MATCH($B47,'Encargos e Benefícios'!$E$511:$AB$511,0),10,1)),0)
+_xlfn.IFNA(SUM((BD$3&gt;='Gastos com Pessoal'!$E$7:$E$506)*(BD$3&lt;='Gastos com Pessoal'!$F$7:$F$506)*(IF('Gastos com Pessoal'!$G$7:$G$506&lt;=BD$3,1,0))*OFFSET('Gastos com Pessoal'!$H$6,1,MATCH(1&amp;$B47,'Gastos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Pessoal'!$H$6,1,MATCH(2&amp;$B47,'Gastos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Pessoal'!$H$6,1,MATCH(3&amp;$B47,'Gastos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Pessoal'!$H$6,1,MATCH(4&amp;$B47,'Gastos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Pessoal'!$H$6,1,MATCH(5&amp;$B47,'Gastos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Pessoal'!$H$512,1,MATCH(1&amp;$B47,'Gastos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Pessoal'!$H$512,1,MATCH(2&amp;$B47,'Gastos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Pessoal'!$H$512,1,MATCH(3&amp;$B47,'Gastos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Pessoal'!$H$512,1,MATCH(4&amp;$B47,'Gastos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Pessoal'!$H$512,1,MATCH(5&amp;$B47,'Gastos com Pessoal'!$I$532:$AJ$532&amp;'Gastos com Pessoal'!$I$512:$AJ$512,0),10,1)),0)</f>
        <v>0</v>
      </c>
      <c r="BE47" s="32">
        <f t="array" aca="1" ref="BE47" ca="1">_xlfn.IFNA(SUM((BE$3&gt;='Gastos com Pessoal'!$E$7:$E$506)*(BE$3&lt;='Gastos com Pessoal'!$F$7:$F$506)*OFFSET('Encargos e Benefícios'!$D$5,1,MATCH($B47,'Encargos e Benefícios'!$E$5:$AB$5,0),500,1)),0)
+_xlfn.IFNA(SUM((BE$3&gt;='Gastos com Pessoal'!$E$513:$E$522)*(BE$3&lt;='Gastos com Pessoal'!$F$513:$F$522)*OFFSET('Encargos e Benefícios'!$D$511,1,MATCH($B47,'Encargos e Benefícios'!$E$511:$AB$511,0),10,1)),0)
+_xlfn.IFNA(SUM((BE$3&gt;='Gastos com Pessoal'!$E$7:$E$506)*(BE$3&lt;='Gastos com Pessoal'!$F$7:$F$506)*(IF('Gastos com Pessoal'!$G$7:$G$506&lt;=BE$3,1,0))*OFFSET('Gastos com Pessoal'!$H$6,1,MATCH(1&amp;$B47,'Gastos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Pessoal'!$H$6,1,MATCH(2&amp;$B47,'Gastos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Pessoal'!$H$6,1,MATCH(3&amp;$B47,'Gastos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Pessoal'!$H$6,1,MATCH(4&amp;$B47,'Gastos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Pessoal'!$H$6,1,MATCH(5&amp;$B47,'Gastos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Pessoal'!$H$512,1,MATCH(1&amp;$B47,'Gastos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Pessoal'!$H$512,1,MATCH(2&amp;$B47,'Gastos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Pessoal'!$H$512,1,MATCH(3&amp;$B47,'Gastos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Pessoal'!$H$512,1,MATCH(4&amp;$B47,'Gastos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Pessoal'!$H$512,1,MATCH(5&amp;$B47,'Gastos com Pessoal'!$I$532:$AJ$532&amp;'Gastos com Pessoal'!$I$512:$AJ$512,0),10,1)),0)</f>
        <v>0</v>
      </c>
      <c r="BF47" s="32">
        <f t="array" aca="1" ref="BF47" ca="1">_xlfn.IFNA(SUM((BF$3&gt;='Gastos com Pessoal'!$E$7:$E$506)*(BF$3&lt;='Gastos com Pessoal'!$F$7:$F$506)*OFFSET('Encargos e Benefícios'!$D$5,1,MATCH($B47,'Encargos e Benefícios'!$E$5:$AB$5,0),500,1)),0)
+_xlfn.IFNA(SUM((BF$3&gt;='Gastos com Pessoal'!$E$513:$E$522)*(BF$3&lt;='Gastos com Pessoal'!$F$513:$F$522)*OFFSET('Encargos e Benefícios'!$D$511,1,MATCH($B47,'Encargos e Benefícios'!$E$511:$AB$511,0),10,1)),0)
+_xlfn.IFNA(SUM((BF$3&gt;='Gastos com Pessoal'!$E$7:$E$506)*(BF$3&lt;='Gastos com Pessoal'!$F$7:$F$506)*(IF('Gastos com Pessoal'!$G$7:$G$506&lt;=BF$3,1,0))*OFFSET('Gastos com Pessoal'!$H$6,1,MATCH(1&amp;$B47,'Gastos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Pessoal'!$H$6,1,MATCH(2&amp;$B47,'Gastos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Pessoal'!$H$6,1,MATCH(3&amp;$B47,'Gastos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Pessoal'!$H$6,1,MATCH(4&amp;$B47,'Gastos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Pessoal'!$H$6,1,MATCH(5&amp;$B47,'Gastos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Pessoal'!$H$512,1,MATCH(1&amp;$B47,'Gastos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Pessoal'!$H$512,1,MATCH(2&amp;$B47,'Gastos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Pessoal'!$H$512,1,MATCH(3&amp;$B47,'Gastos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Pessoal'!$H$512,1,MATCH(4&amp;$B47,'Gastos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Pessoal'!$H$512,1,MATCH(5&amp;$B47,'Gastos com Pessoal'!$I$532:$AJ$532&amp;'Gastos com Pessoal'!$I$512:$AJ$512,0),10,1)),0)</f>
        <v>0</v>
      </c>
      <c r="BG47" s="32">
        <f t="array" aca="1" ref="BG47" ca="1">_xlfn.IFNA(SUM((BG$3&gt;='Gastos com Pessoal'!$E$7:$E$506)*(BG$3&lt;='Gastos com Pessoal'!$F$7:$F$506)*OFFSET('Encargos e Benefícios'!$D$5,1,MATCH($B47,'Encargos e Benefícios'!$E$5:$AB$5,0),500,1)),0)
+_xlfn.IFNA(SUM((BG$3&gt;='Gastos com Pessoal'!$E$513:$E$522)*(BG$3&lt;='Gastos com Pessoal'!$F$513:$F$522)*OFFSET('Encargos e Benefícios'!$D$511,1,MATCH($B47,'Encargos e Benefícios'!$E$511:$AB$511,0),10,1)),0)
+_xlfn.IFNA(SUM((BG$3&gt;='Gastos com Pessoal'!$E$7:$E$506)*(BG$3&lt;='Gastos com Pessoal'!$F$7:$F$506)*(IF('Gastos com Pessoal'!$G$7:$G$506&lt;=BG$3,1,0))*OFFSET('Gastos com Pessoal'!$H$6,1,MATCH(1&amp;$B47,'Gastos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Pessoal'!$H$6,1,MATCH(2&amp;$B47,'Gastos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Pessoal'!$H$6,1,MATCH(3&amp;$B47,'Gastos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Pessoal'!$H$6,1,MATCH(4&amp;$B47,'Gastos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Pessoal'!$H$6,1,MATCH(5&amp;$B47,'Gastos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Pessoal'!$H$512,1,MATCH(1&amp;$B47,'Gastos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Pessoal'!$H$512,1,MATCH(2&amp;$B47,'Gastos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Pessoal'!$H$512,1,MATCH(3&amp;$B47,'Gastos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Pessoal'!$H$512,1,MATCH(4&amp;$B47,'Gastos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Pessoal'!$H$512,1,MATCH(5&amp;$B47,'Gastos com Pessoal'!$I$532:$AJ$532&amp;'Gastos com Pessoal'!$I$512:$AJ$512,0),10,1)),0)</f>
        <v>0</v>
      </c>
      <c r="BH47" s="32">
        <f t="array" aca="1" ref="BH47" ca="1">_xlfn.IFNA(SUM((BH$3&gt;='Gastos com Pessoal'!$E$7:$E$506)*(BH$3&lt;='Gastos com Pessoal'!$F$7:$F$506)*OFFSET('Encargos e Benefícios'!$D$5,1,MATCH($B47,'Encargos e Benefícios'!$E$5:$AB$5,0),500,1)),0)
+_xlfn.IFNA(SUM((BH$3&gt;='Gastos com Pessoal'!$E$513:$E$522)*(BH$3&lt;='Gastos com Pessoal'!$F$513:$F$522)*OFFSET('Encargos e Benefícios'!$D$511,1,MATCH($B47,'Encargos e Benefícios'!$E$511:$AB$511,0),10,1)),0)
+_xlfn.IFNA(SUM((BH$3&gt;='Gastos com Pessoal'!$E$7:$E$506)*(BH$3&lt;='Gastos com Pessoal'!$F$7:$F$506)*(IF('Gastos com Pessoal'!$G$7:$G$506&lt;=BH$3,1,0))*OFFSET('Gastos com Pessoal'!$H$6,1,MATCH(1&amp;$B47,'Gastos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Pessoal'!$H$6,1,MATCH(2&amp;$B47,'Gastos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Pessoal'!$H$6,1,MATCH(3&amp;$B47,'Gastos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Pessoal'!$H$6,1,MATCH(4&amp;$B47,'Gastos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Pessoal'!$H$6,1,MATCH(5&amp;$B47,'Gastos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Pessoal'!$H$512,1,MATCH(1&amp;$B47,'Gastos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Pessoal'!$H$512,1,MATCH(2&amp;$B47,'Gastos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Pessoal'!$H$512,1,MATCH(3&amp;$B47,'Gastos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Pessoal'!$H$512,1,MATCH(4&amp;$B47,'Gastos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Pessoal'!$H$512,1,MATCH(5&amp;$B47,'Gastos com Pessoal'!$I$532:$AJ$532&amp;'Gastos com Pessoal'!$I$512:$AJ$512,0),10,1)),0)</f>
        <v>0</v>
      </c>
      <c r="BI47" s="32">
        <f t="array" aca="1" ref="BI47" ca="1">_xlfn.IFNA(SUM((BI$3&gt;='Gastos com Pessoal'!$E$7:$E$506)*(BI$3&lt;='Gastos com Pessoal'!$F$7:$F$506)*OFFSET('Encargos e Benefícios'!$D$5,1,MATCH($B47,'Encargos e Benefícios'!$E$5:$AB$5,0),500,1)),0)
+_xlfn.IFNA(SUM((BI$3&gt;='Gastos com Pessoal'!$E$513:$E$522)*(BI$3&lt;='Gastos com Pessoal'!$F$513:$F$522)*OFFSET('Encargos e Benefícios'!$D$511,1,MATCH($B47,'Encargos e Benefícios'!$E$511:$AB$511,0),10,1)),0)
+_xlfn.IFNA(SUM((BI$3&gt;='Gastos com Pessoal'!$E$7:$E$506)*(BI$3&lt;='Gastos com Pessoal'!$F$7:$F$506)*(IF('Gastos com Pessoal'!$G$7:$G$506&lt;=BI$3,1,0))*OFFSET('Gastos com Pessoal'!$H$6,1,MATCH(1&amp;$B47,'Gastos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Pessoal'!$H$6,1,MATCH(2&amp;$B47,'Gastos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Pessoal'!$H$6,1,MATCH(3&amp;$B47,'Gastos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Pessoal'!$H$6,1,MATCH(4&amp;$B47,'Gastos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Pessoal'!$H$6,1,MATCH(5&amp;$B47,'Gastos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Pessoal'!$H$512,1,MATCH(1&amp;$B47,'Gastos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Pessoal'!$H$512,1,MATCH(2&amp;$B47,'Gastos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Pessoal'!$H$512,1,MATCH(3&amp;$B47,'Gastos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Pessoal'!$H$512,1,MATCH(4&amp;$B47,'Gastos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Pessoal'!$H$512,1,MATCH(5&amp;$B47,'Gastos com Pessoal'!$I$532:$AJ$532&amp;'Gastos com Pessoal'!$I$512:$AJ$512,0),10,1)),0)</f>
        <v>0</v>
      </c>
      <c r="BJ47" s="32">
        <f t="array" aca="1" ref="BJ47" ca="1">_xlfn.IFNA(SUM((BJ$3&gt;='Gastos com Pessoal'!$E$7:$E$506)*(BJ$3&lt;='Gastos com Pessoal'!$F$7:$F$506)*OFFSET('Encargos e Benefícios'!$D$5,1,MATCH($B47,'Encargos e Benefícios'!$E$5:$AB$5,0),500,1)),0)
+_xlfn.IFNA(SUM((BJ$3&gt;='Gastos com Pessoal'!$E$513:$E$522)*(BJ$3&lt;='Gastos com Pessoal'!$F$513:$F$522)*OFFSET('Encargos e Benefícios'!$D$511,1,MATCH($B47,'Encargos e Benefícios'!$E$511:$AB$511,0),10,1)),0)
+_xlfn.IFNA(SUM((BJ$3&gt;='Gastos com Pessoal'!$E$7:$E$506)*(BJ$3&lt;='Gastos com Pessoal'!$F$7:$F$506)*(IF('Gastos com Pessoal'!$G$7:$G$506&lt;=BJ$3,1,0))*OFFSET('Gastos com Pessoal'!$H$6,1,MATCH(1&amp;$B47,'Gastos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Pessoal'!$H$6,1,MATCH(2&amp;$B47,'Gastos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Pessoal'!$H$6,1,MATCH(3&amp;$B47,'Gastos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Pessoal'!$H$6,1,MATCH(4&amp;$B47,'Gastos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Pessoal'!$H$6,1,MATCH(5&amp;$B47,'Gastos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Pessoal'!$H$512,1,MATCH(1&amp;$B47,'Gastos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Pessoal'!$H$512,1,MATCH(2&amp;$B47,'Gastos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Pessoal'!$H$512,1,MATCH(3&amp;$B47,'Gastos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Pessoal'!$H$512,1,MATCH(4&amp;$B47,'Gastos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Pessoal'!$H$512,1,MATCH(5&amp;$B47,'Gastos com Pessoal'!$I$532:$AJ$532&amp;'Gastos com Pessoal'!$I$512:$AJ$512,0),10,1)),0)</f>
        <v>0</v>
      </c>
      <c r="BK47" s="71">
        <f t="shared" ref="BK47:BK51" ca="1" si="20">SUM(C47:BJ47)</f>
        <v>280177.62466161599</v>
      </c>
      <c r="BL47" s="76">
        <f t="shared" ref="BL47:BL57" ca="1" si="21">IF($BK$157=0,0,BK47/$BK$157)</f>
        <v>3.4077179206857865E-3</v>
      </c>
    </row>
    <row r="48" spans="1:64" s="49" customFormat="1" ht="23.25" customHeight="1">
      <c r="A48" s="18" t="s">
        <v>105</v>
      </c>
      <c r="B48" s="12" t="s">
        <v>106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571729.62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571729.62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571729.62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571729.62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571729.62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571729.62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571729.62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571729.62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571729.62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0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0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0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0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0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0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0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0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0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0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0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0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0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0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0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0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0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0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0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0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0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0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0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0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0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0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0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0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0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0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0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0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0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0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0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0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0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0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0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0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0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0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0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0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0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0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71">
        <f t="shared" ca="1" si="20"/>
        <v>5145566.58</v>
      </c>
      <c r="BL48" s="76">
        <f t="shared" ca="1" si="21"/>
        <v>6.2584010653689071E-2</v>
      </c>
    </row>
    <row r="49" spans="1:64" s="49" customFormat="1" ht="23.25" customHeight="1">
      <c r="A49" s="18" t="s">
        <v>107</v>
      </c>
      <c r="B49" s="12" t="s">
        <v>108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0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0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0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0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0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0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0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0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0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0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0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0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0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0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0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0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0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0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0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0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0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0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0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0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1">
        <f t="shared" ca="1" si="20"/>
        <v>0</v>
      </c>
      <c r="BL49" s="76">
        <f t="shared" ca="1" si="21"/>
        <v>0</v>
      </c>
    </row>
    <row r="50" spans="1:64" s="49" customFormat="1" ht="23.25" customHeight="1">
      <c r="A50" s="18" t="s">
        <v>109</v>
      </c>
      <c r="B50" s="12" t="s">
        <v>110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0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0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0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0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0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0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0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0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0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0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0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0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0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0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0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0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0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0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0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0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0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0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0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0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0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1">
        <f t="shared" ca="1" si="20"/>
        <v>0</v>
      </c>
      <c r="BL50" s="76">
        <f t="shared" ca="1" si="21"/>
        <v>0</v>
      </c>
    </row>
    <row r="51" spans="1:64" s="49" customFormat="1" ht="23.25" customHeight="1">
      <c r="A51" s="18" t="s">
        <v>111</v>
      </c>
      <c r="B51" s="12" t="s">
        <v>112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0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0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0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0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0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0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0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0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0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0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0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0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0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0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0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0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0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0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0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0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0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0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0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0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0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0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0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0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0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0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0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0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0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0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0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0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0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0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0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0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0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0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0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0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0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0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0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0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0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0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0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0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0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0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0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71">
        <f t="shared" ca="1" si="20"/>
        <v>0</v>
      </c>
      <c r="BL51" s="76">
        <f t="shared" ca="1" si="21"/>
        <v>0</v>
      </c>
    </row>
    <row r="52" spans="1:64" s="49" customFormat="1" ht="23.25" customHeight="1">
      <c r="A52" s="18" t="s">
        <v>113</v>
      </c>
      <c r="B52" s="12" t="s">
        <v>114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0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0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0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0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0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0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0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0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0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0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0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0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0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0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0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0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0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0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0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0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0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0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0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0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0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0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0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0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0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0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0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0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0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0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0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0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0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0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0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0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0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0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0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0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0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0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0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0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0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0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0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0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0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0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0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71">
        <f t="shared" ref="BK52:BK55" ca="1" si="22">SUM(C52:BJ52)</f>
        <v>0</v>
      </c>
      <c r="BL52" s="76">
        <f t="shared" ca="1" si="21"/>
        <v>0</v>
      </c>
    </row>
    <row r="53" spans="1:64" s="49" customFormat="1" ht="23.25" customHeight="1">
      <c r="A53" s="18" t="s">
        <v>115</v>
      </c>
      <c r="B53" s="12" t="s">
        <v>116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1">
        <f t="shared" ca="1" si="22"/>
        <v>0</v>
      </c>
      <c r="BL53" s="76">
        <f t="shared" ca="1" si="21"/>
        <v>0</v>
      </c>
    </row>
    <row r="54" spans="1:64" s="49" customFormat="1" ht="23.25" customHeight="1">
      <c r="A54" s="18" t="s">
        <v>117</v>
      </c>
      <c r="B54" s="12" t="s">
        <v>118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0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0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0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0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0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0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0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0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0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0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0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0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0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0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0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0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0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0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0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0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0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0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0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0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0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0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0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0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0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0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0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0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0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0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0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0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0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0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0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0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0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0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0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0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0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0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0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0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0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0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0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0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0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0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0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71">
        <f t="shared" ca="1" si="22"/>
        <v>0</v>
      </c>
      <c r="BL54" s="76">
        <f t="shared" ca="1" si="21"/>
        <v>0</v>
      </c>
    </row>
    <row r="55" spans="1:64" s="49" customFormat="1" ht="23.25" customHeight="1">
      <c r="A55" s="18" t="s">
        <v>119</v>
      </c>
      <c r="B55" s="21" t="s">
        <v>120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0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0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0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0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0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0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0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0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0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0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0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0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0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0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0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0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0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0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0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0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0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0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0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1">
        <f t="shared" ca="1" si="22"/>
        <v>0</v>
      </c>
      <c r="BL55" s="76">
        <f t="shared" ca="1" si="21"/>
        <v>0</v>
      </c>
    </row>
    <row r="56" spans="1:64" s="49" customFormat="1" ht="23.25" customHeight="1">
      <c r="A56" s="41"/>
      <c r="B56" s="42" t="s">
        <v>121</v>
      </c>
      <c r="C56" s="43">
        <f t="shared" ref="C56:M56" ca="1" si="23">SUBTOTAL(109,C47:C55)</f>
        <v>602860.46718462394</v>
      </c>
      <c r="D56" s="43">
        <f t="shared" ca="1" si="23"/>
        <v>602860.46718462394</v>
      </c>
      <c r="E56" s="43">
        <f t="shared" ca="1" si="23"/>
        <v>602860.46718462394</v>
      </c>
      <c r="F56" s="43">
        <f t="shared" ca="1" si="23"/>
        <v>602860.46718462394</v>
      </c>
      <c r="G56" s="43">
        <f t="shared" ca="1" si="23"/>
        <v>602860.46718462394</v>
      </c>
      <c r="H56" s="43">
        <f t="shared" ca="1" si="23"/>
        <v>602860.46718462394</v>
      </c>
      <c r="I56" s="43">
        <f t="shared" ca="1" si="23"/>
        <v>602860.46718462394</v>
      </c>
      <c r="J56" s="43">
        <f t="shared" ca="1" si="23"/>
        <v>602860.46718462394</v>
      </c>
      <c r="K56" s="43">
        <f t="shared" ca="1" si="23"/>
        <v>602860.46718462394</v>
      </c>
      <c r="L56" s="43">
        <f t="shared" ca="1" si="23"/>
        <v>0</v>
      </c>
      <c r="M56" s="43">
        <f t="shared" ca="1" si="23"/>
        <v>0</v>
      </c>
      <c r="N56" s="43">
        <f t="shared" ref="N56" ca="1" si="24">SUBTOTAL(109,N47:N55)</f>
        <v>0</v>
      </c>
      <c r="O56" s="43">
        <f t="shared" ref="O56:Y56" ca="1" si="25">SUBTOTAL(109,O47:O55)</f>
        <v>0</v>
      </c>
      <c r="P56" s="43">
        <f t="shared" ca="1" si="25"/>
        <v>0</v>
      </c>
      <c r="Q56" s="43">
        <f t="shared" ca="1" si="25"/>
        <v>0</v>
      </c>
      <c r="R56" s="43">
        <f t="shared" ca="1" si="25"/>
        <v>0</v>
      </c>
      <c r="S56" s="43">
        <f t="shared" ca="1" si="25"/>
        <v>0</v>
      </c>
      <c r="T56" s="43">
        <f t="shared" ca="1" si="25"/>
        <v>0</v>
      </c>
      <c r="U56" s="43">
        <f t="shared" ca="1" si="25"/>
        <v>0</v>
      </c>
      <c r="V56" s="43">
        <f t="shared" ca="1" si="25"/>
        <v>0</v>
      </c>
      <c r="W56" s="43">
        <f t="shared" ca="1" si="25"/>
        <v>0</v>
      </c>
      <c r="X56" s="43">
        <f t="shared" ca="1" si="25"/>
        <v>0</v>
      </c>
      <c r="Y56" s="43">
        <f t="shared" ca="1" si="25"/>
        <v>0</v>
      </c>
      <c r="Z56" s="43">
        <f t="shared" ref="Z56:AK56" ca="1" si="26">SUBTOTAL(109,Z47:Z55)</f>
        <v>0</v>
      </c>
      <c r="AA56" s="43">
        <f t="shared" ca="1" si="26"/>
        <v>0</v>
      </c>
      <c r="AB56" s="43">
        <f t="shared" ca="1" si="26"/>
        <v>0</v>
      </c>
      <c r="AC56" s="43">
        <f t="shared" ca="1" si="26"/>
        <v>0</v>
      </c>
      <c r="AD56" s="43">
        <f t="shared" ca="1" si="26"/>
        <v>0</v>
      </c>
      <c r="AE56" s="43">
        <f t="shared" ca="1" si="26"/>
        <v>0</v>
      </c>
      <c r="AF56" s="43">
        <f t="shared" ca="1" si="26"/>
        <v>0</v>
      </c>
      <c r="AG56" s="43">
        <f t="shared" ca="1" si="26"/>
        <v>0</v>
      </c>
      <c r="AH56" s="43">
        <f t="shared" ca="1" si="26"/>
        <v>0</v>
      </c>
      <c r="AI56" s="43">
        <f t="shared" ca="1" si="26"/>
        <v>0</v>
      </c>
      <c r="AJ56" s="43">
        <f t="shared" ca="1" si="26"/>
        <v>0</v>
      </c>
      <c r="AK56" s="43">
        <f t="shared" ca="1" si="26"/>
        <v>0</v>
      </c>
      <c r="AL56" s="43">
        <f t="shared" ref="AL56:AS56" ca="1" si="27">SUBTOTAL(109,AL47:AL55)</f>
        <v>0</v>
      </c>
      <c r="AM56" s="43">
        <f t="shared" ca="1" si="27"/>
        <v>0</v>
      </c>
      <c r="AN56" s="43">
        <f t="shared" ca="1" si="27"/>
        <v>0</v>
      </c>
      <c r="AO56" s="43">
        <f t="shared" ca="1" si="27"/>
        <v>0</v>
      </c>
      <c r="AP56" s="43">
        <f t="shared" ca="1" si="27"/>
        <v>0</v>
      </c>
      <c r="AQ56" s="43">
        <f t="shared" ca="1" si="27"/>
        <v>0</v>
      </c>
      <c r="AR56" s="43">
        <f t="shared" ca="1" si="27"/>
        <v>0</v>
      </c>
      <c r="AS56" s="43">
        <f t="shared" ca="1" si="27"/>
        <v>0</v>
      </c>
      <c r="AT56" s="43">
        <f t="shared" ref="AT56:BJ56" ca="1" si="28">SUBTOTAL(109,AT47:AT55)</f>
        <v>0</v>
      </c>
      <c r="AU56" s="43">
        <f t="shared" ca="1" si="28"/>
        <v>0</v>
      </c>
      <c r="AV56" s="43">
        <f t="shared" ca="1" si="28"/>
        <v>0</v>
      </c>
      <c r="AW56" s="43">
        <f t="shared" ca="1" si="28"/>
        <v>0</v>
      </c>
      <c r="AX56" s="43">
        <f t="shared" ca="1" si="28"/>
        <v>0</v>
      </c>
      <c r="AY56" s="43">
        <f t="shared" ca="1" si="28"/>
        <v>0</v>
      </c>
      <c r="AZ56" s="43">
        <f t="shared" ca="1" si="28"/>
        <v>0</v>
      </c>
      <c r="BA56" s="43">
        <f t="shared" ca="1" si="28"/>
        <v>0</v>
      </c>
      <c r="BB56" s="43">
        <f t="shared" ca="1" si="28"/>
        <v>0</v>
      </c>
      <c r="BC56" s="43">
        <f t="shared" ca="1" si="28"/>
        <v>0</v>
      </c>
      <c r="BD56" s="43">
        <f t="shared" ca="1" si="28"/>
        <v>0</v>
      </c>
      <c r="BE56" s="43">
        <f t="shared" ca="1" si="28"/>
        <v>0</v>
      </c>
      <c r="BF56" s="43">
        <f t="shared" ca="1" si="28"/>
        <v>0</v>
      </c>
      <c r="BG56" s="43">
        <f t="shared" ca="1" si="28"/>
        <v>0</v>
      </c>
      <c r="BH56" s="43">
        <f t="shared" ca="1" si="28"/>
        <v>0</v>
      </c>
      <c r="BI56" s="43">
        <f t="shared" ca="1" si="28"/>
        <v>0</v>
      </c>
      <c r="BJ56" s="43">
        <f t="shared" ca="1" si="28"/>
        <v>0</v>
      </c>
      <c r="BK56" s="43">
        <f ca="1">SUBTOTAL(109,BK47:BK55)</f>
        <v>5425744.2046616161</v>
      </c>
      <c r="BL56" s="60">
        <f t="shared" ca="1" si="21"/>
        <v>6.5991728574374853E-2</v>
      </c>
    </row>
    <row r="57" spans="1:64" s="49" customFormat="1" ht="23.25" customHeight="1" thickBot="1">
      <c r="A57" s="292"/>
      <c r="B57" s="293" t="s">
        <v>122</v>
      </c>
      <c r="C57" s="263">
        <f t="shared" ref="C57:AH57" ca="1" si="29">SUBTOTAL(109,C20:C56)</f>
        <v>2368589.1447671875</v>
      </c>
      <c r="D57" s="263">
        <f t="shared" ca="1" si="29"/>
        <v>2368589.1447671875</v>
      </c>
      <c r="E57" s="263">
        <f t="shared" ca="1" si="29"/>
        <v>2368589.1447671875</v>
      </c>
      <c r="F57" s="263">
        <f t="shared" ca="1" si="29"/>
        <v>2368589.1447671875</v>
      </c>
      <c r="G57" s="263">
        <f t="shared" ca="1" si="29"/>
        <v>2368589.1447671875</v>
      </c>
      <c r="H57" s="263">
        <f t="shared" ca="1" si="29"/>
        <v>2368589.1447671875</v>
      </c>
      <c r="I57" s="263">
        <f t="shared" ca="1" si="29"/>
        <v>2368589.1447671875</v>
      </c>
      <c r="J57" s="263">
        <f t="shared" ca="1" si="29"/>
        <v>2368589.1447671875</v>
      </c>
      <c r="K57" s="263">
        <f t="shared" ca="1" si="29"/>
        <v>2368589.1447671875</v>
      </c>
      <c r="L57" s="263">
        <f t="shared" ca="1" si="29"/>
        <v>90969.751627100006</v>
      </c>
      <c r="M57" s="263">
        <f t="shared" ca="1" si="29"/>
        <v>0</v>
      </c>
      <c r="N57" s="263">
        <f t="shared" ca="1" si="29"/>
        <v>0</v>
      </c>
      <c r="O57" s="263">
        <f t="shared" ca="1" si="29"/>
        <v>0</v>
      </c>
      <c r="P57" s="263">
        <f t="shared" ca="1" si="29"/>
        <v>0</v>
      </c>
      <c r="Q57" s="263">
        <f t="shared" ca="1" si="29"/>
        <v>0</v>
      </c>
      <c r="R57" s="263">
        <f t="shared" ca="1" si="29"/>
        <v>0</v>
      </c>
      <c r="S57" s="263">
        <f t="shared" ca="1" si="29"/>
        <v>0</v>
      </c>
      <c r="T57" s="263">
        <f t="shared" ca="1" si="29"/>
        <v>0</v>
      </c>
      <c r="U57" s="263">
        <f t="shared" ca="1" si="29"/>
        <v>0</v>
      </c>
      <c r="V57" s="263">
        <f t="shared" ca="1" si="29"/>
        <v>0</v>
      </c>
      <c r="W57" s="263">
        <f t="shared" ca="1" si="29"/>
        <v>0</v>
      </c>
      <c r="X57" s="263">
        <f t="shared" ca="1" si="29"/>
        <v>0</v>
      </c>
      <c r="Y57" s="263">
        <f t="shared" ca="1" si="29"/>
        <v>0</v>
      </c>
      <c r="Z57" s="263">
        <f t="shared" ca="1" si="29"/>
        <v>0</v>
      </c>
      <c r="AA57" s="263">
        <f t="shared" ca="1" si="29"/>
        <v>0</v>
      </c>
      <c r="AB57" s="263">
        <f t="shared" ca="1" si="29"/>
        <v>0</v>
      </c>
      <c r="AC57" s="263">
        <f t="shared" ca="1" si="29"/>
        <v>0</v>
      </c>
      <c r="AD57" s="263">
        <f t="shared" ca="1" si="29"/>
        <v>0</v>
      </c>
      <c r="AE57" s="263">
        <f t="shared" ca="1" si="29"/>
        <v>0</v>
      </c>
      <c r="AF57" s="263">
        <f t="shared" ca="1" si="29"/>
        <v>0</v>
      </c>
      <c r="AG57" s="263">
        <f t="shared" ca="1" si="29"/>
        <v>0</v>
      </c>
      <c r="AH57" s="263">
        <f t="shared" ca="1" si="29"/>
        <v>0</v>
      </c>
      <c r="AI57" s="263">
        <f t="shared" ref="AI57:BK57" ca="1" si="30">SUBTOTAL(109,AI20:AI56)</f>
        <v>0</v>
      </c>
      <c r="AJ57" s="263">
        <f t="shared" ca="1" si="30"/>
        <v>0</v>
      </c>
      <c r="AK57" s="263">
        <f t="shared" ca="1" si="30"/>
        <v>0</v>
      </c>
      <c r="AL57" s="263">
        <f t="shared" ca="1" si="30"/>
        <v>0</v>
      </c>
      <c r="AM57" s="263">
        <f t="shared" ca="1" si="30"/>
        <v>0</v>
      </c>
      <c r="AN57" s="263">
        <f t="shared" ca="1" si="30"/>
        <v>0</v>
      </c>
      <c r="AO57" s="263">
        <f t="shared" ca="1" si="30"/>
        <v>0</v>
      </c>
      <c r="AP57" s="263">
        <f t="shared" ca="1" si="30"/>
        <v>0</v>
      </c>
      <c r="AQ57" s="263">
        <f t="shared" ca="1" si="30"/>
        <v>0</v>
      </c>
      <c r="AR57" s="263">
        <f t="shared" ca="1" si="30"/>
        <v>0</v>
      </c>
      <c r="AS57" s="263">
        <f t="shared" ca="1" si="30"/>
        <v>0</v>
      </c>
      <c r="AT57" s="263">
        <f t="shared" ca="1" si="30"/>
        <v>0</v>
      </c>
      <c r="AU57" s="263">
        <f t="shared" ca="1" si="30"/>
        <v>0</v>
      </c>
      <c r="AV57" s="263">
        <f t="shared" ca="1" si="30"/>
        <v>0</v>
      </c>
      <c r="AW57" s="263">
        <f t="shared" ca="1" si="30"/>
        <v>0</v>
      </c>
      <c r="AX57" s="263">
        <f t="shared" ca="1" si="30"/>
        <v>0</v>
      </c>
      <c r="AY57" s="263">
        <f t="shared" ca="1" si="30"/>
        <v>0</v>
      </c>
      <c r="AZ57" s="263">
        <f t="shared" ca="1" si="30"/>
        <v>0</v>
      </c>
      <c r="BA57" s="263">
        <f t="shared" ca="1" si="30"/>
        <v>0</v>
      </c>
      <c r="BB57" s="263">
        <f t="shared" ca="1" si="30"/>
        <v>0</v>
      </c>
      <c r="BC57" s="263">
        <f t="shared" ca="1" si="30"/>
        <v>0</v>
      </c>
      <c r="BD57" s="263">
        <f t="shared" ca="1" si="30"/>
        <v>0</v>
      </c>
      <c r="BE57" s="263">
        <f t="shared" ca="1" si="30"/>
        <v>0</v>
      </c>
      <c r="BF57" s="263">
        <f t="shared" ca="1" si="30"/>
        <v>0</v>
      </c>
      <c r="BG57" s="263">
        <f t="shared" ca="1" si="30"/>
        <v>0</v>
      </c>
      <c r="BH57" s="263">
        <f t="shared" ca="1" si="30"/>
        <v>0</v>
      </c>
      <c r="BI57" s="263">
        <f t="shared" ca="1" si="30"/>
        <v>0</v>
      </c>
      <c r="BJ57" s="263">
        <f t="shared" ca="1" si="30"/>
        <v>0</v>
      </c>
      <c r="BK57" s="263">
        <f t="shared" ca="1" si="30"/>
        <v>21408272.05453179</v>
      </c>
      <c r="BL57" s="264">
        <f t="shared" ca="1" si="21"/>
        <v>0.26038250705870597</v>
      </c>
    </row>
    <row r="58" spans="1:64" s="49" customFormat="1" ht="23.25" customHeight="1" thickBot="1">
      <c r="A58" s="259" t="s">
        <v>123</v>
      </c>
      <c r="B58" s="260" t="s">
        <v>124</v>
      </c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37"/>
    </row>
    <row r="59" spans="1:64" s="49" customFormat="1" ht="23.25" customHeight="1">
      <c r="A59" s="19" t="s">
        <v>125</v>
      </c>
      <c r="B59" s="350" t="s">
        <v>126</v>
      </c>
      <c r="C59" s="73">
        <f>SUMPRODUCT(-('Gastos Gerais'!$B$4:$B$1002=Analítico!$B59),-(Analítico!C$3&gt;='Gastos Gerais'!$D$4:$D$1002),-(Analítico!C$3&lt;='Gastos Gerais'!$E$4:$E$1002),-('Gastos Gerais'!$C$4:$C$1002))</f>
        <v>20000</v>
      </c>
      <c r="D59" s="73">
        <f>SUMPRODUCT(-('Gastos Gerais'!$B$4:$B$1002=Analítico!$B59),-(Analítico!D$3&gt;='Gastos Gerais'!$D$4:$D$1002),-(Analítico!D$3&lt;='Gastos Gerais'!$E$4:$E$1002),-('Gastos Gerais'!$C$4:$C$1002))</f>
        <v>20000</v>
      </c>
      <c r="E59" s="73">
        <f>SUMPRODUCT(-('Gastos Gerais'!$B$4:$B$1002=Analítico!$B59),-(Analítico!E$3&gt;='Gastos Gerais'!$D$4:$D$1002),-(Analítico!E$3&lt;='Gastos Gerais'!$E$4:$E$1002),-('Gastos Gerais'!$C$4:$C$1002))</f>
        <v>20000</v>
      </c>
      <c r="F59" s="73">
        <f>SUMPRODUCT(-('Gastos Gerais'!$B$4:$B$1002=Analítico!$B59),-(Analítico!F$3&gt;='Gastos Gerais'!$D$4:$D$1002),-(Analítico!F$3&lt;='Gastos Gerais'!$E$4:$E$1002),-('Gastos Gerais'!$C$4:$C$1002))</f>
        <v>20000</v>
      </c>
      <c r="G59" s="73">
        <f>SUMPRODUCT(-('Gastos Gerais'!$B$4:$B$1002=Analítico!$B59),-(Analítico!G$3&gt;='Gastos Gerais'!$D$4:$D$1002),-(Analítico!G$3&lt;='Gastos Gerais'!$E$4:$E$1002),-('Gastos Gerais'!$C$4:$C$1002))</f>
        <v>20000</v>
      </c>
      <c r="H59" s="73">
        <f>SUMPRODUCT(-('Gastos Gerais'!$B$4:$B$1002=Analítico!$B59),-(Analítico!H$3&gt;='Gastos Gerais'!$D$4:$D$1002),-(Analítico!H$3&lt;='Gastos Gerais'!$E$4:$E$1002),-('Gastos Gerais'!$C$4:$C$1002))</f>
        <v>20000</v>
      </c>
      <c r="I59" s="73">
        <f>SUMPRODUCT(-('Gastos Gerais'!$B$4:$B$1002=Analítico!$B59),-(Analítico!I$3&gt;='Gastos Gerais'!$D$4:$D$1002),-(Analítico!I$3&lt;='Gastos Gerais'!$E$4:$E$1002),-('Gastos Gerais'!$C$4:$C$1002))</f>
        <v>20000</v>
      </c>
      <c r="J59" s="73">
        <f>SUMPRODUCT(-('Gastos Gerais'!$B$4:$B$1002=Analítico!$B59),-(Analítico!J$3&gt;='Gastos Gerais'!$D$4:$D$1002),-(Analítico!J$3&lt;='Gastos Gerais'!$E$4:$E$1002),-('Gastos Gerais'!$C$4:$C$1002))</f>
        <v>20000</v>
      </c>
      <c r="K59" s="73">
        <f>SUMPRODUCT(-('Gastos Gerais'!$B$4:$B$1002=Analítico!$B59),-(Analítico!K$3&gt;='Gastos Gerais'!$D$4:$D$1002),-(Analítico!K$3&lt;='Gastos Gerais'!$E$4:$E$1002),-('Gastos Gerais'!$C$4:$C$1002))</f>
        <v>20000</v>
      </c>
      <c r="L59" s="73">
        <f>SUMPRODUCT(-('Gastos Gerais'!$B$4:$B$1002=Analítico!$B59),-(Analítico!L$3&gt;='Gastos Gerais'!$D$4:$D$1002),-(Analítico!L$3&lt;='Gastos Gerais'!$E$4:$E$1002),-('Gastos Gerais'!$C$4:$C$1002))</f>
        <v>0</v>
      </c>
      <c r="M59" s="73">
        <f>SUMPRODUCT(-('Gastos Gerais'!$B$4:$B$1002=Analítico!$B59),-(Analítico!M$3&gt;='Gastos Gerais'!$D$4:$D$1002),-(Analítico!M$3&lt;='Gastos Gerais'!$E$4:$E$1002),-('Gastos Gerais'!$C$4:$C$1002))</f>
        <v>0</v>
      </c>
      <c r="N59" s="73">
        <f>SUMPRODUCT(-('Gastos Gerais'!$B$4:$B$1002=Analítico!$B59),-(Analítico!N$3&gt;='Gastos Gerais'!$D$4:$D$1002),-(Analítico!N$3&lt;='Gastos Gerais'!$E$4:$E$1002),-('Gastos Gerais'!$C$4:$C$1002))</f>
        <v>0</v>
      </c>
      <c r="O59" s="73">
        <f>SUMPRODUCT(-('Gastos Gerais'!$B$4:$B$1002=Analítico!$B59),-(Analítico!O$3&gt;='Gastos Gerais'!$D$4:$D$1002),-(Analítico!O$3&lt;='Gastos Gerais'!$E$4:$E$1002),-('Gastos Gerais'!$C$4:$C$1002))</f>
        <v>0</v>
      </c>
      <c r="P59" s="73">
        <f>SUMPRODUCT(-('Gastos Gerais'!$B$4:$B$1002=Analítico!$B59),-(Analítico!P$3&gt;='Gastos Gerais'!$D$4:$D$1002),-(Analítico!P$3&lt;='Gastos Gerais'!$E$4:$E$1002),-('Gastos Gerais'!$C$4:$C$1002))</f>
        <v>0</v>
      </c>
      <c r="Q59" s="73">
        <f>SUMPRODUCT(-('Gastos Gerais'!$B$4:$B$1002=Analítico!$B59),-(Analítico!Q$3&gt;='Gastos Gerais'!$D$4:$D$1002),-(Analítico!Q$3&lt;='Gastos Gerais'!$E$4:$E$1002),-('Gastos Gerais'!$C$4:$C$1002))</f>
        <v>0</v>
      </c>
      <c r="R59" s="73">
        <f>SUMPRODUCT(-('Gastos Gerais'!$B$4:$B$1002=Analítico!$B59),-(Analítico!R$3&gt;='Gastos Gerais'!$D$4:$D$1002),-(Analítico!R$3&lt;='Gastos Gerais'!$E$4:$E$1002),-('Gastos Gerais'!$C$4:$C$1002))</f>
        <v>0</v>
      </c>
      <c r="S59" s="73">
        <f>SUMPRODUCT(-('Gastos Gerais'!$B$4:$B$1002=Analítico!$B59),-(Analítico!S$3&gt;='Gastos Gerais'!$D$4:$D$1002),-(Analítico!S$3&lt;='Gastos Gerais'!$E$4:$E$1002),-('Gastos Gerais'!$C$4:$C$1002))</f>
        <v>0</v>
      </c>
      <c r="T59" s="73">
        <f>SUMPRODUCT(-('Gastos Gerais'!$B$4:$B$1002=Analítico!$B59),-(Analítico!T$3&gt;='Gastos Gerais'!$D$4:$D$1002),-(Analítico!T$3&lt;='Gastos Gerais'!$E$4:$E$1002),-('Gastos Gerais'!$C$4:$C$1002))</f>
        <v>0</v>
      </c>
      <c r="U59" s="73">
        <f>SUMPRODUCT(-('Gastos Gerais'!$B$4:$B$1002=Analítico!$B59),-(Analítico!U$3&gt;='Gastos Gerais'!$D$4:$D$1002),-(Analítico!U$3&lt;='Gastos Gerais'!$E$4:$E$1002),-('Gastos Gerais'!$C$4:$C$1002))</f>
        <v>0</v>
      </c>
      <c r="V59" s="73">
        <f>SUMPRODUCT(-('Gastos Gerais'!$B$4:$B$1002=Analítico!$B59),-(Analítico!V$3&gt;='Gastos Gerais'!$D$4:$D$1002),-(Analítico!V$3&lt;='Gastos Gerais'!$E$4:$E$1002),-('Gastos Gerais'!$C$4:$C$1002))</f>
        <v>0</v>
      </c>
      <c r="W59" s="73">
        <f>SUMPRODUCT(-('Gastos Gerais'!$B$4:$B$1002=Analítico!$B59),-(Analítico!W$3&gt;='Gastos Gerais'!$D$4:$D$1002),-(Analítico!W$3&lt;='Gastos Gerais'!$E$4:$E$1002),-('Gastos Gerais'!$C$4:$C$1002))</f>
        <v>0</v>
      </c>
      <c r="X59" s="73">
        <f>SUMPRODUCT(-('Gastos Gerais'!$B$4:$B$1002=Analítico!$B59),-(Analítico!X$3&gt;='Gastos Gerais'!$D$4:$D$1002),-(Analítico!X$3&lt;='Gastos Gerais'!$E$4:$E$1002),-('Gastos Gerais'!$C$4:$C$1002))</f>
        <v>0</v>
      </c>
      <c r="Y59" s="73">
        <f>SUMPRODUCT(-('Gastos Gerais'!$B$4:$B$1002=Analítico!$B59),-(Analítico!Y$3&gt;='Gastos Gerais'!$D$4:$D$1002),-(Analítico!Y$3&lt;='Gastos Gerais'!$E$4:$E$1002),-('Gastos Gerais'!$C$4:$C$1002))</f>
        <v>0</v>
      </c>
      <c r="Z59" s="73">
        <f>SUMPRODUCT(-('Gastos Gerais'!$B$4:$B$1002=Analítico!$B59),-(Analítico!Z$3&gt;='Gastos Gerais'!$D$4:$D$1002),-(Analítico!Z$3&lt;='Gastos Gerais'!$E$4:$E$1002),-('Gastos Gerais'!$C$4:$C$1002))</f>
        <v>0</v>
      </c>
      <c r="AA59" s="73">
        <f>SUMPRODUCT(-('Gastos Gerais'!$B$4:$B$1002=Analítico!$B59),-(Analítico!AA$3&gt;='Gastos Gerais'!$D$4:$D$1002),-(Analítico!AA$3&lt;='Gastos Gerais'!$E$4:$E$1002),-('Gastos Gerais'!$C$4:$C$1002))</f>
        <v>0</v>
      </c>
      <c r="AB59" s="73">
        <f>SUMPRODUCT(-('Gastos Gerais'!$B$4:$B$1002=Analítico!$B59),-(Analítico!AB$3&gt;='Gastos Gerais'!$D$4:$D$1002),-(Analítico!AB$3&lt;='Gastos Gerais'!$E$4:$E$1002),-('Gastos Gerais'!$C$4:$C$1002))</f>
        <v>0</v>
      </c>
      <c r="AC59" s="73">
        <f>SUMPRODUCT(-('Gastos Gerais'!$B$4:$B$1002=Analítico!$B59),-(Analítico!AC$3&gt;='Gastos Gerais'!$D$4:$D$1002),-(Analítico!AC$3&lt;='Gastos Gerais'!$E$4:$E$1002),-('Gastos Gerais'!$C$4:$C$1002))</f>
        <v>0</v>
      </c>
      <c r="AD59" s="73">
        <f>SUMPRODUCT(-('Gastos Gerais'!$B$4:$B$1002=Analítico!$B59),-(Analítico!AD$3&gt;='Gastos Gerais'!$D$4:$D$1002),-(Analítico!AD$3&lt;='Gastos Gerais'!$E$4:$E$1002),-('Gastos Gerais'!$C$4:$C$1002))</f>
        <v>0</v>
      </c>
      <c r="AE59" s="73">
        <f>SUMPRODUCT(-('Gastos Gerais'!$B$4:$B$1002=Analítico!$B59),-(Analítico!AE$3&gt;='Gastos Gerais'!$D$4:$D$1002),-(Analítico!AE$3&lt;='Gastos Gerais'!$E$4:$E$1002),-('Gastos Gerais'!$C$4:$C$1002))</f>
        <v>0</v>
      </c>
      <c r="AF59" s="73">
        <f>SUMPRODUCT(-('Gastos Gerais'!$B$4:$B$1002=Analítico!$B59),-(Analítico!AF$3&gt;='Gastos Gerais'!$D$4:$D$1002),-(Analítico!AF$3&lt;='Gastos Gerais'!$E$4:$E$1002),-('Gastos Gerais'!$C$4:$C$1002))</f>
        <v>0</v>
      </c>
      <c r="AG59" s="73">
        <f>SUMPRODUCT(-('Gastos Gerais'!$B$4:$B$1002=Analítico!$B59),-(Analítico!AG$3&gt;='Gastos Gerais'!$D$4:$D$1002),-(Analítico!AG$3&lt;='Gastos Gerais'!$E$4:$E$1002),-('Gastos Gerais'!$C$4:$C$1002))</f>
        <v>0</v>
      </c>
      <c r="AH59" s="73">
        <f>SUMPRODUCT(-('Gastos Gerais'!$B$4:$B$1002=Analítico!$B59),-(Analítico!AH$3&gt;='Gastos Gerais'!$D$4:$D$1002),-(Analítico!AH$3&lt;='Gastos Gerais'!$E$4:$E$1002),-('Gastos Gerais'!$C$4:$C$1002))</f>
        <v>0</v>
      </c>
      <c r="AI59" s="73">
        <f>SUMPRODUCT(-('Gastos Gerais'!$B$4:$B$1002=Analítico!$B59),-(Analítico!AI$3&gt;='Gastos Gerais'!$D$4:$D$1002),-(Analítico!AI$3&lt;='Gastos Gerais'!$E$4:$E$1002),-('Gastos Gerais'!$C$4:$C$1002))</f>
        <v>0</v>
      </c>
      <c r="AJ59" s="73">
        <f>SUMPRODUCT(-('Gastos Gerais'!$B$4:$B$1002=Analítico!$B59),-(Analítico!AJ$3&gt;='Gastos Gerais'!$D$4:$D$1002),-(Analítico!AJ$3&lt;='Gastos Gerais'!$E$4:$E$1002),-('Gastos Gerais'!$C$4:$C$1002))</f>
        <v>0</v>
      </c>
      <c r="AK59" s="73">
        <f>SUMPRODUCT(-('Gastos Gerais'!$B$4:$B$1002=Analítico!$B59),-(Analítico!AK$3&gt;='Gastos Gerais'!$D$4:$D$1002),-(Analítico!AK$3&lt;='Gastos Gerais'!$E$4:$E$1002),-('Gastos Gerais'!$C$4:$C$1002))</f>
        <v>0</v>
      </c>
      <c r="AL59" s="73">
        <f>SUMPRODUCT(-('Gastos Gerais'!$B$4:$B$1002=Analítico!$B59),-(Analítico!AL$3&gt;='Gastos Gerais'!$D$4:$D$1002),-(Analítico!AL$3&lt;='Gastos Gerais'!$E$4:$E$1002),-('Gastos Gerais'!$C$4:$C$1002))</f>
        <v>0</v>
      </c>
      <c r="AM59" s="73">
        <f>SUMPRODUCT(-('Gastos Gerais'!$B$4:$B$1002=Analítico!$B59),-(Analítico!AM$3&gt;='Gastos Gerais'!$D$4:$D$1002),-(Analítico!AM$3&lt;='Gastos Gerais'!$E$4:$E$1002),-('Gastos Gerais'!$C$4:$C$1002))</f>
        <v>0</v>
      </c>
      <c r="AN59" s="73">
        <f>SUMPRODUCT(-('Gastos Gerais'!$B$4:$B$1002=Analítico!$B59),-(Analítico!AN$3&gt;='Gastos Gerais'!$D$4:$D$1002),-(Analítico!AN$3&lt;='Gastos Gerais'!$E$4:$E$1002),-('Gastos Gerais'!$C$4:$C$1002))</f>
        <v>0</v>
      </c>
      <c r="AO59" s="73">
        <f>SUMPRODUCT(-('Gastos Gerais'!$B$4:$B$1002=Analítico!$B59),-(Analítico!AO$3&gt;='Gastos Gerais'!$D$4:$D$1002),-(Analítico!AO$3&lt;='Gastos Gerais'!$E$4:$E$1002),-('Gastos Gerais'!$C$4:$C$1002))</f>
        <v>0</v>
      </c>
      <c r="AP59" s="73">
        <f>SUMPRODUCT(-('Gastos Gerais'!$B$4:$B$1002=Analítico!$B59),-(Analítico!AP$3&gt;='Gastos Gerais'!$D$4:$D$1002),-(Analítico!AP$3&lt;='Gastos Gerais'!$E$4:$E$1002),-('Gastos Gerais'!$C$4:$C$1002))</f>
        <v>0</v>
      </c>
      <c r="AQ59" s="73">
        <f>SUMPRODUCT(-('Gastos Gerais'!$B$4:$B$1002=Analítico!$B59),-(Analítico!AQ$3&gt;='Gastos Gerais'!$D$4:$D$1002),-(Analítico!AQ$3&lt;='Gastos Gerais'!$E$4:$E$1002),-('Gastos Gerais'!$C$4:$C$1002))</f>
        <v>0</v>
      </c>
      <c r="AR59" s="73">
        <f>SUMPRODUCT(-('Gastos Gerais'!$B$4:$B$1002=Analítico!$B59),-(Analítico!AR$3&gt;='Gastos Gerais'!$D$4:$D$1002),-(Analítico!AR$3&lt;='Gastos Gerais'!$E$4:$E$1002),-('Gastos Gerais'!$C$4:$C$1002))</f>
        <v>0</v>
      </c>
      <c r="AS59" s="73">
        <f>SUMPRODUCT(-('Gastos Gerais'!$B$4:$B$1002=Analítico!$B59),-(Analítico!AS$3&gt;='Gastos Gerais'!$D$4:$D$1002),-(Analítico!AS$3&lt;='Gastos Gerais'!$E$4:$E$1002),-('Gastos Gerais'!$C$4:$C$1002))</f>
        <v>0</v>
      </c>
      <c r="AT59" s="73">
        <f>SUMPRODUCT(-('Gastos Gerais'!$B$4:$B$1002=Analítico!$B59),-(Analítico!AT$3&gt;='Gastos Gerais'!$D$4:$D$1002),-(Analítico!AT$3&lt;='Gastos Gerais'!$E$4:$E$1002),-('Gastos Gerais'!$C$4:$C$1002))</f>
        <v>0</v>
      </c>
      <c r="AU59" s="73">
        <f>SUMPRODUCT(-('Gastos Gerais'!$B$4:$B$1002=Analítico!$B59),-(Analítico!AU$3&gt;='Gastos Gerais'!$D$4:$D$1002),-(Analítico!AU$3&lt;='Gastos Gerais'!$E$4:$E$1002),-('Gastos Gerais'!$C$4:$C$1002))</f>
        <v>0</v>
      </c>
      <c r="AV59" s="73">
        <f>SUMPRODUCT(-('Gastos Gerais'!$B$4:$B$1002=Analítico!$B59),-(Analítico!AV$3&gt;='Gastos Gerais'!$D$4:$D$1002),-(Analítico!AV$3&lt;='Gastos Gerais'!$E$4:$E$1002),-('Gastos Gerais'!$C$4:$C$1002))</f>
        <v>0</v>
      </c>
      <c r="AW59" s="73">
        <f>SUMPRODUCT(-('Gastos Gerais'!$B$4:$B$1002=Analítico!$B59),-(Analítico!AW$3&gt;='Gastos Gerais'!$D$4:$D$1002),-(Analítico!AW$3&lt;='Gastos Gerais'!$E$4:$E$1002),-('Gastos Gerais'!$C$4:$C$1002))</f>
        <v>0</v>
      </c>
      <c r="AX59" s="73">
        <f>SUMPRODUCT(-('Gastos Gerais'!$B$4:$B$1002=Analítico!$B59),-(Analítico!AX$3&gt;='Gastos Gerais'!$D$4:$D$1002),-(Analítico!AX$3&lt;='Gastos Gerais'!$E$4:$E$1002),-('Gastos Gerais'!$C$4:$C$1002))</f>
        <v>0</v>
      </c>
      <c r="AY59" s="73">
        <f>SUMPRODUCT(-('Gastos Gerais'!$B$4:$B$1002=Analítico!$B59),-(Analítico!AY$3&gt;='Gastos Gerais'!$D$4:$D$1002),-(Analítico!AY$3&lt;='Gastos Gerais'!$E$4:$E$1002),-('Gastos Gerais'!$C$4:$C$1002))</f>
        <v>0</v>
      </c>
      <c r="AZ59" s="73">
        <f>SUMPRODUCT(-('Gastos Gerais'!$B$4:$B$1002=Analítico!$B59),-(Analítico!AZ$3&gt;='Gastos Gerais'!$D$4:$D$1002),-(Analítico!AZ$3&lt;='Gastos Gerais'!$E$4:$E$1002),-('Gastos Gerais'!$C$4:$C$1002))</f>
        <v>0</v>
      </c>
      <c r="BA59" s="73">
        <f>SUMPRODUCT(-('Gastos Gerais'!$B$4:$B$1002=Analítico!$B59),-(Analítico!BA$3&gt;='Gastos Gerais'!$D$4:$D$1002),-(Analítico!BA$3&lt;='Gastos Gerais'!$E$4:$E$1002),-('Gastos Gerais'!$C$4:$C$1002))</f>
        <v>0</v>
      </c>
      <c r="BB59" s="73">
        <f>SUMPRODUCT(-('Gastos Gerais'!$B$4:$B$1002=Analítico!$B59),-(Analítico!BB$3&gt;='Gastos Gerais'!$D$4:$D$1002),-(Analítico!BB$3&lt;='Gastos Gerais'!$E$4:$E$1002),-('Gastos Gerais'!$C$4:$C$1002))</f>
        <v>0</v>
      </c>
      <c r="BC59" s="73">
        <f>SUMPRODUCT(-('Gastos Gerais'!$B$4:$B$1002=Analítico!$B59),-(Analítico!BC$3&gt;='Gastos Gerais'!$D$4:$D$1002),-(Analítico!BC$3&lt;='Gastos Gerais'!$E$4:$E$1002),-('Gastos Gerais'!$C$4:$C$1002))</f>
        <v>0</v>
      </c>
      <c r="BD59" s="73">
        <f>SUMPRODUCT(-('Gastos Gerais'!$B$4:$B$1002=Analítico!$B59),-(Analítico!BD$3&gt;='Gastos Gerais'!$D$4:$D$1002),-(Analítico!BD$3&lt;='Gastos Gerais'!$E$4:$E$1002),-('Gastos Gerais'!$C$4:$C$1002))</f>
        <v>0</v>
      </c>
      <c r="BE59" s="73">
        <f>SUMPRODUCT(-('Gastos Gerais'!$B$4:$B$1002=Analítico!$B59),-(Analítico!BE$3&gt;='Gastos Gerais'!$D$4:$D$1002),-(Analítico!BE$3&lt;='Gastos Gerais'!$E$4:$E$1002),-('Gastos Gerais'!$C$4:$C$1002))</f>
        <v>0</v>
      </c>
      <c r="BF59" s="73">
        <f>SUMPRODUCT(-('Gastos Gerais'!$B$4:$B$1002=Analítico!$B59),-(Analítico!BF$3&gt;='Gastos Gerais'!$D$4:$D$1002),-(Analítico!BF$3&lt;='Gastos Gerais'!$E$4:$E$1002),-('Gastos Gerais'!$C$4:$C$1002))</f>
        <v>0</v>
      </c>
      <c r="BG59" s="73">
        <f>SUMPRODUCT(-('Gastos Gerais'!$B$4:$B$1002=Analítico!$B59),-(Analítico!BG$3&gt;='Gastos Gerais'!$D$4:$D$1002),-(Analítico!BG$3&lt;='Gastos Gerais'!$E$4:$E$1002),-('Gastos Gerais'!$C$4:$C$1002))</f>
        <v>0</v>
      </c>
      <c r="BH59" s="73">
        <f>SUMPRODUCT(-('Gastos Gerais'!$B$4:$B$1002=Analítico!$B59),-(Analítico!BH$3&gt;='Gastos Gerais'!$D$4:$D$1002),-(Analítico!BH$3&lt;='Gastos Gerais'!$E$4:$E$1002),-('Gastos Gerais'!$C$4:$C$1002))</f>
        <v>0</v>
      </c>
      <c r="BI59" s="73">
        <f>SUMPRODUCT(-('Gastos Gerais'!$B$4:$B$1002=Analítico!$B59),-(Analítico!BI$3&gt;='Gastos Gerais'!$D$4:$D$1002),-(Analítico!BI$3&lt;='Gastos Gerais'!$E$4:$E$1002),-('Gastos Gerais'!$C$4:$C$1002))</f>
        <v>0</v>
      </c>
      <c r="BJ59" s="73">
        <f>SUMPRODUCT(-('Gastos Gerais'!$B$4:$B$1002=Analítico!$B59),-(Analítico!BJ$3&gt;='Gastos Gerais'!$D$4:$D$1002),-(Analítico!BJ$3&lt;='Gastos Gerais'!$E$4:$E$1002),-('Gastos Gerais'!$C$4:$C$1002))</f>
        <v>0</v>
      </c>
      <c r="BK59" s="71">
        <f t="shared" ref="BK59:BK90" si="31">SUM(C59:BJ59)</f>
        <v>180000</v>
      </c>
      <c r="BL59" s="76">
        <f t="shared" ref="BL59:BL90" ca="1" si="32">IF($BK$157=0,0,BK59/$BK$157)</f>
        <v>2.1892869798730763E-3</v>
      </c>
    </row>
    <row r="60" spans="1:64" s="49" customFormat="1" ht="23.25" customHeight="1">
      <c r="A60" s="19" t="s">
        <v>127</v>
      </c>
      <c r="B60" s="350" t="s">
        <v>128</v>
      </c>
      <c r="C60" s="73">
        <f>SUMPRODUCT(-('Gastos Gerais'!$B$4:$B$1002=Analítico!$B60),-(Analítico!C$3&gt;='Gastos Gerais'!$D$4:$D$1002),-(Analítico!C$3&lt;='Gastos Gerais'!$E$4:$E$1002),-('Gastos Gerais'!$C$4:$C$1002))</f>
        <v>0</v>
      </c>
      <c r="D60" s="73">
        <f>SUMPRODUCT(-('Gastos Gerais'!$B$4:$B$1002=Analítico!$B60),-(Analítico!D$3&gt;='Gastos Gerais'!$D$4:$D$1002),-(Analítico!D$3&lt;='Gastos Gerais'!$E$4:$E$1002),-('Gastos Gerais'!$C$4:$C$1002))</f>
        <v>0</v>
      </c>
      <c r="E60" s="73">
        <f>SUMPRODUCT(-('Gastos Gerais'!$B$4:$B$1002=Analítico!$B60),-(Analítico!E$3&gt;='Gastos Gerais'!$D$4:$D$1002),-(Analítico!E$3&lt;='Gastos Gerais'!$E$4:$E$1002),-('Gastos Gerais'!$C$4:$C$1002))</f>
        <v>0</v>
      </c>
      <c r="F60" s="73">
        <f>SUMPRODUCT(-('Gastos Gerais'!$B$4:$B$1002=Analítico!$B60),-(Analítico!F$3&gt;='Gastos Gerais'!$D$4:$D$1002),-(Analítico!F$3&lt;='Gastos Gerais'!$E$4:$E$1002),-('Gastos Gerais'!$C$4:$C$1002))</f>
        <v>0</v>
      </c>
      <c r="G60" s="73">
        <f>SUMPRODUCT(-('Gastos Gerais'!$B$4:$B$1002=Analítico!$B60),-(Analítico!G$3&gt;='Gastos Gerais'!$D$4:$D$1002),-(Analítico!G$3&lt;='Gastos Gerais'!$E$4:$E$1002),-('Gastos Gerais'!$C$4:$C$1002))</f>
        <v>0</v>
      </c>
      <c r="H60" s="73">
        <f>SUMPRODUCT(-('Gastos Gerais'!$B$4:$B$1002=Analítico!$B60),-(Analítico!H$3&gt;='Gastos Gerais'!$D$4:$D$1002),-(Analítico!H$3&lt;='Gastos Gerais'!$E$4:$E$1002),-('Gastos Gerais'!$C$4:$C$1002))</f>
        <v>0</v>
      </c>
      <c r="I60" s="73">
        <f>SUMPRODUCT(-('Gastos Gerais'!$B$4:$B$1002=Analítico!$B60),-(Analítico!I$3&gt;='Gastos Gerais'!$D$4:$D$1002),-(Analítico!I$3&lt;='Gastos Gerais'!$E$4:$E$1002),-('Gastos Gerais'!$C$4:$C$1002))</f>
        <v>0</v>
      </c>
      <c r="J60" s="73">
        <f>SUMPRODUCT(-('Gastos Gerais'!$B$4:$B$1002=Analítico!$B60),-(Analítico!J$3&gt;='Gastos Gerais'!$D$4:$D$1002),-(Analítico!J$3&lt;='Gastos Gerais'!$E$4:$E$1002),-('Gastos Gerais'!$C$4:$C$1002))</f>
        <v>0</v>
      </c>
      <c r="K60" s="73">
        <f>SUMPRODUCT(-('Gastos Gerais'!$B$4:$B$1002=Analítico!$B60),-(Analítico!K$3&gt;='Gastos Gerais'!$D$4:$D$1002),-(Analítico!K$3&lt;='Gastos Gerais'!$E$4:$E$1002),-('Gastos Gerais'!$C$4:$C$1002))</f>
        <v>0</v>
      </c>
      <c r="L60" s="73">
        <f>SUMPRODUCT(-('Gastos Gerais'!$B$4:$B$1002=Analítico!$B60),-(Analítico!L$3&gt;='Gastos Gerais'!$D$4:$D$1002),-(Analítico!L$3&lt;='Gastos Gerais'!$E$4:$E$1002),-('Gastos Gerais'!$C$4:$C$1002))</f>
        <v>0</v>
      </c>
      <c r="M60" s="73">
        <f>SUMPRODUCT(-('Gastos Gerais'!$B$4:$B$1002=Analítico!$B60),-(Analítico!M$3&gt;='Gastos Gerais'!$D$4:$D$1002),-(Analítico!M$3&lt;='Gastos Gerais'!$E$4:$E$1002),-('Gastos Gerais'!$C$4:$C$1002))</f>
        <v>0</v>
      </c>
      <c r="N60" s="73">
        <f>SUMPRODUCT(-('Gastos Gerais'!$B$4:$B$1002=Analítico!$B60),-(Analítico!N$3&gt;='Gastos Gerais'!$D$4:$D$1002),-(Analítico!N$3&lt;='Gastos Gerais'!$E$4:$E$1002),-('Gastos Gerais'!$C$4:$C$1002))</f>
        <v>0</v>
      </c>
      <c r="O60" s="73">
        <f>SUMPRODUCT(-('Gastos Gerais'!$B$4:$B$1002=Analítico!$B60),-(Analítico!O$3&gt;='Gastos Gerais'!$D$4:$D$1002),-(Analítico!O$3&lt;='Gastos Gerais'!$E$4:$E$1002),-('Gastos Gerais'!$C$4:$C$1002))</f>
        <v>0</v>
      </c>
      <c r="P60" s="73">
        <f>SUMPRODUCT(-('Gastos Gerais'!$B$4:$B$1002=Analítico!$B60),-(Analítico!P$3&gt;='Gastos Gerais'!$D$4:$D$1002),-(Analítico!P$3&lt;='Gastos Gerais'!$E$4:$E$1002),-('Gastos Gerais'!$C$4:$C$1002))</f>
        <v>0</v>
      </c>
      <c r="Q60" s="73">
        <f>SUMPRODUCT(-('Gastos Gerais'!$B$4:$B$1002=Analítico!$B60),-(Analítico!Q$3&gt;='Gastos Gerais'!$D$4:$D$1002),-(Analítico!Q$3&lt;='Gastos Gerais'!$E$4:$E$1002),-('Gastos Gerais'!$C$4:$C$1002))</f>
        <v>0</v>
      </c>
      <c r="R60" s="73">
        <f>SUMPRODUCT(-('Gastos Gerais'!$B$4:$B$1002=Analítico!$B60),-(Analítico!R$3&gt;='Gastos Gerais'!$D$4:$D$1002),-(Analítico!R$3&lt;='Gastos Gerais'!$E$4:$E$1002),-('Gastos Gerais'!$C$4:$C$1002))</f>
        <v>0</v>
      </c>
      <c r="S60" s="73">
        <f>SUMPRODUCT(-('Gastos Gerais'!$B$4:$B$1002=Analítico!$B60),-(Analítico!S$3&gt;='Gastos Gerais'!$D$4:$D$1002),-(Analítico!S$3&lt;='Gastos Gerais'!$E$4:$E$1002),-('Gastos Gerais'!$C$4:$C$1002))</f>
        <v>0</v>
      </c>
      <c r="T60" s="73">
        <f>SUMPRODUCT(-('Gastos Gerais'!$B$4:$B$1002=Analítico!$B60),-(Analítico!T$3&gt;='Gastos Gerais'!$D$4:$D$1002),-(Analítico!T$3&lt;='Gastos Gerais'!$E$4:$E$1002),-('Gastos Gerais'!$C$4:$C$1002))</f>
        <v>0</v>
      </c>
      <c r="U60" s="73">
        <f>SUMPRODUCT(-('Gastos Gerais'!$B$4:$B$1002=Analítico!$B60),-(Analítico!U$3&gt;='Gastos Gerais'!$D$4:$D$1002),-(Analítico!U$3&lt;='Gastos Gerais'!$E$4:$E$1002),-('Gastos Gerais'!$C$4:$C$1002))</f>
        <v>0</v>
      </c>
      <c r="V60" s="73">
        <f>SUMPRODUCT(-('Gastos Gerais'!$B$4:$B$1002=Analítico!$B60),-(Analítico!V$3&gt;='Gastos Gerais'!$D$4:$D$1002),-(Analítico!V$3&lt;='Gastos Gerais'!$E$4:$E$1002),-('Gastos Gerais'!$C$4:$C$1002))</f>
        <v>0</v>
      </c>
      <c r="W60" s="73">
        <f>SUMPRODUCT(-('Gastos Gerais'!$B$4:$B$1002=Analítico!$B60),-(Analítico!W$3&gt;='Gastos Gerais'!$D$4:$D$1002),-(Analítico!W$3&lt;='Gastos Gerais'!$E$4:$E$1002),-('Gastos Gerais'!$C$4:$C$1002))</f>
        <v>0</v>
      </c>
      <c r="X60" s="73">
        <f>SUMPRODUCT(-('Gastos Gerais'!$B$4:$B$1002=Analítico!$B60),-(Analítico!X$3&gt;='Gastos Gerais'!$D$4:$D$1002),-(Analítico!X$3&lt;='Gastos Gerais'!$E$4:$E$1002),-('Gastos Gerais'!$C$4:$C$1002))</f>
        <v>0</v>
      </c>
      <c r="Y60" s="73">
        <f>SUMPRODUCT(-('Gastos Gerais'!$B$4:$B$1002=Analítico!$B60),-(Analítico!Y$3&gt;='Gastos Gerais'!$D$4:$D$1002),-(Analítico!Y$3&lt;='Gastos Gerais'!$E$4:$E$1002),-('Gastos Gerais'!$C$4:$C$1002))</f>
        <v>0</v>
      </c>
      <c r="Z60" s="73">
        <f>SUMPRODUCT(-('Gastos Gerais'!$B$4:$B$1002=Analítico!$B60),-(Analítico!Z$3&gt;='Gastos Gerais'!$D$4:$D$1002),-(Analítico!Z$3&lt;='Gastos Gerais'!$E$4:$E$1002),-('Gastos Gerais'!$C$4:$C$1002))</f>
        <v>0</v>
      </c>
      <c r="AA60" s="73">
        <f>SUMPRODUCT(-('Gastos Gerais'!$B$4:$B$1002=Analítico!$B60),-(Analítico!AA$3&gt;='Gastos Gerais'!$D$4:$D$1002),-(Analítico!AA$3&lt;='Gastos Gerais'!$E$4:$E$1002),-('Gastos Gerais'!$C$4:$C$1002))</f>
        <v>0</v>
      </c>
      <c r="AB60" s="73">
        <f>SUMPRODUCT(-('Gastos Gerais'!$B$4:$B$1002=Analítico!$B60),-(Analítico!AB$3&gt;='Gastos Gerais'!$D$4:$D$1002),-(Analítico!AB$3&lt;='Gastos Gerais'!$E$4:$E$1002),-('Gastos Gerais'!$C$4:$C$1002))</f>
        <v>0</v>
      </c>
      <c r="AC60" s="73">
        <f>SUMPRODUCT(-('Gastos Gerais'!$B$4:$B$1002=Analítico!$B60),-(Analítico!AC$3&gt;='Gastos Gerais'!$D$4:$D$1002),-(Analítico!AC$3&lt;='Gastos Gerais'!$E$4:$E$1002),-('Gastos Gerais'!$C$4:$C$1002))</f>
        <v>0</v>
      </c>
      <c r="AD60" s="73">
        <f>SUMPRODUCT(-('Gastos Gerais'!$B$4:$B$1002=Analítico!$B60),-(Analítico!AD$3&gt;='Gastos Gerais'!$D$4:$D$1002),-(Analítico!AD$3&lt;='Gastos Gerais'!$E$4:$E$1002),-('Gastos Gerais'!$C$4:$C$1002))</f>
        <v>0</v>
      </c>
      <c r="AE60" s="73">
        <f>SUMPRODUCT(-('Gastos Gerais'!$B$4:$B$1002=Analítico!$B60),-(Analítico!AE$3&gt;='Gastos Gerais'!$D$4:$D$1002),-(Analítico!AE$3&lt;='Gastos Gerais'!$E$4:$E$1002),-('Gastos Gerais'!$C$4:$C$1002))</f>
        <v>0</v>
      </c>
      <c r="AF60" s="73">
        <f>SUMPRODUCT(-('Gastos Gerais'!$B$4:$B$1002=Analítico!$B60),-(Analítico!AF$3&gt;='Gastos Gerais'!$D$4:$D$1002),-(Analítico!AF$3&lt;='Gastos Gerais'!$E$4:$E$1002),-('Gastos Gerais'!$C$4:$C$1002))</f>
        <v>0</v>
      </c>
      <c r="AG60" s="73">
        <f>SUMPRODUCT(-('Gastos Gerais'!$B$4:$B$1002=Analítico!$B60),-(Analítico!AG$3&gt;='Gastos Gerais'!$D$4:$D$1002),-(Analítico!AG$3&lt;='Gastos Gerais'!$E$4:$E$1002),-('Gastos Gerais'!$C$4:$C$1002))</f>
        <v>0</v>
      </c>
      <c r="AH60" s="73">
        <f>SUMPRODUCT(-('Gastos Gerais'!$B$4:$B$1002=Analítico!$B60),-(Analítico!AH$3&gt;='Gastos Gerais'!$D$4:$D$1002),-(Analítico!AH$3&lt;='Gastos Gerais'!$E$4:$E$1002),-('Gastos Gerais'!$C$4:$C$1002))</f>
        <v>0</v>
      </c>
      <c r="AI60" s="73">
        <f>SUMPRODUCT(-('Gastos Gerais'!$B$4:$B$1002=Analítico!$B60),-(Analítico!AI$3&gt;='Gastos Gerais'!$D$4:$D$1002),-(Analítico!AI$3&lt;='Gastos Gerais'!$E$4:$E$1002),-('Gastos Gerais'!$C$4:$C$1002))</f>
        <v>0</v>
      </c>
      <c r="AJ60" s="73">
        <f>SUMPRODUCT(-('Gastos Gerais'!$B$4:$B$1002=Analítico!$B60),-(Analítico!AJ$3&gt;='Gastos Gerais'!$D$4:$D$1002),-(Analítico!AJ$3&lt;='Gastos Gerais'!$E$4:$E$1002),-('Gastos Gerais'!$C$4:$C$1002))</f>
        <v>0</v>
      </c>
      <c r="AK60" s="73">
        <f>SUMPRODUCT(-('Gastos Gerais'!$B$4:$B$1002=Analítico!$B60),-(Analítico!AK$3&gt;='Gastos Gerais'!$D$4:$D$1002),-(Analítico!AK$3&lt;='Gastos Gerais'!$E$4:$E$1002),-('Gastos Gerais'!$C$4:$C$1002))</f>
        <v>0</v>
      </c>
      <c r="AL60" s="73">
        <f>SUMPRODUCT(-('Gastos Gerais'!$B$4:$B$1002=Analítico!$B60),-(Analítico!AL$3&gt;='Gastos Gerais'!$D$4:$D$1002),-(Analítico!AL$3&lt;='Gastos Gerais'!$E$4:$E$1002),-('Gastos Gerais'!$C$4:$C$1002))</f>
        <v>0</v>
      </c>
      <c r="AM60" s="73">
        <f>SUMPRODUCT(-('Gastos Gerais'!$B$4:$B$1002=Analítico!$B60),-(Analítico!AM$3&gt;='Gastos Gerais'!$D$4:$D$1002),-(Analítico!AM$3&lt;='Gastos Gerais'!$E$4:$E$1002),-('Gastos Gerais'!$C$4:$C$1002))</f>
        <v>0</v>
      </c>
      <c r="AN60" s="73">
        <f>SUMPRODUCT(-('Gastos Gerais'!$B$4:$B$1002=Analítico!$B60),-(Analítico!AN$3&gt;='Gastos Gerais'!$D$4:$D$1002),-(Analítico!AN$3&lt;='Gastos Gerais'!$E$4:$E$1002),-('Gastos Gerais'!$C$4:$C$1002))</f>
        <v>0</v>
      </c>
      <c r="AO60" s="73">
        <f>SUMPRODUCT(-('Gastos Gerais'!$B$4:$B$1002=Analítico!$B60),-(Analítico!AO$3&gt;='Gastos Gerais'!$D$4:$D$1002),-(Analítico!AO$3&lt;='Gastos Gerais'!$E$4:$E$1002),-('Gastos Gerais'!$C$4:$C$1002))</f>
        <v>0</v>
      </c>
      <c r="AP60" s="73">
        <f>SUMPRODUCT(-('Gastos Gerais'!$B$4:$B$1002=Analítico!$B60),-(Analítico!AP$3&gt;='Gastos Gerais'!$D$4:$D$1002),-(Analítico!AP$3&lt;='Gastos Gerais'!$E$4:$E$1002),-('Gastos Gerais'!$C$4:$C$1002))</f>
        <v>0</v>
      </c>
      <c r="AQ60" s="73">
        <f>SUMPRODUCT(-('Gastos Gerais'!$B$4:$B$1002=Analítico!$B60),-(Analítico!AQ$3&gt;='Gastos Gerais'!$D$4:$D$1002),-(Analítico!AQ$3&lt;='Gastos Gerais'!$E$4:$E$1002),-('Gastos Gerais'!$C$4:$C$1002))</f>
        <v>0</v>
      </c>
      <c r="AR60" s="73">
        <f>SUMPRODUCT(-('Gastos Gerais'!$B$4:$B$1002=Analítico!$B60),-(Analítico!AR$3&gt;='Gastos Gerais'!$D$4:$D$1002),-(Analítico!AR$3&lt;='Gastos Gerais'!$E$4:$E$1002),-('Gastos Gerais'!$C$4:$C$1002))</f>
        <v>0</v>
      </c>
      <c r="AS60" s="73">
        <f>SUMPRODUCT(-('Gastos Gerais'!$B$4:$B$1002=Analítico!$B60),-(Analítico!AS$3&gt;='Gastos Gerais'!$D$4:$D$1002),-(Analítico!AS$3&lt;='Gastos Gerais'!$E$4:$E$1002),-('Gastos Gerais'!$C$4:$C$1002))</f>
        <v>0</v>
      </c>
      <c r="AT60" s="73">
        <f>SUMPRODUCT(-('Gastos Gerais'!$B$4:$B$1002=Analítico!$B60),-(Analítico!AT$3&gt;='Gastos Gerais'!$D$4:$D$1002),-(Analítico!AT$3&lt;='Gastos Gerais'!$E$4:$E$1002),-('Gastos Gerais'!$C$4:$C$1002))</f>
        <v>0</v>
      </c>
      <c r="AU60" s="73">
        <f>SUMPRODUCT(-('Gastos Gerais'!$B$4:$B$1002=Analítico!$B60),-(Analítico!AU$3&gt;='Gastos Gerais'!$D$4:$D$1002),-(Analítico!AU$3&lt;='Gastos Gerais'!$E$4:$E$1002),-('Gastos Gerais'!$C$4:$C$1002))</f>
        <v>0</v>
      </c>
      <c r="AV60" s="73">
        <f>SUMPRODUCT(-('Gastos Gerais'!$B$4:$B$1002=Analítico!$B60),-(Analítico!AV$3&gt;='Gastos Gerais'!$D$4:$D$1002),-(Analítico!AV$3&lt;='Gastos Gerais'!$E$4:$E$1002),-('Gastos Gerais'!$C$4:$C$1002))</f>
        <v>0</v>
      </c>
      <c r="AW60" s="73">
        <f>SUMPRODUCT(-('Gastos Gerais'!$B$4:$B$1002=Analítico!$B60),-(Analítico!AW$3&gt;='Gastos Gerais'!$D$4:$D$1002),-(Analítico!AW$3&lt;='Gastos Gerais'!$E$4:$E$1002),-('Gastos Gerais'!$C$4:$C$1002))</f>
        <v>0</v>
      </c>
      <c r="AX60" s="73">
        <f>SUMPRODUCT(-('Gastos Gerais'!$B$4:$B$1002=Analítico!$B60),-(Analítico!AX$3&gt;='Gastos Gerais'!$D$4:$D$1002),-(Analítico!AX$3&lt;='Gastos Gerais'!$E$4:$E$1002),-('Gastos Gerais'!$C$4:$C$1002))</f>
        <v>0</v>
      </c>
      <c r="AY60" s="73">
        <f>SUMPRODUCT(-('Gastos Gerais'!$B$4:$B$1002=Analítico!$B60),-(Analítico!AY$3&gt;='Gastos Gerais'!$D$4:$D$1002),-(Analítico!AY$3&lt;='Gastos Gerais'!$E$4:$E$1002),-('Gastos Gerais'!$C$4:$C$1002))</f>
        <v>0</v>
      </c>
      <c r="AZ60" s="73">
        <f>SUMPRODUCT(-('Gastos Gerais'!$B$4:$B$1002=Analítico!$B60),-(Analítico!AZ$3&gt;='Gastos Gerais'!$D$4:$D$1002),-(Analítico!AZ$3&lt;='Gastos Gerais'!$E$4:$E$1002),-('Gastos Gerais'!$C$4:$C$1002))</f>
        <v>0</v>
      </c>
      <c r="BA60" s="73">
        <f>SUMPRODUCT(-('Gastos Gerais'!$B$4:$B$1002=Analítico!$B60),-(Analítico!BA$3&gt;='Gastos Gerais'!$D$4:$D$1002),-(Analítico!BA$3&lt;='Gastos Gerais'!$E$4:$E$1002),-('Gastos Gerais'!$C$4:$C$1002))</f>
        <v>0</v>
      </c>
      <c r="BB60" s="73">
        <f>SUMPRODUCT(-('Gastos Gerais'!$B$4:$B$1002=Analítico!$B60),-(Analítico!BB$3&gt;='Gastos Gerais'!$D$4:$D$1002),-(Analítico!BB$3&lt;='Gastos Gerais'!$E$4:$E$1002),-('Gastos Gerais'!$C$4:$C$1002))</f>
        <v>0</v>
      </c>
      <c r="BC60" s="73">
        <f>SUMPRODUCT(-('Gastos Gerais'!$B$4:$B$1002=Analítico!$B60),-(Analítico!BC$3&gt;='Gastos Gerais'!$D$4:$D$1002),-(Analítico!BC$3&lt;='Gastos Gerais'!$E$4:$E$1002),-('Gastos Gerais'!$C$4:$C$1002))</f>
        <v>0</v>
      </c>
      <c r="BD60" s="73">
        <f>SUMPRODUCT(-('Gastos Gerais'!$B$4:$B$1002=Analítico!$B60),-(Analítico!BD$3&gt;='Gastos Gerais'!$D$4:$D$1002),-(Analítico!BD$3&lt;='Gastos Gerais'!$E$4:$E$1002),-('Gastos Gerais'!$C$4:$C$1002))</f>
        <v>0</v>
      </c>
      <c r="BE60" s="73">
        <f>SUMPRODUCT(-('Gastos Gerais'!$B$4:$B$1002=Analítico!$B60),-(Analítico!BE$3&gt;='Gastos Gerais'!$D$4:$D$1002),-(Analítico!BE$3&lt;='Gastos Gerais'!$E$4:$E$1002),-('Gastos Gerais'!$C$4:$C$1002))</f>
        <v>0</v>
      </c>
      <c r="BF60" s="73">
        <f>SUMPRODUCT(-('Gastos Gerais'!$B$4:$B$1002=Analítico!$B60),-(Analítico!BF$3&gt;='Gastos Gerais'!$D$4:$D$1002),-(Analítico!BF$3&lt;='Gastos Gerais'!$E$4:$E$1002),-('Gastos Gerais'!$C$4:$C$1002))</f>
        <v>0</v>
      </c>
      <c r="BG60" s="73">
        <f>SUMPRODUCT(-('Gastos Gerais'!$B$4:$B$1002=Analítico!$B60),-(Analítico!BG$3&gt;='Gastos Gerais'!$D$4:$D$1002),-(Analítico!BG$3&lt;='Gastos Gerais'!$E$4:$E$1002),-('Gastos Gerais'!$C$4:$C$1002))</f>
        <v>0</v>
      </c>
      <c r="BH60" s="73">
        <f>SUMPRODUCT(-('Gastos Gerais'!$B$4:$B$1002=Analítico!$B60),-(Analítico!BH$3&gt;='Gastos Gerais'!$D$4:$D$1002),-(Analítico!BH$3&lt;='Gastos Gerais'!$E$4:$E$1002),-('Gastos Gerais'!$C$4:$C$1002))</f>
        <v>0</v>
      </c>
      <c r="BI60" s="73">
        <f>SUMPRODUCT(-('Gastos Gerais'!$B$4:$B$1002=Analítico!$B60),-(Analítico!BI$3&gt;='Gastos Gerais'!$D$4:$D$1002),-(Analítico!BI$3&lt;='Gastos Gerais'!$E$4:$E$1002),-('Gastos Gerais'!$C$4:$C$1002))</f>
        <v>0</v>
      </c>
      <c r="BJ60" s="73">
        <f>SUMPRODUCT(-('Gastos Gerais'!$B$4:$B$1002=Analítico!$B60),-(Analítico!BJ$3&gt;='Gastos Gerais'!$D$4:$D$1002),-(Analítico!BJ$3&lt;='Gastos Gerais'!$E$4:$E$1002),-('Gastos Gerais'!$C$4:$C$1002))</f>
        <v>0</v>
      </c>
      <c r="BK60" s="71">
        <f t="shared" si="31"/>
        <v>0</v>
      </c>
      <c r="BL60" s="76">
        <f t="shared" ca="1" si="32"/>
        <v>0</v>
      </c>
    </row>
    <row r="61" spans="1:64" s="49" customFormat="1" ht="23.25" customHeight="1">
      <c r="A61" s="19" t="s">
        <v>129</v>
      </c>
      <c r="B61" s="350" t="s">
        <v>130</v>
      </c>
      <c r="C61" s="73">
        <f>SUMPRODUCT(-('Gastos Gerais'!$B$4:$B$1002=Analítico!$B61),-(Analítico!C$3&gt;='Gastos Gerais'!$D$4:$D$1002),-(Analítico!C$3&lt;='Gastos Gerais'!$E$4:$E$1002),-('Gastos Gerais'!$C$4:$C$1002))</f>
        <v>0</v>
      </c>
      <c r="D61" s="73">
        <f>SUMPRODUCT(-('Gastos Gerais'!$B$4:$B$1002=Analítico!$B61),-(Analítico!D$3&gt;='Gastos Gerais'!$D$4:$D$1002),-(Analítico!D$3&lt;='Gastos Gerais'!$E$4:$E$1002),-('Gastos Gerais'!$C$4:$C$1002))</f>
        <v>0</v>
      </c>
      <c r="E61" s="73">
        <f>SUMPRODUCT(-('Gastos Gerais'!$B$4:$B$1002=Analítico!$B61),-(Analítico!E$3&gt;='Gastos Gerais'!$D$4:$D$1002),-(Analítico!E$3&lt;='Gastos Gerais'!$E$4:$E$1002),-('Gastos Gerais'!$C$4:$C$1002))</f>
        <v>0</v>
      </c>
      <c r="F61" s="73">
        <f>SUMPRODUCT(-('Gastos Gerais'!$B$4:$B$1002=Analítico!$B61),-(Analítico!F$3&gt;='Gastos Gerais'!$D$4:$D$1002),-(Analítico!F$3&lt;='Gastos Gerais'!$E$4:$E$1002),-('Gastos Gerais'!$C$4:$C$1002))</f>
        <v>0</v>
      </c>
      <c r="G61" s="73">
        <f>SUMPRODUCT(-('Gastos Gerais'!$B$4:$B$1002=Analítico!$B61),-(Analítico!G$3&gt;='Gastos Gerais'!$D$4:$D$1002),-(Analítico!G$3&lt;='Gastos Gerais'!$E$4:$E$1002),-('Gastos Gerais'!$C$4:$C$1002))</f>
        <v>0</v>
      </c>
      <c r="H61" s="73">
        <f>SUMPRODUCT(-('Gastos Gerais'!$B$4:$B$1002=Analítico!$B61),-(Analítico!H$3&gt;='Gastos Gerais'!$D$4:$D$1002),-(Analítico!H$3&lt;='Gastos Gerais'!$E$4:$E$1002),-('Gastos Gerais'!$C$4:$C$1002))</f>
        <v>0</v>
      </c>
      <c r="I61" s="73">
        <f>SUMPRODUCT(-('Gastos Gerais'!$B$4:$B$1002=Analítico!$B61),-(Analítico!I$3&gt;='Gastos Gerais'!$D$4:$D$1002),-(Analítico!I$3&lt;='Gastos Gerais'!$E$4:$E$1002),-('Gastos Gerais'!$C$4:$C$1002))</f>
        <v>0</v>
      </c>
      <c r="J61" s="73">
        <f>SUMPRODUCT(-('Gastos Gerais'!$B$4:$B$1002=Analítico!$B61),-(Analítico!J$3&gt;='Gastos Gerais'!$D$4:$D$1002),-(Analítico!J$3&lt;='Gastos Gerais'!$E$4:$E$1002),-('Gastos Gerais'!$C$4:$C$1002))</f>
        <v>0</v>
      </c>
      <c r="K61" s="73">
        <f>SUMPRODUCT(-('Gastos Gerais'!$B$4:$B$1002=Analítico!$B61),-(Analítico!K$3&gt;='Gastos Gerais'!$D$4:$D$1002),-(Analítico!K$3&lt;='Gastos Gerais'!$E$4:$E$1002),-('Gastos Gerais'!$C$4:$C$1002))</f>
        <v>0</v>
      </c>
      <c r="L61" s="73">
        <f>SUMPRODUCT(-('Gastos Gerais'!$B$4:$B$1002=Analítico!$B61),-(Analítico!L$3&gt;='Gastos Gerais'!$D$4:$D$1002),-(Analítico!L$3&lt;='Gastos Gerais'!$E$4:$E$1002),-('Gastos Gerais'!$C$4:$C$1002))</f>
        <v>0</v>
      </c>
      <c r="M61" s="73">
        <f>SUMPRODUCT(-('Gastos Gerais'!$B$4:$B$1002=Analítico!$B61),-(Analítico!M$3&gt;='Gastos Gerais'!$D$4:$D$1002),-(Analítico!M$3&lt;='Gastos Gerais'!$E$4:$E$1002),-('Gastos Gerais'!$C$4:$C$1002))</f>
        <v>0</v>
      </c>
      <c r="N61" s="73">
        <f>SUMPRODUCT(-('Gastos Gerais'!$B$4:$B$1002=Analítico!$B61),-(Analítico!N$3&gt;='Gastos Gerais'!$D$4:$D$1002),-(Analítico!N$3&lt;='Gastos Gerais'!$E$4:$E$1002),-('Gastos Gerais'!$C$4:$C$1002))</f>
        <v>0</v>
      </c>
      <c r="O61" s="73">
        <f>SUMPRODUCT(-('Gastos Gerais'!$B$4:$B$1002=Analítico!$B61),-(Analítico!O$3&gt;='Gastos Gerais'!$D$4:$D$1002),-(Analítico!O$3&lt;='Gastos Gerais'!$E$4:$E$1002),-('Gastos Gerais'!$C$4:$C$1002))</f>
        <v>0</v>
      </c>
      <c r="P61" s="73">
        <f>SUMPRODUCT(-('Gastos Gerais'!$B$4:$B$1002=Analítico!$B61),-(Analítico!P$3&gt;='Gastos Gerais'!$D$4:$D$1002),-(Analítico!P$3&lt;='Gastos Gerais'!$E$4:$E$1002),-('Gastos Gerais'!$C$4:$C$1002))</f>
        <v>0</v>
      </c>
      <c r="Q61" s="73">
        <f>SUMPRODUCT(-('Gastos Gerais'!$B$4:$B$1002=Analítico!$B61),-(Analítico!Q$3&gt;='Gastos Gerais'!$D$4:$D$1002),-(Analítico!Q$3&lt;='Gastos Gerais'!$E$4:$E$1002),-('Gastos Gerais'!$C$4:$C$1002))</f>
        <v>0</v>
      </c>
      <c r="R61" s="73">
        <f>SUMPRODUCT(-('Gastos Gerais'!$B$4:$B$1002=Analítico!$B61),-(Analítico!R$3&gt;='Gastos Gerais'!$D$4:$D$1002),-(Analítico!R$3&lt;='Gastos Gerais'!$E$4:$E$1002),-('Gastos Gerais'!$C$4:$C$1002))</f>
        <v>0</v>
      </c>
      <c r="S61" s="73">
        <f>SUMPRODUCT(-('Gastos Gerais'!$B$4:$B$1002=Analítico!$B61),-(Analítico!S$3&gt;='Gastos Gerais'!$D$4:$D$1002),-(Analítico!S$3&lt;='Gastos Gerais'!$E$4:$E$1002),-('Gastos Gerais'!$C$4:$C$1002))</f>
        <v>0</v>
      </c>
      <c r="T61" s="73">
        <f>SUMPRODUCT(-('Gastos Gerais'!$B$4:$B$1002=Analítico!$B61),-(Analítico!T$3&gt;='Gastos Gerais'!$D$4:$D$1002),-(Analítico!T$3&lt;='Gastos Gerais'!$E$4:$E$1002),-('Gastos Gerais'!$C$4:$C$1002))</f>
        <v>0</v>
      </c>
      <c r="U61" s="73">
        <f>SUMPRODUCT(-('Gastos Gerais'!$B$4:$B$1002=Analítico!$B61),-(Analítico!U$3&gt;='Gastos Gerais'!$D$4:$D$1002),-(Analítico!U$3&lt;='Gastos Gerais'!$E$4:$E$1002),-('Gastos Gerais'!$C$4:$C$1002))</f>
        <v>0</v>
      </c>
      <c r="V61" s="73">
        <f>SUMPRODUCT(-('Gastos Gerais'!$B$4:$B$1002=Analítico!$B61),-(Analítico!V$3&gt;='Gastos Gerais'!$D$4:$D$1002),-(Analítico!V$3&lt;='Gastos Gerais'!$E$4:$E$1002),-('Gastos Gerais'!$C$4:$C$1002))</f>
        <v>0</v>
      </c>
      <c r="W61" s="73">
        <f>SUMPRODUCT(-('Gastos Gerais'!$B$4:$B$1002=Analítico!$B61),-(Analítico!W$3&gt;='Gastos Gerais'!$D$4:$D$1002),-(Analítico!W$3&lt;='Gastos Gerais'!$E$4:$E$1002),-('Gastos Gerais'!$C$4:$C$1002))</f>
        <v>0</v>
      </c>
      <c r="X61" s="73">
        <f>SUMPRODUCT(-('Gastos Gerais'!$B$4:$B$1002=Analítico!$B61),-(Analítico!X$3&gt;='Gastos Gerais'!$D$4:$D$1002),-(Analítico!X$3&lt;='Gastos Gerais'!$E$4:$E$1002),-('Gastos Gerais'!$C$4:$C$1002))</f>
        <v>0</v>
      </c>
      <c r="Y61" s="73">
        <f>SUMPRODUCT(-('Gastos Gerais'!$B$4:$B$1002=Analítico!$B61),-(Analítico!Y$3&gt;='Gastos Gerais'!$D$4:$D$1002),-(Analítico!Y$3&lt;='Gastos Gerais'!$E$4:$E$1002),-('Gastos Gerais'!$C$4:$C$1002))</f>
        <v>0</v>
      </c>
      <c r="Z61" s="73">
        <f>SUMPRODUCT(-('Gastos Gerais'!$B$4:$B$1002=Analítico!$B61),-(Analítico!Z$3&gt;='Gastos Gerais'!$D$4:$D$1002),-(Analítico!Z$3&lt;='Gastos Gerais'!$E$4:$E$1002),-('Gastos Gerais'!$C$4:$C$1002))</f>
        <v>0</v>
      </c>
      <c r="AA61" s="73">
        <f>SUMPRODUCT(-('Gastos Gerais'!$B$4:$B$1002=Analítico!$B61),-(Analítico!AA$3&gt;='Gastos Gerais'!$D$4:$D$1002),-(Analítico!AA$3&lt;='Gastos Gerais'!$E$4:$E$1002),-('Gastos Gerais'!$C$4:$C$1002))</f>
        <v>0</v>
      </c>
      <c r="AB61" s="73">
        <f>SUMPRODUCT(-('Gastos Gerais'!$B$4:$B$1002=Analítico!$B61),-(Analítico!AB$3&gt;='Gastos Gerais'!$D$4:$D$1002),-(Analítico!AB$3&lt;='Gastos Gerais'!$E$4:$E$1002),-('Gastos Gerais'!$C$4:$C$1002))</f>
        <v>0</v>
      </c>
      <c r="AC61" s="73">
        <f>SUMPRODUCT(-('Gastos Gerais'!$B$4:$B$1002=Analítico!$B61),-(Analítico!AC$3&gt;='Gastos Gerais'!$D$4:$D$1002),-(Analítico!AC$3&lt;='Gastos Gerais'!$E$4:$E$1002),-('Gastos Gerais'!$C$4:$C$1002))</f>
        <v>0</v>
      </c>
      <c r="AD61" s="73">
        <f>SUMPRODUCT(-('Gastos Gerais'!$B$4:$B$1002=Analítico!$B61),-(Analítico!AD$3&gt;='Gastos Gerais'!$D$4:$D$1002),-(Analítico!AD$3&lt;='Gastos Gerais'!$E$4:$E$1002),-('Gastos Gerais'!$C$4:$C$1002))</f>
        <v>0</v>
      </c>
      <c r="AE61" s="73">
        <f>SUMPRODUCT(-('Gastos Gerais'!$B$4:$B$1002=Analítico!$B61),-(Analítico!AE$3&gt;='Gastos Gerais'!$D$4:$D$1002),-(Analítico!AE$3&lt;='Gastos Gerais'!$E$4:$E$1002),-('Gastos Gerais'!$C$4:$C$1002))</f>
        <v>0</v>
      </c>
      <c r="AF61" s="73">
        <f>SUMPRODUCT(-('Gastos Gerais'!$B$4:$B$1002=Analítico!$B61),-(Analítico!AF$3&gt;='Gastos Gerais'!$D$4:$D$1002),-(Analítico!AF$3&lt;='Gastos Gerais'!$E$4:$E$1002),-('Gastos Gerais'!$C$4:$C$1002))</f>
        <v>0</v>
      </c>
      <c r="AG61" s="73">
        <f>SUMPRODUCT(-('Gastos Gerais'!$B$4:$B$1002=Analítico!$B61),-(Analítico!AG$3&gt;='Gastos Gerais'!$D$4:$D$1002),-(Analítico!AG$3&lt;='Gastos Gerais'!$E$4:$E$1002),-('Gastos Gerais'!$C$4:$C$1002))</f>
        <v>0</v>
      </c>
      <c r="AH61" s="73">
        <f>SUMPRODUCT(-('Gastos Gerais'!$B$4:$B$1002=Analítico!$B61),-(Analítico!AH$3&gt;='Gastos Gerais'!$D$4:$D$1002),-(Analítico!AH$3&lt;='Gastos Gerais'!$E$4:$E$1002),-('Gastos Gerais'!$C$4:$C$1002))</f>
        <v>0</v>
      </c>
      <c r="AI61" s="73">
        <f>SUMPRODUCT(-('Gastos Gerais'!$B$4:$B$1002=Analítico!$B61),-(Analítico!AI$3&gt;='Gastos Gerais'!$D$4:$D$1002),-(Analítico!AI$3&lt;='Gastos Gerais'!$E$4:$E$1002),-('Gastos Gerais'!$C$4:$C$1002))</f>
        <v>0</v>
      </c>
      <c r="AJ61" s="73">
        <f>SUMPRODUCT(-('Gastos Gerais'!$B$4:$B$1002=Analítico!$B61),-(Analítico!AJ$3&gt;='Gastos Gerais'!$D$4:$D$1002),-(Analítico!AJ$3&lt;='Gastos Gerais'!$E$4:$E$1002),-('Gastos Gerais'!$C$4:$C$1002))</f>
        <v>0</v>
      </c>
      <c r="AK61" s="73">
        <f>SUMPRODUCT(-('Gastos Gerais'!$B$4:$B$1002=Analítico!$B61),-(Analítico!AK$3&gt;='Gastos Gerais'!$D$4:$D$1002),-(Analítico!AK$3&lt;='Gastos Gerais'!$E$4:$E$1002),-('Gastos Gerais'!$C$4:$C$1002))</f>
        <v>0</v>
      </c>
      <c r="AL61" s="73">
        <f>SUMPRODUCT(-('Gastos Gerais'!$B$4:$B$1002=Analítico!$B61),-(Analítico!AL$3&gt;='Gastos Gerais'!$D$4:$D$1002),-(Analítico!AL$3&lt;='Gastos Gerais'!$E$4:$E$1002),-('Gastos Gerais'!$C$4:$C$1002))</f>
        <v>0</v>
      </c>
      <c r="AM61" s="73">
        <f>SUMPRODUCT(-('Gastos Gerais'!$B$4:$B$1002=Analítico!$B61),-(Analítico!AM$3&gt;='Gastos Gerais'!$D$4:$D$1002),-(Analítico!AM$3&lt;='Gastos Gerais'!$E$4:$E$1002),-('Gastos Gerais'!$C$4:$C$1002))</f>
        <v>0</v>
      </c>
      <c r="AN61" s="73">
        <f>SUMPRODUCT(-('Gastos Gerais'!$B$4:$B$1002=Analítico!$B61),-(Analítico!AN$3&gt;='Gastos Gerais'!$D$4:$D$1002),-(Analítico!AN$3&lt;='Gastos Gerais'!$E$4:$E$1002),-('Gastos Gerais'!$C$4:$C$1002))</f>
        <v>0</v>
      </c>
      <c r="AO61" s="73">
        <f>SUMPRODUCT(-('Gastos Gerais'!$B$4:$B$1002=Analítico!$B61),-(Analítico!AO$3&gt;='Gastos Gerais'!$D$4:$D$1002),-(Analítico!AO$3&lt;='Gastos Gerais'!$E$4:$E$1002),-('Gastos Gerais'!$C$4:$C$1002))</f>
        <v>0</v>
      </c>
      <c r="AP61" s="73">
        <f>SUMPRODUCT(-('Gastos Gerais'!$B$4:$B$1002=Analítico!$B61),-(Analítico!AP$3&gt;='Gastos Gerais'!$D$4:$D$1002),-(Analítico!AP$3&lt;='Gastos Gerais'!$E$4:$E$1002),-('Gastos Gerais'!$C$4:$C$1002))</f>
        <v>0</v>
      </c>
      <c r="AQ61" s="73">
        <f>SUMPRODUCT(-('Gastos Gerais'!$B$4:$B$1002=Analítico!$B61),-(Analítico!AQ$3&gt;='Gastos Gerais'!$D$4:$D$1002),-(Analítico!AQ$3&lt;='Gastos Gerais'!$E$4:$E$1002),-('Gastos Gerais'!$C$4:$C$1002))</f>
        <v>0</v>
      </c>
      <c r="AR61" s="73">
        <f>SUMPRODUCT(-('Gastos Gerais'!$B$4:$B$1002=Analítico!$B61),-(Analítico!AR$3&gt;='Gastos Gerais'!$D$4:$D$1002),-(Analítico!AR$3&lt;='Gastos Gerais'!$E$4:$E$1002),-('Gastos Gerais'!$C$4:$C$1002))</f>
        <v>0</v>
      </c>
      <c r="AS61" s="73">
        <f>SUMPRODUCT(-('Gastos Gerais'!$B$4:$B$1002=Analítico!$B61),-(Analítico!AS$3&gt;='Gastos Gerais'!$D$4:$D$1002),-(Analítico!AS$3&lt;='Gastos Gerais'!$E$4:$E$1002),-('Gastos Gerais'!$C$4:$C$1002))</f>
        <v>0</v>
      </c>
      <c r="AT61" s="73">
        <f>SUMPRODUCT(-('Gastos Gerais'!$B$4:$B$1002=Analítico!$B61),-(Analítico!AT$3&gt;='Gastos Gerais'!$D$4:$D$1002),-(Analítico!AT$3&lt;='Gastos Gerais'!$E$4:$E$1002),-('Gastos Gerais'!$C$4:$C$1002))</f>
        <v>0</v>
      </c>
      <c r="AU61" s="73">
        <f>SUMPRODUCT(-('Gastos Gerais'!$B$4:$B$1002=Analítico!$B61),-(Analítico!AU$3&gt;='Gastos Gerais'!$D$4:$D$1002),-(Analítico!AU$3&lt;='Gastos Gerais'!$E$4:$E$1002),-('Gastos Gerais'!$C$4:$C$1002))</f>
        <v>0</v>
      </c>
      <c r="AV61" s="73">
        <f>SUMPRODUCT(-('Gastos Gerais'!$B$4:$B$1002=Analítico!$B61),-(Analítico!AV$3&gt;='Gastos Gerais'!$D$4:$D$1002),-(Analítico!AV$3&lt;='Gastos Gerais'!$E$4:$E$1002),-('Gastos Gerais'!$C$4:$C$1002))</f>
        <v>0</v>
      </c>
      <c r="AW61" s="73">
        <f>SUMPRODUCT(-('Gastos Gerais'!$B$4:$B$1002=Analítico!$B61),-(Analítico!AW$3&gt;='Gastos Gerais'!$D$4:$D$1002),-(Analítico!AW$3&lt;='Gastos Gerais'!$E$4:$E$1002),-('Gastos Gerais'!$C$4:$C$1002))</f>
        <v>0</v>
      </c>
      <c r="AX61" s="73">
        <f>SUMPRODUCT(-('Gastos Gerais'!$B$4:$B$1002=Analítico!$B61),-(Analítico!AX$3&gt;='Gastos Gerais'!$D$4:$D$1002),-(Analítico!AX$3&lt;='Gastos Gerais'!$E$4:$E$1002),-('Gastos Gerais'!$C$4:$C$1002))</f>
        <v>0</v>
      </c>
      <c r="AY61" s="73">
        <f>SUMPRODUCT(-('Gastos Gerais'!$B$4:$B$1002=Analítico!$B61),-(Analítico!AY$3&gt;='Gastos Gerais'!$D$4:$D$1002),-(Analítico!AY$3&lt;='Gastos Gerais'!$E$4:$E$1002),-('Gastos Gerais'!$C$4:$C$1002))</f>
        <v>0</v>
      </c>
      <c r="AZ61" s="73">
        <f>SUMPRODUCT(-('Gastos Gerais'!$B$4:$B$1002=Analítico!$B61),-(Analítico!AZ$3&gt;='Gastos Gerais'!$D$4:$D$1002),-(Analítico!AZ$3&lt;='Gastos Gerais'!$E$4:$E$1002),-('Gastos Gerais'!$C$4:$C$1002))</f>
        <v>0</v>
      </c>
      <c r="BA61" s="73">
        <f>SUMPRODUCT(-('Gastos Gerais'!$B$4:$B$1002=Analítico!$B61),-(Analítico!BA$3&gt;='Gastos Gerais'!$D$4:$D$1002),-(Analítico!BA$3&lt;='Gastos Gerais'!$E$4:$E$1002),-('Gastos Gerais'!$C$4:$C$1002))</f>
        <v>0</v>
      </c>
      <c r="BB61" s="73">
        <f>SUMPRODUCT(-('Gastos Gerais'!$B$4:$B$1002=Analítico!$B61),-(Analítico!BB$3&gt;='Gastos Gerais'!$D$4:$D$1002),-(Analítico!BB$3&lt;='Gastos Gerais'!$E$4:$E$1002),-('Gastos Gerais'!$C$4:$C$1002))</f>
        <v>0</v>
      </c>
      <c r="BC61" s="73">
        <f>SUMPRODUCT(-('Gastos Gerais'!$B$4:$B$1002=Analítico!$B61),-(Analítico!BC$3&gt;='Gastos Gerais'!$D$4:$D$1002),-(Analítico!BC$3&lt;='Gastos Gerais'!$E$4:$E$1002),-('Gastos Gerais'!$C$4:$C$1002))</f>
        <v>0</v>
      </c>
      <c r="BD61" s="73">
        <f>SUMPRODUCT(-('Gastos Gerais'!$B$4:$B$1002=Analítico!$B61),-(Analítico!BD$3&gt;='Gastos Gerais'!$D$4:$D$1002),-(Analítico!BD$3&lt;='Gastos Gerais'!$E$4:$E$1002),-('Gastos Gerais'!$C$4:$C$1002))</f>
        <v>0</v>
      </c>
      <c r="BE61" s="73">
        <f>SUMPRODUCT(-('Gastos Gerais'!$B$4:$B$1002=Analítico!$B61),-(Analítico!BE$3&gt;='Gastos Gerais'!$D$4:$D$1002),-(Analítico!BE$3&lt;='Gastos Gerais'!$E$4:$E$1002),-('Gastos Gerais'!$C$4:$C$1002))</f>
        <v>0</v>
      </c>
      <c r="BF61" s="73">
        <f>SUMPRODUCT(-('Gastos Gerais'!$B$4:$B$1002=Analítico!$B61),-(Analítico!BF$3&gt;='Gastos Gerais'!$D$4:$D$1002),-(Analítico!BF$3&lt;='Gastos Gerais'!$E$4:$E$1002),-('Gastos Gerais'!$C$4:$C$1002))</f>
        <v>0</v>
      </c>
      <c r="BG61" s="73">
        <f>SUMPRODUCT(-('Gastos Gerais'!$B$4:$B$1002=Analítico!$B61),-(Analítico!BG$3&gt;='Gastos Gerais'!$D$4:$D$1002),-(Analítico!BG$3&lt;='Gastos Gerais'!$E$4:$E$1002),-('Gastos Gerais'!$C$4:$C$1002))</f>
        <v>0</v>
      </c>
      <c r="BH61" s="73">
        <f>SUMPRODUCT(-('Gastos Gerais'!$B$4:$B$1002=Analítico!$B61),-(Analítico!BH$3&gt;='Gastos Gerais'!$D$4:$D$1002),-(Analítico!BH$3&lt;='Gastos Gerais'!$E$4:$E$1002),-('Gastos Gerais'!$C$4:$C$1002))</f>
        <v>0</v>
      </c>
      <c r="BI61" s="73">
        <f>SUMPRODUCT(-('Gastos Gerais'!$B$4:$B$1002=Analítico!$B61),-(Analítico!BI$3&gt;='Gastos Gerais'!$D$4:$D$1002),-(Analítico!BI$3&lt;='Gastos Gerais'!$E$4:$E$1002),-('Gastos Gerais'!$C$4:$C$1002))</f>
        <v>0</v>
      </c>
      <c r="BJ61" s="73">
        <f>SUMPRODUCT(-('Gastos Gerais'!$B$4:$B$1002=Analítico!$B61),-(Analítico!BJ$3&gt;='Gastos Gerais'!$D$4:$D$1002),-(Analítico!BJ$3&lt;='Gastos Gerais'!$E$4:$E$1002),-('Gastos Gerais'!$C$4:$C$1002))</f>
        <v>0</v>
      </c>
      <c r="BK61" s="71">
        <f t="shared" si="31"/>
        <v>0</v>
      </c>
      <c r="BL61" s="76">
        <f t="shared" ca="1" si="32"/>
        <v>0</v>
      </c>
    </row>
    <row r="62" spans="1:64" s="49" customFormat="1" ht="23.25" customHeight="1">
      <c r="A62" s="19" t="s">
        <v>131</v>
      </c>
      <c r="B62" s="350" t="s">
        <v>132</v>
      </c>
      <c r="C62" s="73">
        <f>SUMPRODUCT(-('Gastos Gerais'!$B$4:$B$1002=Analítico!$B62),-(Analítico!C$3&gt;='Gastos Gerais'!$D$4:$D$1002),-(Analítico!C$3&lt;='Gastos Gerais'!$E$4:$E$1002),-('Gastos Gerais'!$C$4:$C$1002))</f>
        <v>2000</v>
      </c>
      <c r="D62" s="73">
        <f>SUMPRODUCT(-('Gastos Gerais'!$B$4:$B$1002=Analítico!$B62),-(Analítico!D$3&gt;='Gastos Gerais'!$D$4:$D$1002),-(Analítico!D$3&lt;='Gastos Gerais'!$E$4:$E$1002),-('Gastos Gerais'!$C$4:$C$1002))</f>
        <v>2000</v>
      </c>
      <c r="E62" s="73">
        <f>SUMPRODUCT(-('Gastos Gerais'!$B$4:$B$1002=Analítico!$B62),-(Analítico!E$3&gt;='Gastos Gerais'!$D$4:$D$1002),-(Analítico!E$3&lt;='Gastos Gerais'!$E$4:$E$1002),-('Gastos Gerais'!$C$4:$C$1002))</f>
        <v>2000</v>
      </c>
      <c r="F62" s="73">
        <f>SUMPRODUCT(-('Gastos Gerais'!$B$4:$B$1002=Analítico!$B62),-(Analítico!F$3&gt;='Gastos Gerais'!$D$4:$D$1002),-(Analítico!F$3&lt;='Gastos Gerais'!$E$4:$E$1002),-('Gastos Gerais'!$C$4:$C$1002))</f>
        <v>2000</v>
      </c>
      <c r="G62" s="73">
        <f>SUMPRODUCT(-('Gastos Gerais'!$B$4:$B$1002=Analítico!$B62),-(Analítico!G$3&gt;='Gastos Gerais'!$D$4:$D$1002),-(Analítico!G$3&lt;='Gastos Gerais'!$E$4:$E$1002),-('Gastos Gerais'!$C$4:$C$1002))</f>
        <v>2000</v>
      </c>
      <c r="H62" s="73">
        <f>SUMPRODUCT(-('Gastos Gerais'!$B$4:$B$1002=Analítico!$B62),-(Analítico!H$3&gt;='Gastos Gerais'!$D$4:$D$1002),-(Analítico!H$3&lt;='Gastos Gerais'!$E$4:$E$1002),-('Gastos Gerais'!$C$4:$C$1002))</f>
        <v>2000</v>
      </c>
      <c r="I62" s="73">
        <f>SUMPRODUCT(-('Gastos Gerais'!$B$4:$B$1002=Analítico!$B62),-(Analítico!I$3&gt;='Gastos Gerais'!$D$4:$D$1002),-(Analítico!I$3&lt;='Gastos Gerais'!$E$4:$E$1002),-('Gastos Gerais'!$C$4:$C$1002))</f>
        <v>2000</v>
      </c>
      <c r="J62" s="73">
        <f>SUMPRODUCT(-('Gastos Gerais'!$B$4:$B$1002=Analítico!$B62),-(Analítico!J$3&gt;='Gastos Gerais'!$D$4:$D$1002),-(Analítico!J$3&lt;='Gastos Gerais'!$E$4:$E$1002),-('Gastos Gerais'!$C$4:$C$1002))</f>
        <v>2000</v>
      </c>
      <c r="K62" s="73">
        <f>SUMPRODUCT(-('Gastos Gerais'!$B$4:$B$1002=Analítico!$B62),-(Analítico!K$3&gt;='Gastos Gerais'!$D$4:$D$1002),-(Analítico!K$3&lt;='Gastos Gerais'!$E$4:$E$1002),-('Gastos Gerais'!$C$4:$C$1002))</f>
        <v>2000</v>
      </c>
      <c r="L62" s="73">
        <f>SUMPRODUCT(-('Gastos Gerais'!$B$4:$B$1002=Analítico!$B62),-(Analítico!L$3&gt;='Gastos Gerais'!$D$4:$D$1002),-(Analítico!L$3&lt;='Gastos Gerais'!$E$4:$E$1002),-('Gastos Gerais'!$C$4:$C$1002))</f>
        <v>0</v>
      </c>
      <c r="M62" s="73">
        <f>SUMPRODUCT(-('Gastos Gerais'!$B$4:$B$1002=Analítico!$B62),-(Analítico!M$3&gt;='Gastos Gerais'!$D$4:$D$1002),-(Analítico!M$3&lt;='Gastos Gerais'!$E$4:$E$1002),-('Gastos Gerais'!$C$4:$C$1002))</f>
        <v>0</v>
      </c>
      <c r="N62" s="73">
        <f>SUMPRODUCT(-('Gastos Gerais'!$B$4:$B$1002=Analítico!$B62),-(Analítico!N$3&gt;='Gastos Gerais'!$D$4:$D$1002),-(Analítico!N$3&lt;='Gastos Gerais'!$E$4:$E$1002),-('Gastos Gerais'!$C$4:$C$1002))</f>
        <v>0</v>
      </c>
      <c r="O62" s="73">
        <f>SUMPRODUCT(-('Gastos Gerais'!$B$4:$B$1002=Analítico!$B62),-(Analítico!O$3&gt;='Gastos Gerais'!$D$4:$D$1002),-(Analítico!O$3&lt;='Gastos Gerais'!$E$4:$E$1002),-('Gastos Gerais'!$C$4:$C$1002))</f>
        <v>0</v>
      </c>
      <c r="P62" s="73">
        <f>SUMPRODUCT(-('Gastos Gerais'!$B$4:$B$1002=Analítico!$B62),-(Analítico!P$3&gt;='Gastos Gerais'!$D$4:$D$1002),-(Analítico!P$3&lt;='Gastos Gerais'!$E$4:$E$1002),-('Gastos Gerais'!$C$4:$C$1002))</f>
        <v>0</v>
      </c>
      <c r="Q62" s="73">
        <f>SUMPRODUCT(-('Gastos Gerais'!$B$4:$B$1002=Analítico!$B62),-(Analítico!Q$3&gt;='Gastos Gerais'!$D$4:$D$1002),-(Analítico!Q$3&lt;='Gastos Gerais'!$E$4:$E$1002),-('Gastos Gerais'!$C$4:$C$1002))</f>
        <v>0</v>
      </c>
      <c r="R62" s="73">
        <f>SUMPRODUCT(-('Gastos Gerais'!$B$4:$B$1002=Analítico!$B62),-(Analítico!R$3&gt;='Gastos Gerais'!$D$4:$D$1002),-(Analítico!R$3&lt;='Gastos Gerais'!$E$4:$E$1002),-('Gastos Gerais'!$C$4:$C$1002))</f>
        <v>0</v>
      </c>
      <c r="S62" s="73">
        <f>SUMPRODUCT(-('Gastos Gerais'!$B$4:$B$1002=Analítico!$B62),-(Analítico!S$3&gt;='Gastos Gerais'!$D$4:$D$1002),-(Analítico!S$3&lt;='Gastos Gerais'!$E$4:$E$1002),-('Gastos Gerais'!$C$4:$C$1002))</f>
        <v>0</v>
      </c>
      <c r="T62" s="73">
        <f>SUMPRODUCT(-('Gastos Gerais'!$B$4:$B$1002=Analítico!$B62),-(Analítico!T$3&gt;='Gastos Gerais'!$D$4:$D$1002),-(Analítico!T$3&lt;='Gastos Gerais'!$E$4:$E$1002),-('Gastos Gerais'!$C$4:$C$1002))</f>
        <v>0</v>
      </c>
      <c r="U62" s="73">
        <f>SUMPRODUCT(-('Gastos Gerais'!$B$4:$B$1002=Analítico!$B62),-(Analítico!U$3&gt;='Gastos Gerais'!$D$4:$D$1002),-(Analítico!U$3&lt;='Gastos Gerais'!$E$4:$E$1002),-('Gastos Gerais'!$C$4:$C$1002))</f>
        <v>0</v>
      </c>
      <c r="V62" s="73">
        <f>SUMPRODUCT(-('Gastos Gerais'!$B$4:$B$1002=Analítico!$B62),-(Analítico!V$3&gt;='Gastos Gerais'!$D$4:$D$1002),-(Analítico!V$3&lt;='Gastos Gerais'!$E$4:$E$1002),-('Gastos Gerais'!$C$4:$C$1002))</f>
        <v>0</v>
      </c>
      <c r="W62" s="73">
        <f>SUMPRODUCT(-('Gastos Gerais'!$B$4:$B$1002=Analítico!$B62),-(Analítico!W$3&gt;='Gastos Gerais'!$D$4:$D$1002),-(Analítico!W$3&lt;='Gastos Gerais'!$E$4:$E$1002),-('Gastos Gerais'!$C$4:$C$1002))</f>
        <v>0</v>
      </c>
      <c r="X62" s="73">
        <f>SUMPRODUCT(-('Gastos Gerais'!$B$4:$B$1002=Analítico!$B62),-(Analítico!X$3&gt;='Gastos Gerais'!$D$4:$D$1002),-(Analítico!X$3&lt;='Gastos Gerais'!$E$4:$E$1002),-('Gastos Gerais'!$C$4:$C$1002))</f>
        <v>0</v>
      </c>
      <c r="Y62" s="73">
        <f>SUMPRODUCT(-('Gastos Gerais'!$B$4:$B$1002=Analítico!$B62),-(Analítico!Y$3&gt;='Gastos Gerais'!$D$4:$D$1002),-(Analítico!Y$3&lt;='Gastos Gerais'!$E$4:$E$1002),-('Gastos Gerais'!$C$4:$C$1002))</f>
        <v>0</v>
      </c>
      <c r="Z62" s="73">
        <f>SUMPRODUCT(-('Gastos Gerais'!$B$4:$B$1002=Analítico!$B62),-(Analítico!Z$3&gt;='Gastos Gerais'!$D$4:$D$1002),-(Analítico!Z$3&lt;='Gastos Gerais'!$E$4:$E$1002),-('Gastos Gerais'!$C$4:$C$1002))</f>
        <v>0</v>
      </c>
      <c r="AA62" s="73">
        <f>SUMPRODUCT(-('Gastos Gerais'!$B$4:$B$1002=Analítico!$B62),-(Analítico!AA$3&gt;='Gastos Gerais'!$D$4:$D$1002),-(Analítico!AA$3&lt;='Gastos Gerais'!$E$4:$E$1002),-('Gastos Gerais'!$C$4:$C$1002))</f>
        <v>0</v>
      </c>
      <c r="AB62" s="73">
        <f>SUMPRODUCT(-('Gastos Gerais'!$B$4:$B$1002=Analítico!$B62),-(Analítico!AB$3&gt;='Gastos Gerais'!$D$4:$D$1002),-(Analítico!AB$3&lt;='Gastos Gerais'!$E$4:$E$1002),-('Gastos Gerais'!$C$4:$C$1002))</f>
        <v>0</v>
      </c>
      <c r="AC62" s="73">
        <f>SUMPRODUCT(-('Gastos Gerais'!$B$4:$B$1002=Analítico!$B62),-(Analítico!AC$3&gt;='Gastos Gerais'!$D$4:$D$1002),-(Analítico!AC$3&lt;='Gastos Gerais'!$E$4:$E$1002),-('Gastos Gerais'!$C$4:$C$1002))</f>
        <v>0</v>
      </c>
      <c r="AD62" s="73">
        <f>SUMPRODUCT(-('Gastos Gerais'!$B$4:$B$1002=Analítico!$B62),-(Analítico!AD$3&gt;='Gastos Gerais'!$D$4:$D$1002),-(Analítico!AD$3&lt;='Gastos Gerais'!$E$4:$E$1002),-('Gastos Gerais'!$C$4:$C$1002))</f>
        <v>0</v>
      </c>
      <c r="AE62" s="73">
        <f>SUMPRODUCT(-('Gastos Gerais'!$B$4:$B$1002=Analítico!$B62),-(Analítico!AE$3&gt;='Gastos Gerais'!$D$4:$D$1002),-(Analítico!AE$3&lt;='Gastos Gerais'!$E$4:$E$1002),-('Gastos Gerais'!$C$4:$C$1002))</f>
        <v>0</v>
      </c>
      <c r="AF62" s="73">
        <f>SUMPRODUCT(-('Gastos Gerais'!$B$4:$B$1002=Analítico!$B62),-(Analítico!AF$3&gt;='Gastos Gerais'!$D$4:$D$1002),-(Analítico!AF$3&lt;='Gastos Gerais'!$E$4:$E$1002),-('Gastos Gerais'!$C$4:$C$1002))</f>
        <v>0</v>
      </c>
      <c r="AG62" s="73">
        <f>SUMPRODUCT(-('Gastos Gerais'!$B$4:$B$1002=Analítico!$B62),-(Analítico!AG$3&gt;='Gastos Gerais'!$D$4:$D$1002),-(Analítico!AG$3&lt;='Gastos Gerais'!$E$4:$E$1002),-('Gastos Gerais'!$C$4:$C$1002))</f>
        <v>0</v>
      </c>
      <c r="AH62" s="73">
        <f>SUMPRODUCT(-('Gastos Gerais'!$B$4:$B$1002=Analítico!$B62),-(Analítico!AH$3&gt;='Gastos Gerais'!$D$4:$D$1002),-(Analítico!AH$3&lt;='Gastos Gerais'!$E$4:$E$1002),-('Gastos Gerais'!$C$4:$C$1002))</f>
        <v>0</v>
      </c>
      <c r="AI62" s="73">
        <f>SUMPRODUCT(-('Gastos Gerais'!$B$4:$B$1002=Analítico!$B62),-(Analítico!AI$3&gt;='Gastos Gerais'!$D$4:$D$1002),-(Analítico!AI$3&lt;='Gastos Gerais'!$E$4:$E$1002),-('Gastos Gerais'!$C$4:$C$1002))</f>
        <v>0</v>
      </c>
      <c r="AJ62" s="73">
        <f>SUMPRODUCT(-('Gastos Gerais'!$B$4:$B$1002=Analítico!$B62),-(Analítico!AJ$3&gt;='Gastos Gerais'!$D$4:$D$1002),-(Analítico!AJ$3&lt;='Gastos Gerais'!$E$4:$E$1002),-('Gastos Gerais'!$C$4:$C$1002))</f>
        <v>0</v>
      </c>
      <c r="AK62" s="73">
        <f>SUMPRODUCT(-('Gastos Gerais'!$B$4:$B$1002=Analítico!$B62),-(Analítico!AK$3&gt;='Gastos Gerais'!$D$4:$D$1002),-(Analítico!AK$3&lt;='Gastos Gerais'!$E$4:$E$1002),-('Gastos Gerais'!$C$4:$C$1002))</f>
        <v>0</v>
      </c>
      <c r="AL62" s="73">
        <f>SUMPRODUCT(-('Gastos Gerais'!$B$4:$B$1002=Analítico!$B62),-(Analítico!AL$3&gt;='Gastos Gerais'!$D$4:$D$1002),-(Analítico!AL$3&lt;='Gastos Gerais'!$E$4:$E$1002),-('Gastos Gerais'!$C$4:$C$1002))</f>
        <v>0</v>
      </c>
      <c r="AM62" s="73">
        <f>SUMPRODUCT(-('Gastos Gerais'!$B$4:$B$1002=Analítico!$B62),-(Analítico!AM$3&gt;='Gastos Gerais'!$D$4:$D$1002),-(Analítico!AM$3&lt;='Gastos Gerais'!$E$4:$E$1002),-('Gastos Gerais'!$C$4:$C$1002))</f>
        <v>0</v>
      </c>
      <c r="AN62" s="73">
        <f>SUMPRODUCT(-('Gastos Gerais'!$B$4:$B$1002=Analítico!$B62),-(Analítico!AN$3&gt;='Gastos Gerais'!$D$4:$D$1002),-(Analítico!AN$3&lt;='Gastos Gerais'!$E$4:$E$1002),-('Gastos Gerais'!$C$4:$C$1002))</f>
        <v>0</v>
      </c>
      <c r="AO62" s="73">
        <f>SUMPRODUCT(-('Gastos Gerais'!$B$4:$B$1002=Analítico!$B62),-(Analítico!AO$3&gt;='Gastos Gerais'!$D$4:$D$1002),-(Analítico!AO$3&lt;='Gastos Gerais'!$E$4:$E$1002),-('Gastos Gerais'!$C$4:$C$1002))</f>
        <v>0</v>
      </c>
      <c r="AP62" s="73">
        <f>SUMPRODUCT(-('Gastos Gerais'!$B$4:$B$1002=Analítico!$B62),-(Analítico!AP$3&gt;='Gastos Gerais'!$D$4:$D$1002),-(Analítico!AP$3&lt;='Gastos Gerais'!$E$4:$E$1002),-('Gastos Gerais'!$C$4:$C$1002))</f>
        <v>0</v>
      </c>
      <c r="AQ62" s="73">
        <f>SUMPRODUCT(-('Gastos Gerais'!$B$4:$B$1002=Analítico!$B62),-(Analítico!AQ$3&gt;='Gastos Gerais'!$D$4:$D$1002),-(Analítico!AQ$3&lt;='Gastos Gerais'!$E$4:$E$1002),-('Gastos Gerais'!$C$4:$C$1002))</f>
        <v>0</v>
      </c>
      <c r="AR62" s="73">
        <f>SUMPRODUCT(-('Gastos Gerais'!$B$4:$B$1002=Analítico!$B62),-(Analítico!AR$3&gt;='Gastos Gerais'!$D$4:$D$1002),-(Analítico!AR$3&lt;='Gastos Gerais'!$E$4:$E$1002),-('Gastos Gerais'!$C$4:$C$1002))</f>
        <v>0</v>
      </c>
      <c r="AS62" s="73">
        <f>SUMPRODUCT(-('Gastos Gerais'!$B$4:$B$1002=Analítico!$B62),-(Analítico!AS$3&gt;='Gastos Gerais'!$D$4:$D$1002),-(Analítico!AS$3&lt;='Gastos Gerais'!$E$4:$E$1002),-('Gastos Gerais'!$C$4:$C$1002))</f>
        <v>0</v>
      </c>
      <c r="AT62" s="73">
        <f>SUMPRODUCT(-('Gastos Gerais'!$B$4:$B$1002=Analítico!$B62),-(Analítico!AT$3&gt;='Gastos Gerais'!$D$4:$D$1002),-(Analítico!AT$3&lt;='Gastos Gerais'!$E$4:$E$1002),-('Gastos Gerais'!$C$4:$C$1002))</f>
        <v>0</v>
      </c>
      <c r="AU62" s="73">
        <f>SUMPRODUCT(-('Gastos Gerais'!$B$4:$B$1002=Analítico!$B62),-(Analítico!AU$3&gt;='Gastos Gerais'!$D$4:$D$1002),-(Analítico!AU$3&lt;='Gastos Gerais'!$E$4:$E$1002),-('Gastos Gerais'!$C$4:$C$1002))</f>
        <v>0</v>
      </c>
      <c r="AV62" s="73">
        <f>SUMPRODUCT(-('Gastos Gerais'!$B$4:$B$1002=Analítico!$B62),-(Analítico!AV$3&gt;='Gastos Gerais'!$D$4:$D$1002),-(Analítico!AV$3&lt;='Gastos Gerais'!$E$4:$E$1002),-('Gastos Gerais'!$C$4:$C$1002))</f>
        <v>0</v>
      </c>
      <c r="AW62" s="73">
        <f>SUMPRODUCT(-('Gastos Gerais'!$B$4:$B$1002=Analítico!$B62),-(Analítico!AW$3&gt;='Gastos Gerais'!$D$4:$D$1002),-(Analítico!AW$3&lt;='Gastos Gerais'!$E$4:$E$1002),-('Gastos Gerais'!$C$4:$C$1002))</f>
        <v>0</v>
      </c>
      <c r="AX62" s="73">
        <f>SUMPRODUCT(-('Gastos Gerais'!$B$4:$B$1002=Analítico!$B62),-(Analítico!AX$3&gt;='Gastos Gerais'!$D$4:$D$1002),-(Analítico!AX$3&lt;='Gastos Gerais'!$E$4:$E$1002),-('Gastos Gerais'!$C$4:$C$1002))</f>
        <v>0</v>
      </c>
      <c r="AY62" s="73">
        <f>SUMPRODUCT(-('Gastos Gerais'!$B$4:$B$1002=Analítico!$B62),-(Analítico!AY$3&gt;='Gastos Gerais'!$D$4:$D$1002),-(Analítico!AY$3&lt;='Gastos Gerais'!$E$4:$E$1002),-('Gastos Gerais'!$C$4:$C$1002))</f>
        <v>0</v>
      </c>
      <c r="AZ62" s="73">
        <f>SUMPRODUCT(-('Gastos Gerais'!$B$4:$B$1002=Analítico!$B62),-(Analítico!AZ$3&gt;='Gastos Gerais'!$D$4:$D$1002),-(Analítico!AZ$3&lt;='Gastos Gerais'!$E$4:$E$1002),-('Gastos Gerais'!$C$4:$C$1002))</f>
        <v>0</v>
      </c>
      <c r="BA62" s="73">
        <f>SUMPRODUCT(-('Gastos Gerais'!$B$4:$B$1002=Analítico!$B62),-(Analítico!BA$3&gt;='Gastos Gerais'!$D$4:$D$1002),-(Analítico!BA$3&lt;='Gastos Gerais'!$E$4:$E$1002),-('Gastos Gerais'!$C$4:$C$1002))</f>
        <v>0</v>
      </c>
      <c r="BB62" s="73">
        <f>SUMPRODUCT(-('Gastos Gerais'!$B$4:$B$1002=Analítico!$B62),-(Analítico!BB$3&gt;='Gastos Gerais'!$D$4:$D$1002),-(Analítico!BB$3&lt;='Gastos Gerais'!$E$4:$E$1002),-('Gastos Gerais'!$C$4:$C$1002))</f>
        <v>0</v>
      </c>
      <c r="BC62" s="73">
        <f>SUMPRODUCT(-('Gastos Gerais'!$B$4:$B$1002=Analítico!$B62),-(Analítico!BC$3&gt;='Gastos Gerais'!$D$4:$D$1002),-(Analítico!BC$3&lt;='Gastos Gerais'!$E$4:$E$1002),-('Gastos Gerais'!$C$4:$C$1002))</f>
        <v>0</v>
      </c>
      <c r="BD62" s="73">
        <f>SUMPRODUCT(-('Gastos Gerais'!$B$4:$B$1002=Analítico!$B62),-(Analítico!BD$3&gt;='Gastos Gerais'!$D$4:$D$1002),-(Analítico!BD$3&lt;='Gastos Gerais'!$E$4:$E$1002),-('Gastos Gerais'!$C$4:$C$1002))</f>
        <v>0</v>
      </c>
      <c r="BE62" s="73">
        <f>SUMPRODUCT(-('Gastos Gerais'!$B$4:$B$1002=Analítico!$B62),-(Analítico!BE$3&gt;='Gastos Gerais'!$D$4:$D$1002),-(Analítico!BE$3&lt;='Gastos Gerais'!$E$4:$E$1002),-('Gastos Gerais'!$C$4:$C$1002))</f>
        <v>0</v>
      </c>
      <c r="BF62" s="73">
        <f>SUMPRODUCT(-('Gastos Gerais'!$B$4:$B$1002=Analítico!$B62),-(Analítico!BF$3&gt;='Gastos Gerais'!$D$4:$D$1002),-(Analítico!BF$3&lt;='Gastos Gerais'!$E$4:$E$1002),-('Gastos Gerais'!$C$4:$C$1002))</f>
        <v>0</v>
      </c>
      <c r="BG62" s="73">
        <f>SUMPRODUCT(-('Gastos Gerais'!$B$4:$B$1002=Analítico!$B62),-(Analítico!BG$3&gt;='Gastos Gerais'!$D$4:$D$1002),-(Analítico!BG$3&lt;='Gastos Gerais'!$E$4:$E$1002),-('Gastos Gerais'!$C$4:$C$1002))</f>
        <v>0</v>
      </c>
      <c r="BH62" s="73">
        <f>SUMPRODUCT(-('Gastos Gerais'!$B$4:$B$1002=Analítico!$B62),-(Analítico!BH$3&gt;='Gastos Gerais'!$D$4:$D$1002),-(Analítico!BH$3&lt;='Gastos Gerais'!$E$4:$E$1002),-('Gastos Gerais'!$C$4:$C$1002))</f>
        <v>0</v>
      </c>
      <c r="BI62" s="73">
        <f>SUMPRODUCT(-('Gastos Gerais'!$B$4:$B$1002=Analítico!$B62),-(Analítico!BI$3&gt;='Gastos Gerais'!$D$4:$D$1002),-(Analítico!BI$3&lt;='Gastos Gerais'!$E$4:$E$1002),-('Gastos Gerais'!$C$4:$C$1002))</f>
        <v>0</v>
      </c>
      <c r="BJ62" s="73">
        <f>SUMPRODUCT(-('Gastos Gerais'!$B$4:$B$1002=Analítico!$B62),-(Analítico!BJ$3&gt;='Gastos Gerais'!$D$4:$D$1002),-(Analítico!BJ$3&lt;='Gastos Gerais'!$E$4:$E$1002),-('Gastos Gerais'!$C$4:$C$1002))</f>
        <v>0</v>
      </c>
      <c r="BK62" s="71">
        <f t="shared" si="31"/>
        <v>18000</v>
      </c>
      <c r="BL62" s="76">
        <f t="shared" ca="1" si="32"/>
        <v>2.1892869798730762E-4</v>
      </c>
    </row>
    <row r="63" spans="1:64" s="49" customFormat="1" ht="23.25" customHeight="1">
      <c r="A63" s="19" t="s">
        <v>133</v>
      </c>
      <c r="B63" s="350" t="s">
        <v>134</v>
      </c>
      <c r="C63" s="73">
        <f>SUMPRODUCT(-('Gastos Gerais'!$B$4:$B$1002=Analítico!$B63),-(Analítico!C$3&gt;='Gastos Gerais'!$D$4:$D$1002),-(Analítico!C$3&lt;='Gastos Gerais'!$E$4:$E$1002),-('Gastos Gerais'!$C$4:$C$1002))</f>
        <v>86000</v>
      </c>
      <c r="D63" s="73">
        <f>SUMPRODUCT(-('Gastos Gerais'!$B$4:$B$1002=Analítico!$B63),-(Analítico!D$3&gt;='Gastos Gerais'!$D$4:$D$1002),-(Analítico!D$3&lt;='Gastos Gerais'!$E$4:$E$1002),-('Gastos Gerais'!$C$4:$C$1002))</f>
        <v>86000</v>
      </c>
      <c r="E63" s="73">
        <f>SUMPRODUCT(-('Gastos Gerais'!$B$4:$B$1002=Analítico!$B63),-(Analítico!E$3&gt;='Gastos Gerais'!$D$4:$D$1002),-(Analítico!E$3&lt;='Gastos Gerais'!$E$4:$E$1002),-('Gastos Gerais'!$C$4:$C$1002))</f>
        <v>86000</v>
      </c>
      <c r="F63" s="73">
        <f>SUMPRODUCT(-('Gastos Gerais'!$B$4:$B$1002=Analítico!$B63),-(Analítico!F$3&gt;='Gastos Gerais'!$D$4:$D$1002),-(Analítico!F$3&lt;='Gastos Gerais'!$E$4:$E$1002),-('Gastos Gerais'!$C$4:$C$1002))</f>
        <v>86000</v>
      </c>
      <c r="G63" s="73">
        <f>SUMPRODUCT(-('Gastos Gerais'!$B$4:$B$1002=Analítico!$B63),-(Analítico!G$3&gt;='Gastos Gerais'!$D$4:$D$1002),-(Analítico!G$3&lt;='Gastos Gerais'!$E$4:$E$1002),-('Gastos Gerais'!$C$4:$C$1002))</f>
        <v>86000</v>
      </c>
      <c r="H63" s="73">
        <f>SUMPRODUCT(-('Gastos Gerais'!$B$4:$B$1002=Analítico!$B63),-(Analítico!H$3&gt;='Gastos Gerais'!$D$4:$D$1002),-(Analítico!H$3&lt;='Gastos Gerais'!$E$4:$E$1002),-('Gastos Gerais'!$C$4:$C$1002))</f>
        <v>86000</v>
      </c>
      <c r="I63" s="73">
        <f>SUMPRODUCT(-('Gastos Gerais'!$B$4:$B$1002=Analítico!$B63),-(Analítico!I$3&gt;='Gastos Gerais'!$D$4:$D$1002),-(Analítico!I$3&lt;='Gastos Gerais'!$E$4:$E$1002),-('Gastos Gerais'!$C$4:$C$1002))</f>
        <v>86000</v>
      </c>
      <c r="J63" s="73">
        <f>SUMPRODUCT(-('Gastos Gerais'!$B$4:$B$1002=Analítico!$B63),-(Analítico!J$3&gt;='Gastos Gerais'!$D$4:$D$1002),-(Analítico!J$3&lt;='Gastos Gerais'!$E$4:$E$1002),-('Gastos Gerais'!$C$4:$C$1002))</f>
        <v>86000</v>
      </c>
      <c r="K63" s="73">
        <f>SUMPRODUCT(-('Gastos Gerais'!$B$4:$B$1002=Analítico!$B63),-(Analítico!K$3&gt;='Gastos Gerais'!$D$4:$D$1002),-(Analítico!K$3&lt;='Gastos Gerais'!$E$4:$E$1002),-('Gastos Gerais'!$C$4:$C$1002))</f>
        <v>86000</v>
      </c>
      <c r="L63" s="73">
        <f>SUMPRODUCT(-('Gastos Gerais'!$B$4:$B$1002=Analítico!$B63),-(Analítico!L$3&gt;='Gastos Gerais'!$D$4:$D$1002),-(Analítico!L$3&lt;='Gastos Gerais'!$E$4:$E$1002),-('Gastos Gerais'!$C$4:$C$1002))</f>
        <v>0</v>
      </c>
      <c r="M63" s="73">
        <f>SUMPRODUCT(-('Gastos Gerais'!$B$4:$B$1002=Analítico!$B63),-(Analítico!M$3&gt;='Gastos Gerais'!$D$4:$D$1002),-(Analítico!M$3&lt;='Gastos Gerais'!$E$4:$E$1002),-('Gastos Gerais'!$C$4:$C$1002))</f>
        <v>0</v>
      </c>
      <c r="N63" s="73">
        <f>SUMPRODUCT(-('Gastos Gerais'!$B$4:$B$1002=Analítico!$B63),-(Analítico!N$3&gt;='Gastos Gerais'!$D$4:$D$1002),-(Analítico!N$3&lt;='Gastos Gerais'!$E$4:$E$1002),-('Gastos Gerais'!$C$4:$C$1002))</f>
        <v>0</v>
      </c>
      <c r="O63" s="73">
        <f>SUMPRODUCT(-('Gastos Gerais'!$B$4:$B$1002=Analítico!$B63),-(Analítico!O$3&gt;='Gastos Gerais'!$D$4:$D$1002),-(Analítico!O$3&lt;='Gastos Gerais'!$E$4:$E$1002),-('Gastos Gerais'!$C$4:$C$1002))</f>
        <v>0</v>
      </c>
      <c r="P63" s="73">
        <f>SUMPRODUCT(-('Gastos Gerais'!$B$4:$B$1002=Analítico!$B63),-(Analítico!P$3&gt;='Gastos Gerais'!$D$4:$D$1002),-(Analítico!P$3&lt;='Gastos Gerais'!$E$4:$E$1002),-('Gastos Gerais'!$C$4:$C$1002))</f>
        <v>0</v>
      </c>
      <c r="Q63" s="73">
        <f>SUMPRODUCT(-('Gastos Gerais'!$B$4:$B$1002=Analítico!$B63),-(Analítico!Q$3&gt;='Gastos Gerais'!$D$4:$D$1002),-(Analítico!Q$3&lt;='Gastos Gerais'!$E$4:$E$1002),-('Gastos Gerais'!$C$4:$C$1002))</f>
        <v>0</v>
      </c>
      <c r="R63" s="73">
        <f>SUMPRODUCT(-('Gastos Gerais'!$B$4:$B$1002=Analítico!$B63),-(Analítico!R$3&gt;='Gastos Gerais'!$D$4:$D$1002),-(Analítico!R$3&lt;='Gastos Gerais'!$E$4:$E$1002),-('Gastos Gerais'!$C$4:$C$1002))</f>
        <v>0</v>
      </c>
      <c r="S63" s="73">
        <f>SUMPRODUCT(-('Gastos Gerais'!$B$4:$B$1002=Analítico!$B63),-(Analítico!S$3&gt;='Gastos Gerais'!$D$4:$D$1002),-(Analítico!S$3&lt;='Gastos Gerais'!$E$4:$E$1002),-('Gastos Gerais'!$C$4:$C$1002))</f>
        <v>0</v>
      </c>
      <c r="T63" s="73">
        <f>SUMPRODUCT(-('Gastos Gerais'!$B$4:$B$1002=Analítico!$B63),-(Analítico!T$3&gt;='Gastos Gerais'!$D$4:$D$1002),-(Analítico!T$3&lt;='Gastos Gerais'!$E$4:$E$1002),-('Gastos Gerais'!$C$4:$C$1002))</f>
        <v>0</v>
      </c>
      <c r="U63" s="73">
        <f>SUMPRODUCT(-('Gastos Gerais'!$B$4:$B$1002=Analítico!$B63),-(Analítico!U$3&gt;='Gastos Gerais'!$D$4:$D$1002),-(Analítico!U$3&lt;='Gastos Gerais'!$E$4:$E$1002),-('Gastos Gerais'!$C$4:$C$1002))</f>
        <v>0</v>
      </c>
      <c r="V63" s="73">
        <f>SUMPRODUCT(-('Gastos Gerais'!$B$4:$B$1002=Analítico!$B63),-(Analítico!V$3&gt;='Gastos Gerais'!$D$4:$D$1002),-(Analítico!V$3&lt;='Gastos Gerais'!$E$4:$E$1002),-('Gastos Gerais'!$C$4:$C$1002))</f>
        <v>0</v>
      </c>
      <c r="W63" s="73">
        <f>SUMPRODUCT(-('Gastos Gerais'!$B$4:$B$1002=Analítico!$B63),-(Analítico!W$3&gt;='Gastos Gerais'!$D$4:$D$1002),-(Analítico!W$3&lt;='Gastos Gerais'!$E$4:$E$1002),-('Gastos Gerais'!$C$4:$C$1002))</f>
        <v>0</v>
      </c>
      <c r="X63" s="73">
        <f>SUMPRODUCT(-('Gastos Gerais'!$B$4:$B$1002=Analítico!$B63),-(Analítico!X$3&gt;='Gastos Gerais'!$D$4:$D$1002),-(Analítico!X$3&lt;='Gastos Gerais'!$E$4:$E$1002),-('Gastos Gerais'!$C$4:$C$1002))</f>
        <v>0</v>
      </c>
      <c r="Y63" s="73">
        <f>SUMPRODUCT(-('Gastos Gerais'!$B$4:$B$1002=Analítico!$B63),-(Analítico!Y$3&gt;='Gastos Gerais'!$D$4:$D$1002),-(Analítico!Y$3&lt;='Gastos Gerais'!$E$4:$E$1002),-('Gastos Gerais'!$C$4:$C$1002))</f>
        <v>0</v>
      </c>
      <c r="Z63" s="73">
        <f>SUMPRODUCT(-('Gastos Gerais'!$B$4:$B$1002=Analítico!$B63),-(Analítico!Z$3&gt;='Gastos Gerais'!$D$4:$D$1002),-(Analítico!Z$3&lt;='Gastos Gerais'!$E$4:$E$1002),-('Gastos Gerais'!$C$4:$C$1002))</f>
        <v>0</v>
      </c>
      <c r="AA63" s="73">
        <f>SUMPRODUCT(-('Gastos Gerais'!$B$4:$B$1002=Analítico!$B63),-(Analítico!AA$3&gt;='Gastos Gerais'!$D$4:$D$1002),-(Analítico!AA$3&lt;='Gastos Gerais'!$E$4:$E$1002),-('Gastos Gerais'!$C$4:$C$1002))</f>
        <v>0</v>
      </c>
      <c r="AB63" s="73">
        <f>SUMPRODUCT(-('Gastos Gerais'!$B$4:$B$1002=Analítico!$B63),-(Analítico!AB$3&gt;='Gastos Gerais'!$D$4:$D$1002),-(Analítico!AB$3&lt;='Gastos Gerais'!$E$4:$E$1002),-('Gastos Gerais'!$C$4:$C$1002))</f>
        <v>0</v>
      </c>
      <c r="AC63" s="73">
        <f>SUMPRODUCT(-('Gastos Gerais'!$B$4:$B$1002=Analítico!$B63),-(Analítico!AC$3&gt;='Gastos Gerais'!$D$4:$D$1002),-(Analítico!AC$3&lt;='Gastos Gerais'!$E$4:$E$1002),-('Gastos Gerais'!$C$4:$C$1002))</f>
        <v>0</v>
      </c>
      <c r="AD63" s="73">
        <f>SUMPRODUCT(-('Gastos Gerais'!$B$4:$B$1002=Analítico!$B63),-(Analítico!AD$3&gt;='Gastos Gerais'!$D$4:$D$1002),-(Analítico!AD$3&lt;='Gastos Gerais'!$E$4:$E$1002),-('Gastos Gerais'!$C$4:$C$1002))</f>
        <v>0</v>
      </c>
      <c r="AE63" s="73">
        <f>SUMPRODUCT(-('Gastos Gerais'!$B$4:$B$1002=Analítico!$B63),-(Analítico!AE$3&gt;='Gastos Gerais'!$D$4:$D$1002),-(Analítico!AE$3&lt;='Gastos Gerais'!$E$4:$E$1002),-('Gastos Gerais'!$C$4:$C$1002))</f>
        <v>0</v>
      </c>
      <c r="AF63" s="73">
        <f>SUMPRODUCT(-('Gastos Gerais'!$B$4:$B$1002=Analítico!$B63),-(Analítico!AF$3&gt;='Gastos Gerais'!$D$4:$D$1002),-(Analítico!AF$3&lt;='Gastos Gerais'!$E$4:$E$1002),-('Gastos Gerais'!$C$4:$C$1002))</f>
        <v>0</v>
      </c>
      <c r="AG63" s="73">
        <f>SUMPRODUCT(-('Gastos Gerais'!$B$4:$B$1002=Analítico!$B63),-(Analítico!AG$3&gt;='Gastos Gerais'!$D$4:$D$1002),-(Analítico!AG$3&lt;='Gastos Gerais'!$E$4:$E$1002),-('Gastos Gerais'!$C$4:$C$1002))</f>
        <v>0</v>
      </c>
      <c r="AH63" s="73">
        <f>SUMPRODUCT(-('Gastos Gerais'!$B$4:$B$1002=Analítico!$B63),-(Analítico!AH$3&gt;='Gastos Gerais'!$D$4:$D$1002),-(Analítico!AH$3&lt;='Gastos Gerais'!$E$4:$E$1002),-('Gastos Gerais'!$C$4:$C$1002))</f>
        <v>0</v>
      </c>
      <c r="AI63" s="73">
        <f>SUMPRODUCT(-('Gastos Gerais'!$B$4:$B$1002=Analítico!$B63),-(Analítico!AI$3&gt;='Gastos Gerais'!$D$4:$D$1002),-(Analítico!AI$3&lt;='Gastos Gerais'!$E$4:$E$1002),-('Gastos Gerais'!$C$4:$C$1002))</f>
        <v>0</v>
      </c>
      <c r="AJ63" s="73">
        <f>SUMPRODUCT(-('Gastos Gerais'!$B$4:$B$1002=Analítico!$B63),-(Analítico!AJ$3&gt;='Gastos Gerais'!$D$4:$D$1002),-(Analítico!AJ$3&lt;='Gastos Gerais'!$E$4:$E$1002),-('Gastos Gerais'!$C$4:$C$1002))</f>
        <v>0</v>
      </c>
      <c r="AK63" s="73">
        <f>SUMPRODUCT(-('Gastos Gerais'!$B$4:$B$1002=Analítico!$B63),-(Analítico!AK$3&gt;='Gastos Gerais'!$D$4:$D$1002),-(Analítico!AK$3&lt;='Gastos Gerais'!$E$4:$E$1002),-('Gastos Gerais'!$C$4:$C$1002))</f>
        <v>0</v>
      </c>
      <c r="AL63" s="73">
        <f>SUMPRODUCT(-('Gastos Gerais'!$B$4:$B$1002=Analítico!$B63),-(Analítico!AL$3&gt;='Gastos Gerais'!$D$4:$D$1002),-(Analítico!AL$3&lt;='Gastos Gerais'!$E$4:$E$1002),-('Gastos Gerais'!$C$4:$C$1002))</f>
        <v>0</v>
      </c>
      <c r="AM63" s="73">
        <f>SUMPRODUCT(-('Gastos Gerais'!$B$4:$B$1002=Analítico!$B63),-(Analítico!AM$3&gt;='Gastos Gerais'!$D$4:$D$1002),-(Analítico!AM$3&lt;='Gastos Gerais'!$E$4:$E$1002),-('Gastos Gerais'!$C$4:$C$1002))</f>
        <v>0</v>
      </c>
      <c r="AN63" s="73">
        <f>SUMPRODUCT(-('Gastos Gerais'!$B$4:$B$1002=Analítico!$B63),-(Analítico!AN$3&gt;='Gastos Gerais'!$D$4:$D$1002),-(Analítico!AN$3&lt;='Gastos Gerais'!$E$4:$E$1002),-('Gastos Gerais'!$C$4:$C$1002))</f>
        <v>0</v>
      </c>
      <c r="AO63" s="73">
        <f>SUMPRODUCT(-('Gastos Gerais'!$B$4:$B$1002=Analítico!$B63),-(Analítico!AO$3&gt;='Gastos Gerais'!$D$4:$D$1002),-(Analítico!AO$3&lt;='Gastos Gerais'!$E$4:$E$1002),-('Gastos Gerais'!$C$4:$C$1002))</f>
        <v>0</v>
      </c>
      <c r="AP63" s="73">
        <f>SUMPRODUCT(-('Gastos Gerais'!$B$4:$B$1002=Analítico!$B63),-(Analítico!AP$3&gt;='Gastos Gerais'!$D$4:$D$1002),-(Analítico!AP$3&lt;='Gastos Gerais'!$E$4:$E$1002),-('Gastos Gerais'!$C$4:$C$1002))</f>
        <v>0</v>
      </c>
      <c r="AQ63" s="73">
        <f>SUMPRODUCT(-('Gastos Gerais'!$B$4:$B$1002=Analítico!$B63),-(Analítico!AQ$3&gt;='Gastos Gerais'!$D$4:$D$1002),-(Analítico!AQ$3&lt;='Gastos Gerais'!$E$4:$E$1002),-('Gastos Gerais'!$C$4:$C$1002))</f>
        <v>0</v>
      </c>
      <c r="AR63" s="73">
        <f>SUMPRODUCT(-('Gastos Gerais'!$B$4:$B$1002=Analítico!$B63),-(Analítico!AR$3&gt;='Gastos Gerais'!$D$4:$D$1002),-(Analítico!AR$3&lt;='Gastos Gerais'!$E$4:$E$1002),-('Gastos Gerais'!$C$4:$C$1002))</f>
        <v>0</v>
      </c>
      <c r="AS63" s="73">
        <f>SUMPRODUCT(-('Gastos Gerais'!$B$4:$B$1002=Analítico!$B63),-(Analítico!AS$3&gt;='Gastos Gerais'!$D$4:$D$1002),-(Analítico!AS$3&lt;='Gastos Gerais'!$E$4:$E$1002),-('Gastos Gerais'!$C$4:$C$1002))</f>
        <v>0</v>
      </c>
      <c r="AT63" s="73">
        <f>SUMPRODUCT(-('Gastos Gerais'!$B$4:$B$1002=Analítico!$B63),-(Analítico!AT$3&gt;='Gastos Gerais'!$D$4:$D$1002),-(Analítico!AT$3&lt;='Gastos Gerais'!$E$4:$E$1002),-('Gastos Gerais'!$C$4:$C$1002))</f>
        <v>0</v>
      </c>
      <c r="AU63" s="73">
        <f>SUMPRODUCT(-('Gastos Gerais'!$B$4:$B$1002=Analítico!$B63),-(Analítico!AU$3&gt;='Gastos Gerais'!$D$4:$D$1002),-(Analítico!AU$3&lt;='Gastos Gerais'!$E$4:$E$1002),-('Gastos Gerais'!$C$4:$C$1002))</f>
        <v>0</v>
      </c>
      <c r="AV63" s="73">
        <f>SUMPRODUCT(-('Gastos Gerais'!$B$4:$B$1002=Analítico!$B63),-(Analítico!AV$3&gt;='Gastos Gerais'!$D$4:$D$1002),-(Analítico!AV$3&lt;='Gastos Gerais'!$E$4:$E$1002),-('Gastos Gerais'!$C$4:$C$1002))</f>
        <v>0</v>
      </c>
      <c r="AW63" s="73">
        <f>SUMPRODUCT(-('Gastos Gerais'!$B$4:$B$1002=Analítico!$B63),-(Analítico!AW$3&gt;='Gastos Gerais'!$D$4:$D$1002),-(Analítico!AW$3&lt;='Gastos Gerais'!$E$4:$E$1002),-('Gastos Gerais'!$C$4:$C$1002))</f>
        <v>0</v>
      </c>
      <c r="AX63" s="73">
        <f>SUMPRODUCT(-('Gastos Gerais'!$B$4:$B$1002=Analítico!$B63),-(Analítico!AX$3&gt;='Gastos Gerais'!$D$4:$D$1002),-(Analítico!AX$3&lt;='Gastos Gerais'!$E$4:$E$1002),-('Gastos Gerais'!$C$4:$C$1002))</f>
        <v>0</v>
      </c>
      <c r="AY63" s="73">
        <f>SUMPRODUCT(-('Gastos Gerais'!$B$4:$B$1002=Analítico!$B63),-(Analítico!AY$3&gt;='Gastos Gerais'!$D$4:$D$1002),-(Analítico!AY$3&lt;='Gastos Gerais'!$E$4:$E$1002),-('Gastos Gerais'!$C$4:$C$1002))</f>
        <v>0</v>
      </c>
      <c r="AZ63" s="73">
        <f>SUMPRODUCT(-('Gastos Gerais'!$B$4:$B$1002=Analítico!$B63),-(Analítico!AZ$3&gt;='Gastos Gerais'!$D$4:$D$1002),-(Analítico!AZ$3&lt;='Gastos Gerais'!$E$4:$E$1002),-('Gastos Gerais'!$C$4:$C$1002))</f>
        <v>0</v>
      </c>
      <c r="BA63" s="73">
        <f>SUMPRODUCT(-('Gastos Gerais'!$B$4:$B$1002=Analítico!$B63),-(Analítico!BA$3&gt;='Gastos Gerais'!$D$4:$D$1002),-(Analítico!BA$3&lt;='Gastos Gerais'!$E$4:$E$1002),-('Gastos Gerais'!$C$4:$C$1002))</f>
        <v>0</v>
      </c>
      <c r="BB63" s="73">
        <f>SUMPRODUCT(-('Gastos Gerais'!$B$4:$B$1002=Analítico!$B63),-(Analítico!BB$3&gt;='Gastos Gerais'!$D$4:$D$1002),-(Analítico!BB$3&lt;='Gastos Gerais'!$E$4:$E$1002),-('Gastos Gerais'!$C$4:$C$1002))</f>
        <v>0</v>
      </c>
      <c r="BC63" s="73">
        <f>SUMPRODUCT(-('Gastos Gerais'!$B$4:$B$1002=Analítico!$B63),-(Analítico!BC$3&gt;='Gastos Gerais'!$D$4:$D$1002),-(Analítico!BC$3&lt;='Gastos Gerais'!$E$4:$E$1002),-('Gastos Gerais'!$C$4:$C$1002))</f>
        <v>0</v>
      </c>
      <c r="BD63" s="73">
        <f>SUMPRODUCT(-('Gastos Gerais'!$B$4:$B$1002=Analítico!$B63),-(Analítico!BD$3&gt;='Gastos Gerais'!$D$4:$D$1002),-(Analítico!BD$3&lt;='Gastos Gerais'!$E$4:$E$1002),-('Gastos Gerais'!$C$4:$C$1002))</f>
        <v>0</v>
      </c>
      <c r="BE63" s="73">
        <f>SUMPRODUCT(-('Gastos Gerais'!$B$4:$B$1002=Analítico!$B63),-(Analítico!BE$3&gt;='Gastos Gerais'!$D$4:$D$1002),-(Analítico!BE$3&lt;='Gastos Gerais'!$E$4:$E$1002),-('Gastos Gerais'!$C$4:$C$1002))</f>
        <v>0</v>
      </c>
      <c r="BF63" s="73">
        <f>SUMPRODUCT(-('Gastos Gerais'!$B$4:$B$1002=Analítico!$B63),-(Analítico!BF$3&gt;='Gastos Gerais'!$D$4:$D$1002),-(Analítico!BF$3&lt;='Gastos Gerais'!$E$4:$E$1002),-('Gastos Gerais'!$C$4:$C$1002))</f>
        <v>0</v>
      </c>
      <c r="BG63" s="73">
        <f>SUMPRODUCT(-('Gastos Gerais'!$B$4:$B$1002=Analítico!$B63),-(Analítico!BG$3&gt;='Gastos Gerais'!$D$4:$D$1002),-(Analítico!BG$3&lt;='Gastos Gerais'!$E$4:$E$1002),-('Gastos Gerais'!$C$4:$C$1002))</f>
        <v>0</v>
      </c>
      <c r="BH63" s="73">
        <f>SUMPRODUCT(-('Gastos Gerais'!$B$4:$B$1002=Analítico!$B63),-(Analítico!BH$3&gt;='Gastos Gerais'!$D$4:$D$1002),-(Analítico!BH$3&lt;='Gastos Gerais'!$E$4:$E$1002),-('Gastos Gerais'!$C$4:$C$1002))</f>
        <v>0</v>
      </c>
      <c r="BI63" s="73">
        <f>SUMPRODUCT(-('Gastos Gerais'!$B$4:$B$1002=Analítico!$B63),-(Analítico!BI$3&gt;='Gastos Gerais'!$D$4:$D$1002),-(Analítico!BI$3&lt;='Gastos Gerais'!$E$4:$E$1002),-('Gastos Gerais'!$C$4:$C$1002))</f>
        <v>0</v>
      </c>
      <c r="BJ63" s="73">
        <f>SUMPRODUCT(-('Gastos Gerais'!$B$4:$B$1002=Analítico!$B63),-(Analítico!BJ$3&gt;='Gastos Gerais'!$D$4:$D$1002),-(Analítico!BJ$3&lt;='Gastos Gerais'!$E$4:$E$1002),-('Gastos Gerais'!$C$4:$C$1002))</f>
        <v>0</v>
      </c>
      <c r="BK63" s="71">
        <f t="shared" si="31"/>
        <v>774000</v>
      </c>
      <c r="BL63" s="76">
        <f t="shared" ca="1" si="32"/>
        <v>9.4139340134542279E-3</v>
      </c>
    </row>
    <row r="64" spans="1:64" s="49" customFormat="1" ht="23.25" customHeight="1">
      <c r="A64" s="19" t="s">
        <v>135</v>
      </c>
      <c r="B64" s="350" t="s">
        <v>136</v>
      </c>
      <c r="C64" s="73">
        <f>SUMPRODUCT(-('Gastos Gerais'!$B$4:$B$1002=Analítico!$B64),-(Analítico!C$3&gt;='Gastos Gerais'!$D$4:$D$1002),-(Analítico!C$3&lt;='Gastos Gerais'!$E$4:$E$1002),-('Gastos Gerais'!$C$4:$C$1002))</f>
        <v>27000</v>
      </c>
      <c r="D64" s="73">
        <f>SUMPRODUCT(-('Gastos Gerais'!$B$4:$B$1002=Analítico!$B64),-(Analítico!D$3&gt;='Gastos Gerais'!$D$4:$D$1002),-(Analítico!D$3&lt;='Gastos Gerais'!$E$4:$E$1002),-('Gastos Gerais'!$C$4:$C$1002))</f>
        <v>27000</v>
      </c>
      <c r="E64" s="73">
        <f>SUMPRODUCT(-('Gastos Gerais'!$B$4:$B$1002=Analítico!$B64),-(Analítico!E$3&gt;='Gastos Gerais'!$D$4:$D$1002),-(Analítico!E$3&lt;='Gastos Gerais'!$E$4:$E$1002),-('Gastos Gerais'!$C$4:$C$1002))</f>
        <v>27000</v>
      </c>
      <c r="F64" s="73">
        <f>SUMPRODUCT(-('Gastos Gerais'!$B$4:$B$1002=Analítico!$B64),-(Analítico!F$3&gt;='Gastos Gerais'!$D$4:$D$1002),-(Analítico!F$3&lt;='Gastos Gerais'!$E$4:$E$1002),-('Gastos Gerais'!$C$4:$C$1002))</f>
        <v>27000</v>
      </c>
      <c r="G64" s="73">
        <f>SUMPRODUCT(-('Gastos Gerais'!$B$4:$B$1002=Analítico!$B64),-(Analítico!G$3&gt;='Gastos Gerais'!$D$4:$D$1002),-(Analítico!G$3&lt;='Gastos Gerais'!$E$4:$E$1002),-('Gastos Gerais'!$C$4:$C$1002))</f>
        <v>27000</v>
      </c>
      <c r="H64" s="73">
        <f>SUMPRODUCT(-('Gastos Gerais'!$B$4:$B$1002=Analítico!$B64),-(Analítico!H$3&gt;='Gastos Gerais'!$D$4:$D$1002),-(Analítico!H$3&lt;='Gastos Gerais'!$E$4:$E$1002),-('Gastos Gerais'!$C$4:$C$1002))</f>
        <v>27000</v>
      </c>
      <c r="I64" s="73">
        <f>SUMPRODUCT(-('Gastos Gerais'!$B$4:$B$1002=Analítico!$B64),-(Analítico!I$3&gt;='Gastos Gerais'!$D$4:$D$1002),-(Analítico!I$3&lt;='Gastos Gerais'!$E$4:$E$1002),-('Gastos Gerais'!$C$4:$C$1002))</f>
        <v>27000</v>
      </c>
      <c r="J64" s="73">
        <f>SUMPRODUCT(-('Gastos Gerais'!$B$4:$B$1002=Analítico!$B64),-(Analítico!J$3&gt;='Gastos Gerais'!$D$4:$D$1002),-(Analítico!J$3&lt;='Gastos Gerais'!$E$4:$E$1002),-('Gastos Gerais'!$C$4:$C$1002))</f>
        <v>27000</v>
      </c>
      <c r="K64" s="73">
        <f>SUMPRODUCT(-('Gastos Gerais'!$B$4:$B$1002=Analítico!$B64),-(Analítico!K$3&gt;='Gastos Gerais'!$D$4:$D$1002),-(Analítico!K$3&lt;='Gastos Gerais'!$E$4:$E$1002),-('Gastos Gerais'!$C$4:$C$1002))</f>
        <v>27000</v>
      </c>
      <c r="L64" s="73">
        <f>SUMPRODUCT(-('Gastos Gerais'!$B$4:$B$1002=Analítico!$B64),-(Analítico!L$3&gt;='Gastos Gerais'!$D$4:$D$1002),-(Analítico!L$3&lt;='Gastos Gerais'!$E$4:$E$1002),-('Gastos Gerais'!$C$4:$C$1002))</f>
        <v>0</v>
      </c>
      <c r="M64" s="73">
        <f>SUMPRODUCT(-('Gastos Gerais'!$B$4:$B$1002=Analítico!$B64),-(Analítico!M$3&gt;='Gastos Gerais'!$D$4:$D$1002),-(Analítico!M$3&lt;='Gastos Gerais'!$E$4:$E$1002),-('Gastos Gerais'!$C$4:$C$1002))</f>
        <v>0</v>
      </c>
      <c r="N64" s="73">
        <f>SUMPRODUCT(-('Gastos Gerais'!$B$4:$B$1002=Analítico!$B64),-(Analítico!N$3&gt;='Gastos Gerais'!$D$4:$D$1002),-(Analítico!N$3&lt;='Gastos Gerais'!$E$4:$E$1002),-('Gastos Gerais'!$C$4:$C$1002))</f>
        <v>0</v>
      </c>
      <c r="O64" s="73">
        <f>SUMPRODUCT(-('Gastos Gerais'!$B$4:$B$1002=Analítico!$B64),-(Analítico!O$3&gt;='Gastos Gerais'!$D$4:$D$1002),-(Analítico!O$3&lt;='Gastos Gerais'!$E$4:$E$1002),-('Gastos Gerais'!$C$4:$C$1002))</f>
        <v>0</v>
      </c>
      <c r="P64" s="73">
        <f>SUMPRODUCT(-('Gastos Gerais'!$B$4:$B$1002=Analítico!$B64),-(Analítico!P$3&gt;='Gastos Gerais'!$D$4:$D$1002),-(Analítico!P$3&lt;='Gastos Gerais'!$E$4:$E$1002),-('Gastos Gerais'!$C$4:$C$1002))</f>
        <v>0</v>
      </c>
      <c r="Q64" s="73">
        <f>SUMPRODUCT(-('Gastos Gerais'!$B$4:$B$1002=Analítico!$B64),-(Analítico!Q$3&gt;='Gastos Gerais'!$D$4:$D$1002),-(Analítico!Q$3&lt;='Gastos Gerais'!$E$4:$E$1002),-('Gastos Gerais'!$C$4:$C$1002))</f>
        <v>0</v>
      </c>
      <c r="R64" s="73">
        <f>SUMPRODUCT(-('Gastos Gerais'!$B$4:$B$1002=Analítico!$B64),-(Analítico!R$3&gt;='Gastos Gerais'!$D$4:$D$1002),-(Analítico!R$3&lt;='Gastos Gerais'!$E$4:$E$1002),-('Gastos Gerais'!$C$4:$C$1002))</f>
        <v>0</v>
      </c>
      <c r="S64" s="73">
        <f>SUMPRODUCT(-('Gastos Gerais'!$B$4:$B$1002=Analítico!$B64),-(Analítico!S$3&gt;='Gastos Gerais'!$D$4:$D$1002),-(Analítico!S$3&lt;='Gastos Gerais'!$E$4:$E$1002),-('Gastos Gerais'!$C$4:$C$1002))</f>
        <v>0</v>
      </c>
      <c r="T64" s="73">
        <f>SUMPRODUCT(-('Gastos Gerais'!$B$4:$B$1002=Analítico!$B64),-(Analítico!T$3&gt;='Gastos Gerais'!$D$4:$D$1002),-(Analítico!T$3&lt;='Gastos Gerais'!$E$4:$E$1002),-('Gastos Gerais'!$C$4:$C$1002))</f>
        <v>0</v>
      </c>
      <c r="U64" s="73">
        <f>SUMPRODUCT(-('Gastos Gerais'!$B$4:$B$1002=Analítico!$B64),-(Analítico!U$3&gt;='Gastos Gerais'!$D$4:$D$1002),-(Analítico!U$3&lt;='Gastos Gerais'!$E$4:$E$1002),-('Gastos Gerais'!$C$4:$C$1002))</f>
        <v>0</v>
      </c>
      <c r="V64" s="73">
        <f>SUMPRODUCT(-('Gastos Gerais'!$B$4:$B$1002=Analítico!$B64),-(Analítico!V$3&gt;='Gastos Gerais'!$D$4:$D$1002),-(Analítico!V$3&lt;='Gastos Gerais'!$E$4:$E$1002),-('Gastos Gerais'!$C$4:$C$1002))</f>
        <v>0</v>
      </c>
      <c r="W64" s="73">
        <f>SUMPRODUCT(-('Gastos Gerais'!$B$4:$B$1002=Analítico!$B64),-(Analítico!W$3&gt;='Gastos Gerais'!$D$4:$D$1002),-(Analítico!W$3&lt;='Gastos Gerais'!$E$4:$E$1002),-('Gastos Gerais'!$C$4:$C$1002))</f>
        <v>0</v>
      </c>
      <c r="X64" s="73">
        <f>SUMPRODUCT(-('Gastos Gerais'!$B$4:$B$1002=Analítico!$B64),-(Analítico!X$3&gt;='Gastos Gerais'!$D$4:$D$1002),-(Analítico!X$3&lt;='Gastos Gerais'!$E$4:$E$1002),-('Gastos Gerais'!$C$4:$C$1002))</f>
        <v>0</v>
      </c>
      <c r="Y64" s="73">
        <f>SUMPRODUCT(-('Gastos Gerais'!$B$4:$B$1002=Analítico!$B64),-(Analítico!Y$3&gt;='Gastos Gerais'!$D$4:$D$1002),-(Analítico!Y$3&lt;='Gastos Gerais'!$E$4:$E$1002),-('Gastos Gerais'!$C$4:$C$1002))</f>
        <v>0</v>
      </c>
      <c r="Z64" s="73">
        <f>SUMPRODUCT(-('Gastos Gerais'!$B$4:$B$1002=Analítico!$B64),-(Analítico!Z$3&gt;='Gastos Gerais'!$D$4:$D$1002),-(Analítico!Z$3&lt;='Gastos Gerais'!$E$4:$E$1002),-('Gastos Gerais'!$C$4:$C$1002))</f>
        <v>0</v>
      </c>
      <c r="AA64" s="73">
        <f>SUMPRODUCT(-('Gastos Gerais'!$B$4:$B$1002=Analítico!$B64),-(Analítico!AA$3&gt;='Gastos Gerais'!$D$4:$D$1002),-(Analítico!AA$3&lt;='Gastos Gerais'!$E$4:$E$1002),-('Gastos Gerais'!$C$4:$C$1002))</f>
        <v>0</v>
      </c>
      <c r="AB64" s="73">
        <f>SUMPRODUCT(-('Gastos Gerais'!$B$4:$B$1002=Analítico!$B64),-(Analítico!AB$3&gt;='Gastos Gerais'!$D$4:$D$1002),-(Analítico!AB$3&lt;='Gastos Gerais'!$E$4:$E$1002),-('Gastos Gerais'!$C$4:$C$1002))</f>
        <v>0</v>
      </c>
      <c r="AC64" s="73">
        <f>SUMPRODUCT(-('Gastos Gerais'!$B$4:$B$1002=Analítico!$B64),-(Analítico!AC$3&gt;='Gastos Gerais'!$D$4:$D$1002),-(Analítico!AC$3&lt;='Gastos Gerais'!$E$4:$E$1002),-('Gastos Gerais'!$C$4:$C$1002))</f>
        <v>0</v>
      </c>
      <c r="AD64" s="73">
        <f>SUMPRODUCT(-('Gastos Gerais'!$B$4:$B$1002=Analítico!$B64),-(Analítico!AD$3&gt;='Gastos Gerais'!$D$4:$D$1002),-(Analítico!AD$3&lt;='Gastos Gerais'!$E$4:$E$1002),-('Gastos Gerais'!$C$4:$C$1002))</f>
        <v>0</v>
      </c>
      <c r="AE64" s="73">
        <f>SUMPRODUCT(-('Gastos Gerais'!$B$4:$B$1002=Analítico!$B64),-(Analítico!AE$3&gt;='Gastos Gerais'!$D$4:$D$1002),-(Analítico!AE$3&lt;='Gastos Gerais'!$E$4:$E$1002),-('Gastos Gerais'!$C$4:$C$1002))</f>
        <v>0</v>
      </c>
      <c r="AF64" s="73">
        <f>SUMPRODUCT(-('Gastos Gerais'!$B$4:$B$1002=Analítico!$B64),-(Analítico!AF$3&gt;='Gastos Gerais'!$D$4:$D$1002),-(Analítico!AF$3&lt;='Gastos Gerais'!$E$4:$E$1002),-('Gastos Gerais'!$C$4:$C$1002))</f>
        <v>0</v>
      </c>
      <c r="AG64" s="73">
        <f>SUMPRODUCT(-('Gastos Gerais'!$B$4:$B$1002=Analítico!$B64),-(Analítico!AG$3&gt;='Gastos Gerais'!$D$4:$D$1002),-(Analítico!AG$3&lt;='Gastos Gerais'!$E$4:$E$1002),-('Gastos Gerais'!$C$4:$C$1002))</f>
        <v>0</v>
      </c>
      <c r="AH64" s="73">
        <f>SUMPRODUCT(-('Gastos Gerais'!$B$4:$B$1002=Analítico!$B64),-(Analítico!AH$3&gt;='Gastos Gerais'!$D$4:$D$1002),-(Analítico!AH$3&lt;='Gastos Gerais'!$E$4:$E$1002),-('Gastos Gerais'!$C$4:$C$1002))</f>
        <v>0</v>
      </c>
      <c r="AI64" s="73">
        <f>SUMPRODUCT(-('Gastos Gerais'!$B$4:$B$1002=Analítico!$B64),-(Analítico!AI$3&gt;='Gastos Gerais'!$D$4:$D$1002),-(Analítico!AI$3&lt;='Gastos Gerais'!$E$4:$E$1002),-('Gastos Gerais'!$C$4:$C$1002))</f>
        <v>0</v>
      </c>
      <c r="AJ64" s="73">
        <f>SUMPRODUCT(-('Gastos Gerais'!$B$4:$B$1002=Analítico!$B64),-(Analítico!AJ$3&gt;='Gastos Gerais'!$D$4:$D$1002),-(Analítico!AJ$3&lt;='Gastos Gerais'!$E$4:$E$1002),-('Gastos Gerais'!$C$4:$C$1002))</f>
        <v>0</v>
      </c>
      <c r="AK64" s="73">
        <f>SUMPRODUCT(-('Gastos Gerais'!$B$4:$B$1002=Analítico!$B64),-(Analítico!AK$3&gt;='Gastos Gerais'!$D$4:$D$1002),-(Analítico!AK$3&lt;='Gastos Gerais'!$E$4:$E$1002),-('Gastos Gerais'!$C$4:$C$1002))</f>
        <v>0</v>
      </c>
      <c r="AL64" s="73">
        <f>SUMPRODUCT(-('Gastos Gerais'!$B$4:$B$1002=Analítico!$B64),-(Analítico!AL$3&gt;='Gastos Gerais'!$D$4:$D$1002),-(Analítico!AL$3&lt;='Gastos Gerais'!$E$4:$E$1002),-('Gastos Gerais'!$C$4:$C$1002))</f>
        <v>0</v>
      </c>
      <c r="AM64" s="73">
        <f>SUMPRODUCT(-('Gastos Gerais'!$B$4:$B$1002=Analítico!$B64),-(Analítico!AM$3&gt;='Gastos Gerais'!$D$4:$D$1002),-(Analítico!AM$3&lt;='Gastos Gerais'!$E$4:$E$1002),-('Gastos Gerais'!$C$4:$C$1002))</f>
        <v>0</v>
      </c>
      <c r="AN64" s="73">
        <f>SUMPRODUCT(-('Gastos Gerais'!$B$4:$B$1002=Analítico!$B64),-(Analítico!AN$3&gt;='Gastos Gerais'!$D$4:$D$1002),-(Analítico!AN$3&lt;='Gastos Gerais'!$E$4:$E$1002),-('Gastos Gerais'!$C$4:$C$1002))</f>
        <v>0</v>
      </c>
      <c r="AO64" s="73">
        <f>SUMPRODUCT(-('Gastos Gerais'!$B$4:$B$1002=Analítico!$B64),-(Analítico!AO$3&gt;='Gastos Gerais'!$D$4:$D$1002),-(Analítico!AO$3&lt;='Gastos Gerais'!$E$4:$E$1002),-('Gastos Gerais'!$C$4:$C$1002))</f>
        <v>0</v>
      </c>
      <c r="AP64" s="73">
        <f>SUMPRODUCT(-('Gastos Gerais'!$B$4:$B$1002=Analítico!$B64),-(Analítico!AP$3&gt;='Gastos Gerais'!$D$4:$D$1002),-(Analítico!AP$3&lt;='Gastos Gerais'!$E$4:$E$1002),-('Gastos Gerais'!$C$4:$C$1002))</f>
        <v>0</v>
      </c>
      <c r="AQ64" s="73">
        <f>SUMPRODUCT(-('Gastos Gerais'!$B$4:$B$1002=Analítico!$B64),-(Analítico!AQ$3&gt;='Gastos Gerais'!$D$4:$D$1002),-(Analítico!AQ$3&lt;='Gastos Gerais'!$E$4:$E$1002),-('Gastos Gerais'!$C$4:$C$1002))</f>
        <v>0</v>
      </c>
      <c r="AR64" s="73">
        <f>SUMPRODUCT(-('Gastos Gerais'!$B$4:$B$1002=Analítico!$B64),-(Analítico!AR$3&gt;='Gastos Gerais'!$D$4:$D$1002),-(Analítico!AR$3&lt;='Gastos Gerais'!$E$4:$E$1002),-('Gastos Gerais'!$C$4:$C$1002))</f>
        <v>0</v>
      </c>
      <c r="AS64" s="73">
        <f>SUMPRODUCT(-('Gastos Gerais'!$B$4:$B$1002=Analítico!$B64),-(Analítico!AS$3&gt;='Gastos Gerais'!$D$4:$D$1002),-(Analítico!AS$3&lt;='Gastos Gerais'!$E$4:$E$1002),-('Gastos Gerais'!$C$4:$C$1002))</f>
        <v>0</v>
      </c>
      <c r="AT64" s="73">
        <f>SUMPRODUCT(-('Gastos Gerais'!$B$4:$B$1002=Analítico!$B64),-(Analítico!AT$3&gt;='Gastos Gerais'!$D$4:$D$1002),-(Analítico!AT$3&lt;='Gastos Gerais'!$E$4:$E$1002),-('Gastos Gerais'!$C$4:$C$1002))</f>
        <v>0</v>
      </c>
      <c r="AU64" s="73">
        <f>SUMPRODUCT(-('Gastos Gerais'!$B$4:$B$1002=Analítico!$B64),-(Analítico!AU$3&gt;='Gastos Gerais'!$D$4:$D$1002),-(Analítico!AU$3&lt;='Gastos Gerais'!$E$4:$E$1002),-('Gastos Gerais'!$C$4:$C$1002))</f>
        <v>0</v>
      </c>
      <c r="AV64" s="73">
        <f>SUMPRODUCT(-('Gastos Gerais'!$B$4:$B$1002=Analítico!$B64),-(Analítico!AV$3&gt;='Gastos Gerais'!$D$4:$D$1002),-(Analítico!AV$3&lt;='Gastos Gerais'!$E$4:$E$1002),-('Gastos Gerais'!$C$4:$C$1002))</f>
        <v>0</v>
      </c>
      <c r="AW64" s="73">
        <f>SUMPRODUCT(-('Gastos Gerais'!$B$4:$B$1002=Analítico!$B64),-(Analítico!AW$3&gt;='Gastos Gerais'!$D$4:$D$1002),-(Analítico!AW$3&lt;='Gastos Gerais'!$E$4:$E$1002),-('Gastos Gerais'!$C$4:$C$1002))</f>
        <v>0</v>
      </c>
      <c r="AX64" s="73">
        <f>SUMPRODUCT(-('Gastos Gerais'!$B$4:$B$1002=Analítico!$B64),-(Analítico!AX$3&gt;='Gastos Gerais'!$D$4:$D$1002),-(Analítico!AX$3&lt;='Gastos Gerais'!$E$4:$E$1002),-('Gastos Gerais'!$C$4:$C$1002))</f>
        <v>0</v>
      </c>
      <c r="AY64" s="73">
        <f>SUMPRODUCT(-('Gastos Gerais'!$B$4:$B$1002=Analítico!$B64),-(Analítico!AY$3&gt;='Gastos Gerais'!$D$4:$D$1002),-(Analítico!AY$3&lt;='Gastos Gerais'!$E$4:$E$1002),-('Gastos Gerais'!$C$4:$C$1002))</f>
        <v>0</v>
      </c>
      <c r="AZ64" s="73">
        <f>SUMPRODUCT(-('Gastos Gerais'!$B$4:$B$1002=Analítico!$B64),-(Analítico!AZ$3&gt;='Gastos Gerais'!$D$4:$D$1002),-(Analítico!AZ$3&lt;='Gastos Gerais'!$E$4:$E$1002),-('Gastos Gerais'!$C$4:$C$1002))</f>
        <v>0</v>
      </c>
      <c r="BA64" s="73">
        <f>SUMPRODUCT(-('Gastos Gerais'!$B$4:$B$1002=Analítico!$B64),-(Analítico!BA$3&gt;='Gastos Gerais'!$D$4:$D$1002),-(Analítico!BA$3&lt;='Gastos Gerais'!$E$4:$E$1002),-('Gastos Gerais'!$C$4:$C$1002))</f>
        <v>0</v>
      </c>
      <c r="BB64" s="73">
        <f>SUMPRODUCT(-('Gastos Gerais'!$B$4:$B$1002=Analítico!$B64),-(Analítico!BB$3&gt;='Gastos Gerais'!$D$4:$D$1002),-(Analítico!BB$3&lt;='Gastos Gerais'!$E$4:$E$1002),-('Gastos Gerais'!$C$4:$C$1002))</f>
        <v>0</v>
      </c>
      <c r="BC64" s="73">
        <f>SUMPRODUCT(-('Gastos Gerais'!$B$4:$B$1002=Analítico!$B64),-(Analítico!BC$3&gt;='Gastos Gerais'!$D$4:$D$1002),-(Analítico!BC$3&lt;='Gastos Gerais'!$E$4:$E$1002),-('Gastos Gerais'!$C$4:$C$1002))</f>
        <v>0</v>
      </c>
      <c r="BD64" s="73">
        <f>SUMPRODUCT(-('Gastos Gerais'!$B$4:$B$1002=Analítico!$B64),-(Analítico!BD$3&gt;='Gastos Gerais'!$D$4:$D$1002),-(Analítico!BD$3&lt;='Gastos Gerais'!$E$4:$E$1002),-('Gastos Gerais'!$C$4:$C$1002))</f>
        <v>0</v>
      </c>
      <c r="BE64" s="73">
        <f>SUMPRODUCT(-('Gastos Gerais'!$B$4:$B$1002=Analítico!$B64),-(Analítico!BE$3&gt;='Gastos Gerais'!$D$4:$D$1002),-(Analítico!BE$3&lt;='Gastos Gerais'!$E$4:$E$1002),-('Gastos Gerais'!$C$4:$C$1002))</f>
        <v>0</v>
      </c>
      <c r="BF64" s="73">
        <f>SUMPRODUCT(-('Gastos Gerais'!$B$4:$B$1002=Analítico!$B64),-(Analítico!BF$3&gt;='Gastos Gerais'!$D$4:$D$1002),-(Analítico!BF$3&lt;='Gastos Gerais'!$E$4:$E$1002),-('Gastos Gerais'!$C$4:$C$1002))</f>
        <v>0</v>
      </c>
      <c r="BG64" s="73">
        <f>SUMPRODUCT(-('Gastos Gerais'!$B$4:$B$1002=Analítico!$B64),-(Analítico!BG$3&gt;='Gastos Gerais'!$D$4:$D$1002),-(Analítico!BG$3&lt;='Gastos Gerais'!$E$4:$E$1002),-('Gastos Gerais'!$C$4:$C$1002))</f>
        <v>0</v>
      </c>
      <c r="BH64" s="73">
        <f>SUMPRODUCT(-('Gastos Gerais'!$B$4:$B$1002=Analítico!$B64),-(Analítico!BH$3&gt;='Gastos Gerais'!$D$4:$D$1002),-(Analítico!BH$3&lt;='Gastos Gerais'!$E$4:$E$1002),-('Gastos Gerais'!$C$4:$C$1002))</f>
        <v>0</v>
      </c>
      <c r="BI64" s="73">
        <f>SUMPRODUCT(-('Gastos Gerais'!$B$4:$B$1002=Analítico!$B64),-(Analítico!BI$3&gt;='Gastos Gerais'!$D$4:$D$1002),-(Analítico!BI$3&lt;='Gastos Gerais'!$E$4:$E$1002),-('Gastos Gerais'!$C$4:$C$1002))</f>
        <v>0</v>
      </c>
      <c r="BJ64" s="73">
        <f>SUMPRODUCT(-('Gastos Gerais'!$B$4:$B$1002=Analítico!$B64),-(Analítico!BJ$3&gt;='Gastos Gerais'!$D$4:$D$1002),-(Analítico!BJ$3&lt;='Gastos Gerais'!$E$4:$E$1002),-('Gastos Gerais'!$C$4:$C$1002))</f>
        <v>0</v>
      </c>
      <c r="BK64" s="71">
        <f t="shared" si="31"/>
        <v>243000</v>
      </c>
      <c r="BL64" s="76">
        <f t="shared" ca="1" si="32"/>
        <v>2.9555374228286526E-3</v>
      </c>
    </row>
    <row r="65" spans="1:64" s="49" customFormat="1" ht="23.25" customHeight="1">
      <c r="A65" s="19" t="s">
        <v>137</v>
      </c>
      <c r="B65" s="350" t="s">
        <v>138</v>
      </c>
      <c r="C65" s="73">
        <f>SUMPRODUCT(-('Gastos Gerais'!$B$4:$B$1002=Analítico!$B65),-(Analítico!C$3&gt;='Gastos Gerais'!$D$4:$D$1002),-(Analítico!C$3&lt;='Gastos Gerais'!$E$4:$E$1002),-('Gastos Gerais'!$C$4:$C$1002))</f>
        <v>2700</v>
      </c>
      <c r="D65" s="73">
        <f>SUMPRODUCT(-('Gastos Gerais'!$B$4:$B$1002=Analítico!$B65),-(Analítico!D$3&gt;='Gastos Gerais'!$D$4:$D$1002),-(Analítico!D$3&lt;='Gastos Gerais'!$E$4:$E$1002),-('Gastos Gerais'!$C$4:$C$1002))</f>
        <v>2700</v>
      </c>
      <c r="E65" s="73">
        <f>SUMPRODUCT(-('Gastos Gerais'!$B$4:$B$1002=Analítico!$B65),-(Analítico!E$3&gt;='Gastos Gerais'!$D$4:$D$1002),-(Analítico!E$3&lt;='Gastos Gerais'!$E$4:$E$1002),-('Gastos Gerais'!$C$4:$C$1002))</f>
        <v>2700</v>
      </c>
      <c r="F65" s="73">
        <f>SUMPRODUCT(-('Gastos Gerais'!$B$4:$B$1002=Analítico!$B65),-(Analítico!F$3&gt;='Gastos Gerais'!$D$4:$D$1002),-(Analítico!F$3&lt;='Gastos Gerais'!$E$4:$E$1002),-('Gastos Gerais'!$C$4:$C$1002))</f>
        <v>2700</v>
      </c>
      <c r="G65" s="73">
        <f>SUMPRODUCT(-('Gastos Gerais'!$B$4:$B$1002=Analítico!$B65),-(Analítico!G$3&gt;='Gastos Gerais'!$D$4:$D$1002),-(Analítico!G$3&lt;='Gastos Gerais'!$E$4:$E$1002),-('Gastos Gerais'!$C$4:$C$1002))</f>
        <v>2700</v>
      </c>
      <c r="H65" s="73">
        <f>SUMPRODUCT(-('Gastos Gerais'!$B$4:$B$1002=Analítico!$B65),-(Analítico!H$3&gt;='Gastos Gerais'!$D$4:$D$1002),-(Analítico!H$3&lt;='Gastos Gerais'!$E$4:$E$1002),-('Gastos Gerais'!$C$4:$C$1002))</f>
        <v>2700</v>
      </c>
      <c r="I65" s="73">
        <f>SUMPRODUCT(-('Gastos Gerais'!$B$4:$B$1002=Analítico!$B65),-(Analítico!I$3&gt;='Gastos Gerais'!$D$4:$D$1002),-(Analítico!I$3&lt;='Gastos Gerais'!$E$4:$E$1002),-('Gastos Gerais'!$C$4:$C$1002))</f>
        <v>2700</v>
      </c>
      <c r="J65" s="73">
        <f>SUMPRODUCT(-('Gastos Gerais'!$B$4:$B$1002=Analítico!$B65),-(Analítico!J$3&gt;='Gastos Gerais'!$D$4:$D$1002),-(Analítico!J$3&lt;='Gastos Gerais'!$E$4:$E$1002),-('Gastos Gerais'!$C$4:$C$1002))</f>
        <v>2700</v>
      </c>
      <c r="K65" s="73">
        <f>SUMPRODUCT(-('Gastos Gerais'!$B$4:$B$1002=Analítico!$B65),-(Analítico!K$3&gt;='Gastos Gerais'!$D$4:$D$1002),-(Analítico!K$3&lt;='Gastos Gerais'!$E$4:$E$1002),-('Gastos Gerais'!$C$4:$C$1002))</f>
        <v>2700</v>
      </c>
      <c r="L65" s="73">
        <f>SUMPRODUCT(-('Gastos Gerais'!$B$4:$B$1002=Analítico!$B65),-(Analítico!L$3&gt;='Gastos Gerais'!$D$4:$D$1002),-(Analítico!L$3&lt;='Gastos Gerais'!$E$4:$E$1002),-('Gastos Gerais'!$C$4:$C$1002))</f>
        <v>0</v>
      </c>
      <c r="M65" s="73">
        <f>SUMPRODUCT(-('Gastos Gerais'!$B$4:$B$1002=Analítico!$B65),-(Analítico!M$3&gt;='Gastos Gerais'!$D$4:$D$1002),-(Analítico!M$3&lt;='Gastos Gerais'!$E$4:$E$1002),-('Gastos Gerais'!$C$4:$C$1002))</f>
        <v>0</v>
      </c>
      <c r="N65" s="73">
        <f>SUMPRODUCT(-('Gastos Gerais'!$B$4:$B$1002=Analítico!$B65),-(Analítico!N$3&gt;='Gastos Gerais'!$D$4:$D$1002),-(Analítico!N$3&lt;='Gastos Gerais'!$E$4:$E$1002),-('Gastos Gerais'!$C$4:$C$1002))</f>
        <v>0</v>
      </c>
      <c r="O65" s="73">
        <f>SUMPRODUCT(-('Gastos Gerais'!$B$4:$B$1002=Analítico!$B65),-(Analítico!O$3&gt;='Gastos Gerais'!$D$4:$D$1002),-(Analítico!O$3&lt;='Gastos Gerais'!$E$4:$E$1002),-('Gastos Gerais'!$C$4:$C$1002))</f>
        <v>0</v>
      </c>
      <c r="P65" s="73">
        <f>SUMPRODUCT(-('Gastos Gerais'!$B$4:$B$1002=Analítico!$B65),-(Analítico!P$3&gt;='Gastos Gerais'!$D$4:$D$1002),-(Analítico!P$3&lt;='Gastos Gerais'!$E$4:$E$1002),-('Gastos Gerais'!$C$4:$C$1002))</f>
        <v>0</v>
      </c>
      <c r="Q65" s="73">
        <f>SUMPRODUCT(-('Gastos Gerais'!$B$4:$B$1002=Analítico!$B65),-(Analítico!Q$3&gt;='Gastos Gerais'!$D$4:$D$1002),-(Analítico!Q$3&lt;='Gastos Gerais'!$E$4:$E$1002),-('Gastos Gerais'!$C$4:$C$1002))</f>
        <v>0</v>
      </c>
      <c r="R65" s="73">
        <f>SUMPRODUCT(-('Gastos Gerais'!$B$4:$B$1002=Analítico!$B65),-(Analítico!R$3&gt;='Gastos Gerais'!$D$4:$D$1002),-(Analítico!R$3&lt;='Gastos Gerais'!$E$4:$E$1002),-('Gastos Gerais'!$C$4:$C$1002))</f>
        <v>0</v>
      </c>
      <c r="S65" s="73">
        <f>SUMPRODUCT(-('Gastos Gerais'!$B$4:$B$1002=Analítico!$B65),-(Analítico!S$3&gt;='Gastos Gerais'!$D$4:$D$1002),-(Analítico!S$3&lt;='Gastos Gerais'!$E$4:$E$1002),-('Gastos Gerais'!$C$4:$C$1002))</f>
        <v>0</v>
      </c>
      <c r="T65" s="73">
        <f>SUMPRODUCT(-('Gastos Gerais'!$B$4:$B$1002=Analítico!$B65),-(Analítico!T$3&gt;='Gastos Gerais'!$D$4:$D$1002),-(Analítico!T$3&lt;='Gastos Gerais'!$E$4:$E$1002),-('Gastos Gerais'!$C$4:$C$1002))</f>
        <v>0</v>
      </c>
      <c r="U65" s="73">
        <f>SUMPRODUCT(-('Gastos Gerais'!$B$4:$B$1002=Analítico!$B65),-(Analítico!U$3&gt;='Gastos Gerais'!$D$4:$D$1002),-(Analítico!U$3&lt;='Gastos Gerais'!$E$4:$E$1002),-('Gastos Gerais'!$C$4:$C$1002))</f>
        <v>0</v>
      </c>
      <c r="V65" s="73">
        <f>SUMPRODUCT(-('Gastos Gerais'!$B$4:$B$1002=Analítico!$B65),-(Analítico!V$3&gt;='Gastos Gerais'!$D$4:$D$1002),-(Analítico!V$3&lt;='Gastos Gerais'!$E$4:$E$1002),-('Gastos Gerais'!$C$4:$C$1002))</f>
        <v>0</v>
      </c>
      <c r="W65" s="73">
        <f>SUMPRODUCT(-('Gastos Gerais'!$B$4:$B$1002=Analítico!$B65),-(Analítico!W$3&gt;='Gastos Gerais'!$D$4:$D$1002),-(Analítico!W$3&lt;='Gastos Gerais'!$E$4:$E$1002),-('Gastos Gerais'!$C$4:$C$1002))</f>
        <v>0</v>
      </c>
      <c r="X65" s="73">
        <f>SUMPRODUCT(-('Gastos Gerais'!$B$4:$B$1002=Analítico!$B65),-(Analítico!X$3&gt;='Gastos Gerais'!$D$4:$D$1002),-(Analítico!X$3&lt;='Gastos Gerais'!$E$4:$E$1002),-('Gastos Gerais'!$C$4:$C$1002))</f>
        <v>0</v>
      </c>
      <c r="Y65" s="73">
        <f>SUMPRODUCT(-('Gastos Gerais'!$B$4:$B$1002=Analítico!$B65),-(Analítico!Y$3&gt;='Gastos Gerais'!$D$4:$D$1002),-(Analítico!Y$3&lt;='Gastos Gerais'!$E$4:$E$1002),-('Gastos Gerais'!$C$4:$C$1002))</f>
        <v>0</v>
      </c>
      <c r="Z65" s="73">
        <f>SUMPRODUCT(-('Gastos Gerais'!$B$4:$B$1002=Analítico!$B65),-(Analítico!Z$3&gt;='Gastos Gerais'!$D$4:$D$1002),-(Analítico!Z$3&lt;='Gastos Gerais'!$E$4:$E$1002),-('Gastos Gerais'!$C$4:$C$1002))</f>
        <v>0</v>
      </c>
      <c r="AA65" s="73">
        <f>SUMPRODUCT(-('Gastos Gerais'!$B$4:$B$1002=Analítico!$B65),-(Analítico!AA$3&gt;='Gastos Gerais'!$D$4:$D$1002),-(Analítico!AA$3&lt;='Gastos Gerais'!$E$4:$E$1002),-('Gastos Gerais'!$C$4:$C$1002))</f>
        <v>0</v>
      </c>
      <c r="AB65" s="73">
        <f>SUMPRODUCT(-('Gastos Gerais'!$B$4:$B$1002=Analítico!$B65),-(Analítico!AB$3&gt;='Gastos Gerais'!$D$4:$D$1002),-(Analítico!AB$3&lt;='Gastos Gerais'!$E$4:$E$1002),-('Gastos Gerais'!$C$4:$C$1002))</f>
        <v>0</v>
      </c>
      <c r="AC65" s="73">
        <f>SUMPRODUCT(-('Gastos Gerais'!$B$4:$B$1002=Analítico!$B65),-(Analítico!AC$3&gt;='Gastos Gerais'!$D$4:$D$1002),-(Analítico!AC$3&lt;='Gastos Gerais'!$E$4:$E$1002),-('Gastos Gerais'!$C$4:$C$1002))</f>
        <v>0</v>
      </c>
      <c r="AD65" s="73">
        <f>SUMPRODUCT(-('Gastos Gerais'!$B$4:$B$1002=Analítico!$B65),-(Analítico!AD$3&gt;='Gastos Gerais'!$D$4:$D$1002),-(Analítico!AD$3&lt;='Gastos Gerais'!$E$4:$E$1002),-('Gastos Gerais'!$C$4:$C$1002))</f>
        <v>0</v>
      </c>
      <c r="AE65" s="73">
        <f>SUMPRODUCT(-('Gastos Gerais'!$B$4:$B$1002=Analítico!$B65),-(Analítico!AE$3&gt;='Gastos Gerais'!$D$4:$D$1002),-(Analítico!AE$3&lt;='Gastos Gerais'!$E$4:$E$1002),-('Gastos Gerais'!$C$4:$C$1002))</f>
        <v>0</v>
      </c>
      <c r="AF65" s="73">
        <f>SUMPRODUCT(-('Gastos Gerais'!$B$4:$B$1002=Analítico!$B65),-(Analítico!AF$3&gt;='Gastos Gerais'!$D$4:$D$1002),-(Analítico!AF$3&lt;='Gastos Gerais'!$E$4:$E$1002),-('Gastos Gerais'!$C$4:$C$1002))</f>
        <v>0</v>
      </c>
      <c r="AG65" s="73">
        <f>SUMPRODUCT(-('Gastos Gerais'!$B$4:$B$1002=Analítico!$B65),-(Analítico!AG$3&gt;='Gastos Gerais'!$D$4:$D$1002),-(Analítico!AG$3&lt;='Gastos Gerais'!$E$4:$E$1002),-('Gastos Gerais'!$C$4:$C$1002))</f>
        <v>0</v>
      </c>
      <c r="AH65" s="73">
        <f>SUMPRODUCT(-('Gastos Gerais'!$B$4:$B$1002=Analítico!$B65),-(Analítico!AH$3&gt;='Gastos Gerais'!$D$4:$D$1002),-(Analítico!AH$3&lt;='Gastos Gerais'!$E$4:$E$1002),-('Gastos Gerais'!$C$4:$C$1002))</f>
        <v>0</v>
      </c>
      <c r="AI65" s="73">
        <f>SUMPRODUCT(-('Gastos Gerais'!$B$4:$B$1002=Analítico!$B65),-(Analítico!AI$3&gt;='Gastos Gerais'!$D$4:$D$1002),-(Analítico!AI$3&lt;='Gastos Gerais'!$E$4:$E$1002),-('Gastos Gerais'!$C$4:$C$1002))</f>
        <v>0</v>
      </c>
      <c r="AJ65" s="73">
        <f>SUMPRODUCT(-('Gastos Gerais'!$B$4:$B$1002=Analítico!$B65),-(Analítico!AJ$3&gt;='Gastos Gerais'!$D$4:$D$1002),-(Analítico!AJ$3&lt;='Gastos Gerais'!$E$4:$E$1002),-('Gastos Gerais'!$C$4:$C$1002))</f>
        <v>0</v>
      </c>
      <c r="AK65" s="73">
        <f>SUMPRODUCT(-('Gastos Gerais'!$B$4:$B$1002=Analítico!$B65),-(Analítico!AK$3&gt;='Gastos Gerais'!$D$4:$D$1002),-(Analítico!AK$3&lt;='Gastos Gerais'!$E$4:$E$1002),-('Gastos Gerais'!$C$4:$C$1002))</f>
        <v>0</v>
      </c>
      <c r="AL65" s="73">
        <f>SUMPRODUCT(-('Gastos Gerais'!$B$4:$B$1002=Analítico!$B65),-(Analítico!AL$3&gt;='Gastos Gerais'!$D$4:$D$1002),-(Analítico!AL$3&lt;='Gastos Gerais'!$E$4:$E$1002),-('Gastos Gerais'!$C$4:$C$1002))</f>
        <v>0</v>
      </c>
      <c r="AM65" s="73">
        <f>SUMPRODUCT(-('Gastos Gerais'!$B$4:$B$1002=Analítico!$B65),-(Analítico!AM$3&gt;='Gastos Gerais'!$D$4:$D$1002),-(Analítico!AM$3&lt;='Gastos Gerais'!$E$4:$E$1002),-('Gastos Gerais'!$C$4:$C$1002))</f>
        <v>0</v>
      </c>
      <c r="AN65" s="73">
        <f>SUMPRODUCT(-('Gastos Gerais'!$B$4:$B$1002=Analítico!$B65),-(Analítico!AN$3&gt;='Gastos Gerais'!$D$4:$D$1002),-(Analítico!AN$3&lt;='Gastos Gerais'!$E$4:$E$1002),-('Gastos Gerais'!$C$4:$C$1002))</f>
        <v>0</v>
      </c>
      <c r="AO65" s="73">
        <f>SUMPRODUCT(-('Gastos Gerais'!$B$4:$B$1002=Analítico!$B65),-(Analítico!AO$3&gt;='Gastos Gerais'!$D$4:$D$1002),-(Analítico!AO$3&lt;='Gastos Gerais'!$E$4:$E$1002),-('Gastos Gerais'!$C$4:$C$1002))</f>
        <v>0</v>
      </c>
      <c r="AP65" s="73">
        <f>SUMPRODUCT(-('Gastos Gerais'!$B$4:$B$1002=Analítico!$B65),-(Analítico!AP$3&gt;='Gastos Gerais'!$D$4:$D$1002),-(Analítico!AP$3&lt;='Gastos Gerais'!$E$4:$E$1002),-('Gastos Gerais'!$C$4:$C$1002))</f>
        <v>0</v>
      </c>
      <c r="AQ65" s="73">
        <f>SUMPRODUCT(-('Gastos Gerais'!$B$4:$B$1002=Analítico!$B65),-(Analítico!AQ$3&gt;='Gastos Gerais'!$D$4:$D$1002),-(Analítico!AQ$3&lt;='Gastos Gerais'!$E$4:$E$1002),-('Gastos Gerais'!$C$4:$C$1002))</f>
        <v>0</v>
      </c>
      <c r="AR65" s="73">
        <f>SUMPRODUCT(-('Gastos Gerais'!$B$4:$B$1002=Analítico!$B65),-(Analítico!AR$3&gt;='Gastos Gerais'!$D$4:$D$1002),-(Analítico!AR$3&lt;='Gastos Gerais'!$E$4:$E$1002),-('Gastos Gerais'!$C$4:$C$1002))</f>
        <v>0</v>
      </c>
      <c r="AS65" s="73">
        <f>SUMPRODUCT(-('Gastos Gerais'!$B$4:$B$1002=Analítico!$B65),-(Analítico!AS$3&gt;='Gastos Gerais'!$D$4:$D$1002),-(Analítico!AS$3&lt;='Gastos Gerais'!$E$4:$E$1002),-('Gastos Gerais'!$C$4:$C$1002))</f>
        <v>0</v>
      </c>
      <c r="AT65" s="73">
        <f>SUMPRODUCT(-('Gastos Gerais'!$B$4:$B$1002=Analítico!$B65),-(Analítico!AT$3&gt;='Gastos Gerais'!$D$4:$D$1002),-(Analítico!AT$3&lt;='Gastos Gerais'!$E$4:$E$1002),-('Gastos Gerais'!$C$4:$C$1002))</f>
        <v>0</v>
      </c>
      <c r="AU65" s="73">
        <f>SUMPRODUCT(-('Gastos Gerais'!$B$4:$B$1002=Analítico!$B65),-(Analítico!AU$3&gt;='Gastos Gerais'!$D$4:$D$1002),-(Analítico!AU$3&lt;='Gastos Gerais'!$E$4:$E$1002),-('Gastos Gerais'!$C$4:$C$1002))</f>
        <v>0</v>
      </c>
      <c r="AV65" s="73">
        <f>SUMPRODUCT(-('Gastos Gerais'!$B$4:$B$1002=Analítico!$B65),-(Analítico!AV$3&gt;='Gastos Gerais'!$D$4:$D$1002),-(Analítico!AV$3&lt;='Gastos Gerais'!$E$4:$E$1002),-('Gastos Gerais'!$C$4:$C$1002))</f>
        <v>0</v>
      </c>
      <c r="AW65" s="73">
        <f>SUMPRODUCT(-('Gastos Gerais'!$B$4:$B$1002=Analítico!$B65),-(Analítico!AW$3&gt;='Gastos Gerais'!$D$4:$D$1002),-(Analítico!AW$3&lt;='Gastos Gerais'!$E$4:$E$1002),-('Gastos Gerais'!$C$4:$C$1002))</f>
        <v>0</v>
      </c>
      <c r="AX65" s="73">
        <f>SUMPRODUCT(-('Gastos Gerais'!$B$4:$B$1002=Analítico!$B65),-(Analítico!AX$3&gt;='Gastos Gerais'!$D$4:$D$1002),-(Analítico!AX$3&lt;='Gastos Gerais'!$E$4:$E$1002),-('Gastos Gerais'!$C$4:$C$1002))</f>
        <v>0</v>
      </c>
      <c r="AY65" s="73">
        <f>SUMPRODUCT(-('Gastos Gerais'!$B$4:$B$1002=Analítico!$B65),-(Analítico!AY$3&gt;='Gastos Gerais'!$D$4:$D$1002),-(Analítico!AY$3&lt;='Gastos Gerais'!$E$4:$E$1002),-('Gastos Gerais'!$C$4:$C$1002))</f>
        <v>0</v>
      </c>
      <c r="AZ65" s="73">
        <f>SUMPRODUCT(-('Gastos Gerais'!$B$4:$B$1002=Analítico!$B65),-(Analítico!AZ$3&gt;='Gastos Gerais'!$D$4:$D$1002),-(Analítico!AZ$3&lt;='Gastos Gerais'!$E$4:$E$1002),-('Gastos Gerais'!$C$4:$C$1002))</f>
        <v>0</v>
      </c>
      <c r="BA65" s="73">
        <f>SUMPRODUCT(-('Gastos Gerais'!$B$4:$B$1002=Analítico!$B65),-(Analítico!BA$3&gt;='Gastos Gerais'!$D$4:$D$1002),-(Analítico!BA$3&lt;='Gastos Gerais'!$E$4:$E$1002),-('Gastos Gerais'!$C$4:$C$1002))</f>
        <v>0</v>
      </c>
      <c r="BB65" s="73">
        <f>SUMPRODUCT(-('Gastos Gerais'!$B$4:$B$1002=Analítico!$B65),-(Analítico!BB$3&gt;='Gastos Gerais'!$D$4:$D$1002),-(Analítico!BB$3&lt;='Gastos Gerais'!$E$4:$E$1002),-('Gastos Gerais'!$C$4:$C$1002))</f>
        <v>0</v>
      </c>
      <c r="BC65" s="73">
        <f>SUMPRODUCT(-('Gastos Gerais'!$B$4:$B$1002=Analítico!$B65),-(Analítico!BC$3&gt;='Gastos Gerais'!$D$4:$D$1002),-(Analítico!BC$3&lt;='Gastos Gerais'!$E$4:$E$1002),-('Gastos Gerais'!$C$4:$C$1002))</f>
        <v>0</v>
      </c>
      <c r="BD65" s="73">
        <f>SUMPRODUCT(-('Gastos Gerais'!$B$4:$B$1002=Analítico!$B65),-(Analítico!BD$3&gt;='Gastos Gerais'!$D$4:$D$1002),-(Analítico!BD$3&lt;='Gastos Gerais'!$E$4:$E$1002),-('Gastos Gerais'!$C$4:$C$1002))</f>
        <v>0</v>
      </c>
      <c r="BE65" s="73">
        <f>SUMPRODUCT(-('Gastos Gerais'!$B$4:$B$1002=Analítico!$B65),-(Analítico!BE$3&gt;='Gastos Gerais'!$D$4:$D$1002),-(Analítico!BE$3&lt;='Gastos Gerais'!$E$4:$E$1002),-('Gastos Gerais'!$C$4:$C$1002))</f>
        <v>0</v>
      </c>
      <c r="BF65" s="73">
        <f>SUMPRODUCT(-('Gastos Gerais'!$B$4:$B$1002=Analítico!$B65),-(Analítico!BF$3&gt;='Gastos Gerais'!$D$4:$D$1002),-(Analítico!BF$3&lt;='Gastos Gerais'!$E$4:$E$1002),-('Gastos Gerais'!$C$4:$C$1002))</f>
        <v>0</v>
      </c>
      <c r="BG65" s="73">
        <f>SUMPRODUCT(-('Gastos Gerais'!$B$4:$B$1002=Analítico!$B65),-(Analítico!BG$3&gt;='Gastos Gerais'!$D$4:$D$1002),-(Analítico!BG$3&lt;='Gastos Gerais'!$E$4:$E$1002),-('Gastos Gerais'!$C$4:$C$1002))</f>
        <v>0</v>
      </c>
      <c r="BH65" s="73">
        <f>SUMPRODUCT(-('Gastos Gerais'!$B$4:$B$1002=Analítico!$B65),-(Analítico!BH$3&gt;='Gastos Gerais'!$D$4:$D$1002),-(Analítico!BH$3&lt;='Gastos Gerais'!$E$4:$E$1002),-('Gastos Gerais'!$C$4:$C$1002))</f>
        <v>0</v>
      </c>
      <c r="BI65" s="73">
        <f>SUMPRODUCT(-('Gastos Gerais'!$B$4:$B$1002=Analítico!$B65),-(Analítico!BI$3&gt;='Gastos Gerais'!$D$4:$D$1002),-(Analítico!BI$3&lt;='Gastos Gerais'!$E$4:$E$1002),-('Gastos Gerais'!$C$4:$C$1002))</f>
        <v>0</v>
      </c>
      <c r="BJ65" s="73">
        <f>SUMPRODUCT(-('Gastos Gerais'!$B$4:$B$1002=Analítico!$B65),-(Analítico!BJ$3&gt;='Gastos Gerais'!$D$4:$D$1002),-(Analítico!BJ$3&lt;='Gastos Gerais'!$E$4:$E$1002),-('Gastos Gerais'!$C$4:$C$1002))</f>
        <v>0</v>
      </c>
      <c r="BK65" s="71">
        <f t="shared" si="31"/>
        <v>24300</v>
      </c>
      <c r="BL65" s="76">
        <f t="shared" ca="1" si="32"/>
        <v>2.9555374228286527E-4</v>
      </c>
    </row>
    <row r="66" spans="1:64" s="49" customFormat="1" ht="23.25" customHeight="1">
      <c r="A66" s="19" t="s">
        <v>139</v>
      </c>
      <c r="B66" s="350" t="s">
        <v>140</v>
      </c>
      <c r="C66" s="73">
        <f>SUMPRODUCT(-('Gastos Gerais'!$B$4:$B$1002=Analítico!$B66),-(Analítico!C$3&gt;='Gastos Gerais'!$D$4:$D$1002),-(Analítico!C$3&lt;='Gastos Gerais'!$E$4:$E$1002),-('Gastos Gerais'!$C$4:$C$1002))</f>
        <v>0</v>
      </c>
      <c r="D66" s="73">
        <f>SUMPRODUCT(-('Gastos Gerais'!$B$4:$B$1002=Analítico!$B66),-(Analítico!D$3&gt;='Gastos Gerais'!$D$4:$D$1002),-(Analítico!D$3&lt;='Gastos Gerais'!$E$4:$E$1002),-('Gastos Gerais'!$C$4:$C$1002))</f>
        <v>0</v>
      </c>
      <c r="E66" s="73">
        <f>SUMPRODUCT(-('Gastos Gerais'!$B$4:$B$1002=Analítico!$B66),-(Analítico!E$3&gt;='Gastos Gerais'!$D$4:$D$1002),-(Analítico!E$3&lt;='Gastos Gerais'!$E$4:$E$1002),-('Gastos Gerais'!$C$4:$C$1002))</f>
        <v>0</v>
      </c>
      <c r="F66" s="73">
        <f>SUMPRODUCT(-('Gastos Gerais'!$B$4:$B$1002=Analítico!$B66),-(Analítico!F$3&gt;='Gastos Gerais'!$D$4:$D$1002),-(Analítico!F$3&lt;='Gastos Gerais'!$E$4:$E$1002),-('Gastos Gerais'!$C$4:$C$1002))</f>
        <v>0</v>
      </c>
      <c r="G66" s="73">
        <f>SUMPRODUCT(-('Gastos Gerais'!$B$4:$B$1002=Analítico!$B66),-(Analítico!G$3&gt;='Gastos Gerais'!$D$4:$D$1002),-(Analítico!G$3&lt;='Gastos Gerais'!$E$4:$E$1002),-('Gastos Gerais'!$C$4:$C$1002))</f>
        <v>0</v>
      </c>
      <c r="H66" s="73">
        <f>SUMPRODUCT(-('Gastos Gerais'!$B$4:$B$1002=Analítico!$B66),-(Analítico!H$3&gt;='Gastos Gerais'!$D$4:$D$1002),-(Analítico!H$3&lt;='Gastos Gerais'!$E$4:$E$1002),-('Gastos Gerais'!$C$4:$C$1002))</f>
        <v>0</v>
      </c>
      <c r="I66" s="73">
        <f>SUMPRODUCT(-('Gastos Gerais'!$B$4:$B$1002=Analítico!$B66),-(Analítico!I$3&gt;='Gastos Gerais'!$D$4:$D$1002),-(Analítico!I$3&lt;='Gastos Gerais'!$E$4:$E$1002),-('Gastos Gerais'!$C$4:$C$1002))</f>
        <v>0</v>
      </c>
      <c r="J66" s="73">
        <f>SUMPRODUCT(-('Gastos Gerais'!$B$4:$B$1002=Analítico!$B66),-(Analítico!J$3&gt;='Gastos Gerais'!$D$4:$D$1002),-(Analítico!J$3&lt;='Gastos Gerais'!$E$4:$E$1002),-('Gastos Gerais'!$C$4:$C$1002))</f>
        <v>0</v>
      </c>
      <c r="K66" s="73">
        <f>SUMPRODUCT(-('Gastos Gerais'!$B$4:$B$1002=Analítico!$B66),-(Analítico!K$3&gt;='Gastos Gerais'!$D$4:$D$1002),-(Analítico!K$3&lt;='Gastos Gerais'!$E$4:$E$1002),-('Gastos Gerais'!$C$4:$C$1002))</f>
        <v>0</v>
      </c>
      <c r="L66" s="73">
        <f>SUMPRODUCT(-('Gastos Gerais'!$B$4:$B$1002=Analítico!$B66),-(Analítico!L$3&gt;='Gastos Gerais'!$D$4:$D$1002),-(Analítico!L$3&lt;='Gastos Gerais'!$E$4:$E$1002),-('Gastos Gerais'!$C$4:$C$1002))</f>
        <v>0</v>
      </c>
      <c r="M66" s="73">
        <f>SUMPRODUCT(-('Gastos Gerais'!$B$4:$B$1002=Analítico!$B66),-(Analítico!M$3&gt;='Gastos Gerais'!$D$4:$D$1002),-(Analítico!M$3&lt;='Gastos Gerais'!$E$4:$E$1002),-('Gastos Gerais'!$C$4:$C$1002))</f>
        <v>0</v>
      </c>
      <c r="N66" s="73">
        <f>SUMPRODUCT(-('Gastos Gerais'!$B$4:$B$1002=Analítico!$B66),-(Analítico!N$3&gt;='Gastos Gerais'!$D$4:$D$1002),-(Analítico!N$3&lt;='Gastos Gerais'!$E$4:$E$1002),-('Gastos Gerais'!$C$4:$C$1002))</f>
        <v>0</v>
      </c>
      <c r="O66" s="73">
        <f>SUMPRODUCT(-('Gastos Gerais'!$B$4:$B$1002=Analítico!$B66),-(Analítico!O$3&gt;='Gastos Gerais'!$D$4:$D$1002),-(Analítico!O$3&lt;='Gastos Gerais'!$E$4:$E$1002),-('Gastos Gerais'!$C$4:$C$1002))</f>
        <v>0</v>
      </c>
      <c r="P66" s="73">
        <f>SUMPRODUCT(-('Gastos Gerais'!$B$4:$B$1002=Analítico!$B66),-(Analítico!P$3&gt;='Gastos Gerais'!$D$4:$D$1002),-(Analítico!P$3&lt;='Gastos Gerais'!$E$4:$E$1002),-('Gastos Gerais'!$C$4:$C$1002))</f>
        <v>0</v>
      </c>
      <c r="Q66" s="73">
        <f>SUMPRODUCT(-('Gastos Gerais'!$B$4:$B$1002=Analítico!$B66),-(Analítico!Q$3&gt;='Gastos Gerais'!$D$4:$D$1002),-(Analítico!Q$3&lt;='Gastos Gerais'!$E$4:$E$1002),-('Gastos Gerais'!$C$4:$C$1002))</f>
        <v>0</v>
      </c>
      <c r="R66" s="73">
        <f>SUMPRODUCT(-('Gastos Gerais'!$B$4:$B$1002=Analítico!$B66),-(Analítico!R$3&gt;='Gastos Gerais'!$D$4:$D$1002),-(Analítico!R$3&lt;='Gastos Gerais'!$E$4:$E$1002),-('Gastos Gerais'!$C$4:$C$1002))</f>
        <v>0</v>
      </c>
      <c r="S66" s="73">
        <f>SUMPRODUCT(-('Gastos Gerais'!$B$4:$B$1002=Analítico!$B66),-(Analítico!S$3&gt;='Gastos Gerais'!$D$4:$D$1002),-(Analítico!S$3&lt;='Gastos Gerais'!$E$4:$E$1002),-('Gastos Gerais'!$C$4:$C$1002))</f>
        <v>0</v>
      </c>
      <c r="T66" s="73">
        <f>SUMPRODUCT(-('Gastos Gerais'!$B$4:$B$1002=Analítico!$B66),-(Analítico!T$3&gt;='Gastos Gerais'!$D$4:$D$1002),-(Analítico!T$3&lt;='Gastos Gerais'!$E$4:$E$1002),-('Gastos Gerais'!$C$4:$C$1002))</f>
        <v>0</v>
      </c>
      <c r="U66" s="73">
        <f>SUMPRODUCT(-('Gastos Gerais'!$B$4:$B$1002=Analítico!$B66),-(Analítico!U$3&gt;='Gastos Gerais'!$D$4:$D$1002),-(Analítico!U$3&lt;='Gastos Gerais'!$E$4:$E$1002),-('Gastos Gerais'!$C$4:$C$1002))</f>
        <v>0</v>
      </c>
      <c r="V66" s="73">
        <f>SUMPRODUCT(-('Gastos Gerais'!$B$4:$B$1002=Analítico!$B66),-(Analítico!V$3&gt;='Gastos Gerais'!$D$4:$D$1002),-(Analítico!V$3&lt;='Gastos Gerais'!$E$4:$E$1002),-('Gastos Gerais'!$C$4:$C$1002))</f>
        <v>0</v>
      </c>
      <c r="W66" s="73">
        <f>SUMPRODUCT(-('Gastos Gerais'!$B$4:$B$1002=Analítico!$B66),-(Analítico!W$3&gt;='Gastos Gerais'!$D$4:$D$1002),-(Analítico!W$3&lt;='Gastos Gerais'!$E$4:$E$1002),-('Gastos Gerais'!$C$4:$C$1002))</f>
        <v>0</v>
      </c>
      <c r="X66" s="73">
        <f>SUMPRODUCT(-('Gastos Gerais'!$B$4:$B$1002=Analítico!$B66),-(Analítico!X$3&gt;='Gastos Gerais'!$D$4:$D$1002),-(Analítico!X$3&lt;='Gastos Gerais'!$E$4:$E$1002),-('Gastos Gerais'!$C$4:$C$1002))</f>
        <v>0</v>
      </c>
      <c r="Y66" s="73">
        <f>SUMPRODUCT(-('Gastos Gerais'!$B$4:$B$1002=Analítico!$B66),-(Analítico!Y$3&gt;='Gastos Gerais'!$D$4:$D$1002),-(Analítico!Y$3&lt;='Gastos Gerais'!$E$4:$E$1002),-('Gastos Gerais'!$C$4:$C$1002))</f>
        <v>0</v>
      </c>
      <c r="Z66" s="73">
        <f>SUMPRODUCT(-('Gastos Gerais'!$B$4:$B$1002=Analítico!$B66),-(Analítico!Z$3&gt;='Gastos Gerais'!$D$4:$D$1002),-(Analítico!Z$3&lt;='Gastos Gerais'!$E$4:$E$1002),-('Gastos Gerais'!$C$4:$C$1002))</f>
        <v>0</v>
      </c>
      <c r="AA66" s="73">
        <f>SUMPRODUCT(-('Gastos Gerais'!$B$4:$B$1002=Analítico!$B66),-(Analítico!AA$3&gt;='Gastos Gerais'!$D$4:$D$1002),-(Analítico!AA$3&lt;='Gastos Gerais'!$E$4:$E$1002),-('Gastos Gerais'!$C$4:$C$1002))</f>
        <v>0</v>
      </c>
      <c r="AB66" s="73">
        <f>SUMPRODUCT(-('Gastos Gerais'!$B$4:$B$1002=Analítico!$B66),-(Analítico!AB$3&gt;='Gastos Gerais'!$D$4:$D$1002),-(Analítico!AB$3&lt;='Gastos Gerais'!$E$4:$E$1002),-('Gastos Gerais'!$C$4:$C$1002))</f>
        <v>0</v>
      </c>
      <c r="AC66" s="73">
        <f>SUMPRODUCT(-('Gastos Gerais'!$B$4:$B$1002=Analítico!$B66),-(Analítico!AC$3&gt;='Gastos Gerais'!$D$4:$D$1002),-(Analítico!AC$3&lt;='Gastos Gerais'!$E$4:$E$1002),-('Gastos Gerais'!$C$4:$C$1002))</f>
        <v>0</v>
      </c>
      <c r="AD66" s="73">
        <f>SUMPRODUCT(-('Gastos Gerais'!$B$4:$B$1002=Analítico!$B66),-(Analítico!AD$3&gt;='Gastos Gerais'!$D$4:$D$1002),-(Analítico!AD$3&lt;='Gastos Gerais'!$E$4:$E$1002),-('Gastos Gerais'!$C$4:$C$1002))</f>
        <v>0</v>
      </c>
      <c r="AE66" s="73">
        <f>SUMPRODUCT(-('Gastos Gerais'!$B$4:$B$1002=Analítico!$B66),-(Analítico!AE$3&gt;='Gastos Gerais'!$D$4:$D$1002),-(Analítico!AE$3&lt;='Gastos Gerais'!$E$4:$E$1002),-('Gastos Gerais'!$C$4:$C$1002))</f>
        <v>0</v>
      </c>
      <c r="AF66" s="73">
        <f>SUMPRODUCT(-('Gastos Gerais'!$B$4:$B$1002=Analítico!$B66),-(Analítico!AF$3&gt;='Gastos Gerais'!$D$4:$D$1002),-(Analítico!AF$3&lt;='Gastos Gerais'!$E$4:$E$1002),-('Gastos Gerais'!$C$4:$C$1002))</f>
        <v>0</v>
      </c>
      <c r="AG66" s="73">
        <f>SUMPRODUCT(-('Gastos Gerais'!$B$4:$B$1002=Analítico!$B66),-(Analítico!AG$3&gt;='Gastos Gerais'!$D$4:$D$1002),-(Analítico!AG$3&lt;='Gastos Gerais'!$E$4:$E$1002),-('Gastos Gerais'!$C$4:$C$1002))</f>
        <v>0</v>
      </c>
      <c r="AH66" s="73">
        <f>SUMPRODUCT(-('Gastos Gerais'!$B$4:$B$1002=Analítico!$B66),-(Analítico!AH$3&gt;='Gastos Gerais'!$D$4:$D$1002),-(Analítico!AH$3&lt;='Gastos Gerais'!$E$4:$E$1002),-('Gastos Gerais'!$C$4:$C$1002))</f>
        <v>0</v>
      </c>
      <c r="AI66" s="73">
        <f>SUMPRODUCT(-('Gastos Gerais'!$B$4:$B$1002=Analítico!$B66),-(Analítico!AI$3&gt;='Gastos Gerais'!$D$4:$D$1002),-(Analítico!AI$3&lt;='Gastos Gerais'!$E$4:$E$1002),-('Gastos Gerais'!$C$4:$C$1002))</f>
        <v>0</v>
      </c>
      <c r="AJ66" s="73">
        <f>SUMPRODUCT(-('Gastos Gerais'!$B$4:$B$1002=Analítico!$B66),-(Analítico!AJ$3&gt;='Gastos Gerais'!$D$4:$D$1002),-(Analítico!AJ$3&lt;='Gastos Gerais'!$E$4:$E$1002),-('Gastos Gerais'!$C$4:$C$1002))</f>
        <v>0</v>
      </c>
      <c r="AK66" s="73">
        <f>SUMPRODUCT(-('Gastos Gerais'!$B$4:$B$1002=Analítico!$B66),-(Analítico!AK$3&gt;='Gastos Gerais'!$D$4:$D$1002),-(Analítico!AK$3&lt;='Gastos Gerais'!$E$4:$E$1002),-('Gastos Gerais'!$C$4:$C$1002))</f>
        <v>0</v>
      </c>
      <c r="AL66" s="73">
        <f>SUMPRODUCT(-('Gastos Gerais'!$B$4:$B$1002=Analítico!$B66),-(Analítico!AL$3&gt;='Gastos Gerais'!$D$4:$D$1002),-(Analítico!AL$3&lt;='Gastos Gerais'!$E$4:$E$1002),-('Gastos Gerais'!$C$4:$C$1002))</f>
        <v>0</v>
      </c>
      <c r="AM66" s="73">
        <f>SUMPRODUCT(-('Gastos Gerais'!$B$4:$B$1002=Analítico!$B66),-(Analítico!AM$3&gt;='Gastos Gerais'!$D$4:$D$1002),-(Analítico!AM$3&lt;='Gastos Gerais'!$E$4:$E$1002),-('Gastos Gerais'!$C$4:$C$1002))</f>
        <v>0</v>
      </c>
      <c r="AN66" s="73">
        <f>SUMPRODUCT(-('Gastos Gerais'!$B$4:$B$1002=Analítico!$B66),-(Analítico!AN$3&gt;='Gastos Gerais'!$D$4:$D$1002),-(Analítico!AN$3&lt;='Gastos Gerais'!$E$4:$E$1002),-('Gastos Gerais'!$C$4:$C$1002))</f>
        <v>0</v>
      </c>
      <c r="AO66" s="73">
        <f>SUMPRODUCT(-('Gastos Gerais'!$B$4:$B$1002=Analítico!$B66),-(Analítico!AO$3&gt;='Gastos Gerais'!$D$4:$D$1002),-(Analítico!AO$3&lt;='Gastos Gerais'!$E$4:$E$1002),-('Gastos Gerais'!$C$4:$C$1002))</f>
        <v>0</v>
      </c>
      <c r="AP66" s="73">
        <f>SUMPRODUCT(-('Gastos Gerais'!$B$4:$B$1002=Analítico!$B66),-(Analítico!AP$3&gt;='Gastos Gerais'!$D$4:$D$1002),-(Analítico!AP$3&lt;='Gastos Gerais'!$E$4:$E$1002),-('Gastos Gerais'!$C$4:$C$1002))</f>
        <v>0</v>
      </c>
      <c r="AQ66" s="73">
        <f>SUMPRODUCT(-('Gastos Gerais'!$B$4:$B$1002=Analítico!$B66),-(Analítico!AQ$3&gt;='Gastos Gerais'!$D$4:$D$1002),-(Analítico!AQ$3&lt;='Gastos Gerais'!$E$4:$E$1002),-('Gastos Gerais'!$C$4:$C$1002))</f>
        <v>0</v>
      </c>
      <c r="AR66" s="73">
        <f>SUMPRODUCT(-('Gastos Gerais'!$B$4:$B$1002=Analítico!$B66),-(Analítico!AR$3&gt;='Gastos Gerais'!$D$4:$D$1002),-(Analítico!AR$3&lt;='Gastos Gerais'!$E$4:$E$1002),-('Gastos Gerais'!$C$4:$C$1002))</f>
        <v>0</v>
      </c>
      <c r="AS66" s="73">
        <f>SUMPRODUCT(-('Gastos Gerais'!$B$4:$B$1002=Analítico!$B66),-(Analítico!AS$3&gt;='Gastos Gerais'!$D$4:$D$1002),-(Analítico!AS$3&lt;='Gastos Gerais'!$E$4:$E$1002),-('Gastos Gerais'!$C$4:$C$1002))</f>
        <v>0</v>
      </c>
      <c r="AT66" s="73">
        <f>SUMPRODUCT(-('Gastos Gerais'!$B$4:$B$1002=Analítico!$B66),-(Analítico!AT$3&gt;='Gastos Gerais'!$D$4:$D$1002),-(Analítico!AT$3&lt;='Gastos Gerais'!$E$4:$E$1002),-('Gastos Gerais'!$C$4:$C$1002))</f>
        <v>0</v>
      </c>
      <c r="AU66" s="73">
        <f>SUMPRODUCT(-('Gastos Gerais'!$B$4:$B$1002=Analítico!$B66),-(Analítico!AU$3&gt;='Gastos Gerais'!$D$4:$D$1002),-(Analítico!AU$3&lt;='Gastos Gerais'!$E$4:$E$1002),-('Gastos Gerais'!$C$4:$C$1002))</f>
        <v>0</v>
      </c>
      <c r="AV66" s="73">
        <f>SUMPRODUCT(-('Gastos Gerais'!$B$4:$B$1002=Analítico!$B66),-(Analítico!AV$3&gt;='Gastos Gerais'!$D$4:$D$1002),-(Analítico!AV$3&lt;='Gastos Gerais'!$E$4:$E$1002),-('Gastos Gerais'!$C$4:$C$1002))</f>
        <v>0</v>
      </c>
      <c r="AW66" s="73">
        <f>SUMPRODUCT(-('Gastos Gerais'!$B$4:$B$1002=Analítico!$B66),-(Analítico!AW$3&gt;='Gastos Gerais'!$D$4:$D$1002),-(Analítico!AW$3&lt;='Gastos Gerais'!$E$4:$E$1002),-('Gastos Gerais'!$C$4:$C$1002))</f>
        <v>0</v>
      </c>
      <c r="AX66" s="73">
        <f>SUMPRODUCT(-('Gastos Gerais'!$B$4:$B$1002=Analítico!$B66),-(Analítico!AX$3&gt;='Gastos Gerais'!$D$4:$D$1002),-(Analítico!AX$3&lt;='Gastos Gerais'!$E$4:$E$1002),-('Gastos Gerais'!$C$4:$C$1002))</f>
        <v>0</v>
      </c>
      <c r="AY66" s="73">
        <f>SUMPRODUCT(-('Gastos Gerais'!$B$4:$B$1002=Analítico!$B66),-(Analítico!AY$3&gt;='Gastos Gerais'!$D$4:$D$1002),-(Analítico!AY$3&lt;='Gastos Gerais'!$E$4:$E$1002),-('Gastos Gerais'!$C$4:$C$1002))</f>
        <v>0</v>
      </c>
      <c r="AZ66" s="73">
        <f>SUMPRODUCT(-('Gastos Gerais'!$B$4:$B$1002=Analítico!$B66),-(Analítico!AZ$3&gt;='Gastos Gerais'!$D$4:$D$1002),-(Analítico!AZ$3&lt;='Gastos Gerais'!$E$4:$E$1002),-('Gastos Gerais'!$C$4:$C$1002))</f>
        <v>0</v>
      </c>
      <c r="BA66" s="73">
        <f>SUMPRODUCT(-('Gastos Gerais'!$B$4:$B$1002=Analítico!$B66),-(Analítico!BA$3&gt;='Gastos Gerais'!$D$4:$D$1002),-(Analítico!BA$3&lt;='Gastos Gerais'!$E$4:$E$1002),-('Gastos Gerais'!$C$4:$C$1002))</f>
        <v>0</v>
      </c>
      <c r="BB66" s="73">
        <f>SUMPRODUCT(-('Gastos Gerais'!$B$4:$B$1002=Analítico!$B66),-(Analítico!BB$3&gt;='Gastos Gerais'!$D$4:$D$1002),-(Analítico!BB$3&lt;='Gastos Gerais'!$E$4:$E$1002),-('Gastos Gerais'!$C$4:$C$1002))</f>
        <v>0</v>
      </c>
      <c r="BC66" s="73">
        <f>SUMPRODUCT(-('Gastos Gerais'!$B$4:$B$1002=Analítico!$B66),-(Analítico!BC$3&gt;='Gastos Gerais'!$D$4:$D$1002),-(Analítico!BC$3&lt;='Gastos Gerais'!$E$4:$E$1002),-('Gastos Gerais'!$C$4:$C$1002))</f>
        <v>0</v>
      </c>
      <c r="BD66" s="73">
        <f>SUMPRODUCT(-('Gastos Gerais'!$B$4:$B$1002=Analítico!$B66),-(Analítico!BD$3&gt;='Gastos Gerais'!$D$4:$D$1002),-(Analítico!BD$3&lt;='Gastos Gerais'!$E$4:$E$1002),-('Gastos Gerais'!$C$4:$C$1002))</f>
        <v>0</v>
      </c>
      <c r="BE66" s="73">
        <f>SUMPRODUCT(-('Gastos Gerais'!$B$4:$B$1002=Analítico!$B66),-(Analítico!BE$3&gt;='Gastos Gerais'!$D$4:$D$1002),-(Analítico!BE$3&lt;='Gastos Gerais'!$E$4:$E$1002),-('Gastos Gerais'!$C$4:$C$1002))</f>
        <v>0</v>
      </c>
      <c r="BF66" s="73">
        <f>SUMPRODUCT(-('Gastos Gerais'!$B$4:$B$1002=Analítico!$B66),-(Analítico!BF$3&gt;='Gastos Gerais'!$D$4:$D$1002),-(Analítico!BF$3&lt;='Gastos Gerais'!$E$4:$E$1002),-('Gastos Gerais'!$C$4:$C$1002))</f>
        <v>0</v>
      </c>
      <c r="BG66" s="73">
        <f>SUMPRODUCT(-('Gastos Gerais'!$B$4:$B$1002=Analítico!$B66),-(Analítico!BG$3&gt;='Gastos Gerais'!$D$4:$D$1002),-(Analítico!BG$3&lt;='Gastos Gerais'!$E$4:$E$1002),-('Gastos Gerais'!$C$4:$C$1002))</f>
        <v>0</v>
      </c>
      <c r="BH66" s="73">
        <f>SUMPRODUCT(-('Gastos Gerais'!$B$4:$B$1002=Analítico!$B66),-(Analítico!BH$3&gt;='Gastos Gerais'!$D$4:$D$1002),-(Analítico!BH$3&lt;='Gastos Gerais'!$E$4:$E$1002),-('Gastos Gerais'!$C$4:$C$1002))</f>
        <v>0</v>
      </c>
      <c r="BI66" s="73">
        <f>SUMPRODUCT(-('Gastos Gerais'!$B$4:$B$1002=Analítico!$B66),-(Analítico!BI$3&gt;='Gastos Gerais'!$D$4:$D$1002),-(Analítico!BI$3&lt;='Gastos Gerais'!$E$4:$E$1002),-('Gastos Gerais'!$C$4:$C$1002))</f>
        <v>0</v>
      </c>
      <c r="BJ66" s="73">
        <f>SUMPRODUCT(-('Gastos Gerais'!$B$4:$B$1002=Analítico!$B66),-(Analítico!BJ$3&gt;='Gastos Gerais'!$D$4:$D$1002),-(Analítico!BJ$3&lt;='Gastos Gerais'!$E$4:$E$1002),-('Gastos Gerais'!$C$4:$C$1002))</f>
        <v>0</v>
      </c>
      <c r="BK66" s="71">
        <f t="shared" si="31"/>
        <v>0</v>
      </c>
      <c r="BL66" s="76">
        <f t="shared" ca="1" si="32"/>
        <v>0</v>
      </c>
    </row>
    <row r="67" spans="1:64" s="49" customFormat="1" ht="23.25" customHeight="1">
      <c r="A67" s="19" t="s">
        <v>141</v>
      </c>
      <c r="B67" s="350" t="s">
        <v>142</v>
      </c>
      <c r="C67" s="73">
        <f>SUMPRODUCT(-('Gastos Gerais'!$B$4:$B$1002=Analítico!$B67),-(Analítico!C$3&gt;='Gastos Gerais'!$D$4:$D$1002),-(Analítico!C$3&lt;='Gastos Gerais'!$E$4:$E$1002),-('Gastos Gerais'!$C$4:$C$1002))</f>
        <v>400</v>
      </c>
      <c r="D67" s="73">
        <f>SUMPRODUCT(-('Gastos Gerais'!$B$4:$B$1002=Analítico!$B67),-(Analítico!D$3&gt;='Gastos Gerais'!$D$4:$D$1002),-(Analítico!D$3&lt;='Gastos Gerais'!$E$4:$E$1002),-('Gastos Gerais'!$C$4:$C$1002))</f>
        <v>400</v>
      </c>
      <c r="E67" s="73">
        <f>SUMPRODUCT(-('Gastos Gerais'!$B$4:$B$1002=Analítico!$B67),-(Analítico!E$3&gt;='Gastos Gerais'!$D$4:$D$1002),-(Analítico!E$3&lt;='Gastos Gerais'!$E$4:$E$1002),-('Gastos Gerais'!$C$4:$C$1002))</f>
        <v>400</v>
      </c>
      <c r="F67" s="73">
        <f>SUMPRODUCT(-('Gastos Gerais'!$B$4:$B$1002=Analítico!$B67),-(Analítico!F$3&gt;='Gastos Gerais'!$D$4:$D$1002),-(Analítico!F$3&lt;='Gastos Gerais'!$E$4:$E$1002),-('Gastos Gerais'!$C$4:$C$1002))</f>
        <v>400</v>
      </c>
      <c r="G67" s="73">
        <f>SUMPRODUCT(-('Gastos Gerais'!$B$4:$B$1002=Analítico!$B67),-(Analítico!G$3&gt;='Gastos Gerais'!$D$4:$D$1002),-(Analítico!G$3&lt;='Gastos Gerais'!$E$4:$E$1002),-('Gastos Gerais'!$C$4:$C$1002))</f>
        <v>400</v>
      </c>
      <c r="H67" s="73">
        <f>SUMPRODUCT(-('Gastos Gerais'!$B$4:$B$1002=Analítico!$B67),-(Analítico!H$3&gt;='Gastos Gerais'!$D$4:$D$1002),-(Analítico!H$3&lt;='Gastos Gerais'!$E$4:$E$1002),-('Gastos Gerais'!$C$4:$C$1002))</f>
        <v>400</v>
      </c>
      <c r="I67" s="73">
        <f>SUMPRODUCT(-('Gastos Gerais'!$B$4:$B$1002=Analítico!$B67),-(Analítico!I$3&gt;='Gastos Gerais'!$D$4:$D$1002),-(Analítico!I$3&lt;='Gastos Gerais'!$E$4:$E$1002),-('Gastos Gerais'!$C$4:$C$1002))</f>
        <v>400</v>
      </c>
      <c r="J67" s="73">
        <f>SUMPRODUCT(-('Gastos Gerais'!$B$4:$B$1002=Analítico!$B67),-(Analítico!J$3&gt;='Gastos Gerais'!$D$4:$D$1002),-(Analítico!J$3&lt;='Gastos Gerais'!$E$4:$E$1002),-('Gastos Gerais'!$C$4:$C$1002))</f>
        <v>400</v>
      </c>
      <c r="K67" s="73">
        <f>SUMPRODUCT(-('Gastos Gerais'!$B$4:$B$1002=Analítico!$B67),-(Analítico!K$3&gt;='Gastos Gerais'!$D$4:$D$1002),-(Analítico!K$3&lt;='Gastos Gerais'!$E$4:$E$1002),-('Gastos Gerais'!$C$4:$C$1002))</f>
        <v>400</v>
      </c>
      <c r="L67" s="73">
        <f>SUMPRODUCT(-('Gastos Gerais'!$B$4:$B$1002=Analítico!$B67),-(Analítico!L$3&gt;='Gastos Gerais'!$D$4:$D$1002),-(Analítico!L$3&lt;='Gastos Gerais'!$E$4:$E$1002),-('Gastos Gerais'!$C$4:$C$1002))</f>
        <v>0</v>
      </c>
      <c r="M67" s="73">
        <f>SUMPRODUCT(-('Gastos Gerais'!$B$4:$B$1002=Analítico!$B67),-(Analítico!M$3&gt;='Gastos Gerais'!$D$4:$D$1002),-(Analítico!M$3&lt;='Gastos Gerais'!$E$4:$E$1002),-('Gastos Gerais'!$C$4:$C$1002))</f>
        <v>0</v>
      </c>
      <c r="N67" s="73">
        <f>SUMPRODUCT(-('Gastos Gerais'!$B$4:$B$1002=Analítico!$B67),-(Analítico!N$3&gt;='Gastos Gerais'!$D$4:$D$1002),-(Analítico!N$3&lt;='Gastos Gerais'!$E$4:$E$1002),-('Gastos Gerais'!$C$4:$C$1002))</f>
        <v>0</v>
      </c>
      <c r="O67" s="73">
        <f>SUMPRODUCT(-('Gastos Gerais'!$B$4:$B$1002=Analítico!$B67),-(Analítico!O$3&gt;='Gastos Gerais'!$D$4:$D$1002),-(Analítico!O$3&lt;='Gastos Gerais'!$E$4:$E$1002),-('Gastos Gerais'!$C$4:$C$1002))</f>
        <v>0</v>
      </c>
      <c r="P67" s="73">
        <f>SUMPRODUCT(-('Gastos Gerais'!$B$4:$B$1002=Analítico!$B67),-(Analítico!P$3&gt;='Gastos Gerais'!$D$4:$D$1002),-(Analítico!P$3&lt;='Gastos Gerais'!$E$4:$E$1002),-('Gastos Gerais'!$C$4:$C$1002))</f>
        <v>0</v>
      </c>
      <c r="Q67" s="73">
        <f>SUMPRODUCT(-('Gastos Gerais'!$B$4:$B$1002=Analítico!$B67),-(Analítico!Q$3&gt;='Gastos Gerais'!$D$4:$D$1002),-(Analítico!Q$3&lt;='Gastos Gerais'!$E$4:$E$1002),-('Gastos Gerais'!$C$4:$C$1002))</f>
        <v>0</v>
      </c>
      <c r="R67" s="73">
        <f>SUMPRODUCT(-('Gastos Gerais'!$B$4:$B$1002=Analítico!$B67),-(Analítico!R$3&gt;='Gastos Gerais'!$D$4:$D$1002),-(Analítico!R$3&lt;='Gastos Gerais'!$E$4:$E$1002),-('Gastos Gerais'!$C$4:$C$1002))</f>
        <v>0</v>
      </c>
      <c r="S67" s="73">
        <f>SUMPRODUCT(-('Gastos Gerais'!$B$4:$B$1002=Analítico!$B67),-(Analítico!S$3&gt;='Gastos Gerais'!$D$4:$D$1002),-(Analítico!S$3&lt;='Gastos Gerais'!$E$4:$E$1002),-('Gastos Gerais'!$C$4:$C$1002))</f>
        <v>0</v>
      </c>
      <c r="T67" s="73">
        <f>SUMPRODUCT(-('Gastos Gerais'!$B$4:$B$1002=Analítico!$B67),-(Analítico!T$3&gt;='Gastos Gerais'!$D$4:$D$1002),-(Analítico!T$3&lt;='Gastos Gerais'!$E$4:$E$1002),-('Gastos Gerais'!$C$4:$C$1002))</f>
        <v>0</v>
      </c>
      <c r="U67" s="73">
        <f>SUMPRODUCT(-('Gastos Gerais'!$B$4:$B$1002=Analítico!$B67),-(Analítico!U$3&gt;='Gastos Gerais'!$D$4:$D$1002),-(Analítico!U$3&lt;='Gastos Gerais'!$E$4:$E$1002),-('Gastos Gerais'!$C$4:$C$1002))</f>
        <v>0</v>
      </c>
      <c r="V67" s="73">
        <f>SUMPRODUCT(-('Gastos Gerais'!$B$4:$B$1002=Analítico!$B67),-(Analítico!V$3&gt;='Gastos Gerais'!$D$4:$D$1002),-(Analítico!V$3&lt;='Gastos Gerais'!$E$4:$E$1002),-('Gastos Gerais'!$C$4:$C$1002))</f>
        <v>0</v>
      </c>
      <c r="W67" s="73">
        <f>SUMPRODUCT(-('Gastos Gerais'!$B$4:$B$1002=Analítico!$B67),-(Analítico!W$3&gt;='Gastos Gerais'!$D$4:$D$1002),-(Analítico!W$3&lt;='Gastos Gerais'!$E$4:$E$1002),-('Gastos Gerais'!$C$4:$C$1002))</f>
        <v>0</v>
      </c>
      <c r="X67" s="73">
        <f>SUMPRODUCT(-('Gastos Gerais'!$B$4:$B$1002=Analítico!$B67),-(Analítico!X$3&gt;='Gastos Gerais'!$D$4:$D$1002),-(Analítico!X$3&lt;='Gastos Gerais'!$E$4:$E$1002),-('Gastos Gerais'!$C$4:$C$1002))</f>
        <v>0</v>
      </c>
      <c r="Y67" s="73">
        <f>SUMPRODUCT(-('Gastos Gerais'!$B$4:$B$1002=Analítico!$B67),-(Analítico!Y$3&gt;='Gastos Gerais'!$D$4:$D$1002),-(Analítico!Y$3&lt;='Gastos Gerais'!$E$4:$E$1002),-('Gastos Gerais'!$C$4:$C$1002))</f>
        <v>0</v>
      </c>
      <c r="Z67" s="73">
        <f>SUMPRODUCT(-('Gastos Gerais'!$B$4:$B$1002=Analítico!$B67),-(Analítico!Z$3&gt;='Gastos Gerais'!$D$4:$D$1002),-(Analítico!Z$3&lt;='Gastos Gerais'!$E$4:$E$1002),-('Gastos Gerais'!$C$4:$C$1002))</f>
        <v>0</v>
      </c>
      <c r="AA67" s="73">
        <f>SUMPRODUCT(-('Gastos Gerais'!$B$4:$B$1002=Analítico!$B67),-(Analítico!AA$3&gt;='Gastos Gerais'!$D$4:$D$1002),-(Analítico!AA$3&lt;='Gastos Gerais'!$E$4:$E$1002),-('Gastos Gerais'!$C$4:$C$1002))</f>
        <v>0</v>
      </c>
      <c r="AB67" s="73">
        <f>SUMPRODUCT(-('Gastos Gerais'!$B$4:$B$1002=Analítico!$B67),-(Analítico!AB$3&gt;='Gastos Gerais'!$D$4:$D$1002),-(Analítico!AB$3&lt;='Gastos Gerais'!$E$4:$E$1002),-('Gastos Gerais'!$C$4:$C$1002))</f>
        <v>0</v>
      </c>
      <c r="AC67" s="73">
        <f>SUMPRODUCT(-('Gastos Gerais'!$B$4:$B$1002=Analítico!$B67),-(Analítico!AC$3&gt;='Gastos Gerais'!$D$4:$D$1002),-(Analítico!AC$3&lt;='Gastos Gerais'!$E$4:$E$1002),-('Gastos Gerais'!$C$4:$C$1002))</f>
        <v>0</v>
      </c>
      <c r="AD67" s="73">
        <f>SUMPRODUCT(-('Gastos Gerais'!$B$4:$B$1002=Analítico!$B67),-(Analítico!AD$3&gt;='Gastos Gerais'!$D$4:$D$1002),-(Analítico!AD$3&lt;='Gastos Gerais'!$E$4:$E$1002),-('Gastos Gerais'!$C$4:$C$1002))</f>
        <v>0</v>
      </c>
      <c r="AE67" s="73">
        <f>SUMPRODUCT(-('Gastos Gerais'!$B$4:$B$1002=Analítico!$B67),-(Analítico!AE$3&gt;='Gastos Gerais'!$D$4:$D$1002),-(Analítico!AE$3&lt;='Gastos Gerais'!$E$4:$E$1002),-('Gastos Gerais'!$C$4:$C$1002))</f>
        <v>0</v>
      </c>
      <c r="AF67" s="73">
        <f>SUMPRODUCT(-('Gastos Gerais'!$B$4:$B$1002=Analítico!$B67),-(Analítico!AF$3&gt;='Gastos Gerais'!$D$4:$D$1002),-(Analítico!AF$3&lt;='Gastos Gerais'!$E$4:$E$1002),-('Gastos Gerais'!$C$4:$C$1002))</f>
        <v>0</v>
      </c>
      <c r="AG67" s="73">
        <f>SUMPRODUCT(-('Gastos Gerais'!$B$4:$B$1002=Analítico!$B67),-(Analítico!AG$3&gt;='Gastos Gerais'!$D$4:$D$1002),-(Analítico!AG$3&lt;='Gastos Gerais'!$E$4:$E$1002),-('Gastos Gerais'!$C$4:$C$1002))</f>
        <v>0</v>
      </c>
      <c r="AH67" s="73">
        <f>SUMPRODUCT(-('Gastos Gerais'!$B$4:$B$1002=Analítico!$B67),-(Analítico!AH$3&gt;='Gastos Gerais'!$D$4:$D$1002),-(Analítico!AH$3&lt;='Gastos Gerais'!$E$4:$E$1002),-('Gastos Gerais'!$C$4:$C$1002))</f>
        <v>0</v>
      </c>
      <c r="AI67" s="73">
        <f>SUMPRODUCT(-('Gastos Gerais'!$B$4:$B$1002=Analítico!$B67),-(Analítico!AI$3&gt;='Gastos Gerais'!$D$4:$D$1002),-(Analítico!AI$3&lt;='Gastos Gerais'!$E$4:$E$1002),-('Gastos Gerais'!$C$4:$C$1002))</f>
        <v>0</v>
      </c>
      <c r="AJ67" s="73">
        <f>SUMPRODUCT(-('Gastos Gerais'!$B$4:$B$1002=Analítico!$B67),-(Analítico!AJ$3&gt;='Gastos Gerais'!$D$4:$D$1002),-(Analítico!AJ$3&lt;='Gastos Gerais'!$E$4:$E$1002),-('Gastos Gerais'!$C$4:$C$1002))</f>
        <v>0</v>
      </c>
      <c r="AK67" s="73">
        <f>SUMPRODUCT(-('Gastos Gerais'!$B$4:$B$1002=Analítico!$B67),-(Analítico!AK$3&gt;='Gastos Gerais'!$D$4:$D$1002),-(Analítico!AK$3&lt;='Gastos Gerais'!$E$4:$E$1002),-('Gastos Gerais'!$C$4:$C$1002))</f>
        <v>0</v>
      </c>
      <c r="AL67" s="73">
        <f>SUMPRODUCT(-('Gastos Gerais'!$B$4:$B$1002=Analítico!$B67),-(Analítico!AL$3&gt;='Gastos Gerais'!$D$4:$D$1002),-(Analítico!AL$3&lt;='Gastos Gerais'!$E$4:$E$1002),-('Gastos Gerais'!$C$4:$C$1002))</f>
        <v>0</v>
      </c>
      <c r="AM67" s="73">
        <f>SUMPRODUCT(-('Gastos Gerais'!$B$4:$B$1002=Analítico!$B67),-(Analítico!AM$3&gt;='Gastos Gerais'!$D$4:$D$1002),-(Analítico!AM$3&lt;='Gastos Gerais'!$E$4:$E$1002),-('Gastos Gerais'!$C$4:$C$1002))</f>
        <v>0</v>
      </c>
      <c r="AN67" s="73">
        <f>SUMPRODUCT(-('Gastos Gerais'!$B$4:$B$1002=Analítico!$B67),-(Analítico!AN$3&gt;='Gastos Gerais'!$D$4:$D$1002),-(Analítico!AN$3&lt;='Gastos Gerais'!$E$4:$E$1002),-('Gastos Gerais'!$C$4:$C$1002))</f>
        <v>0</v>
      </c>
      <c r="AO67" s="73">
        <f>SUMPRODUCT(-('Gastos Gerais'!$B$4:$B$1002=Analítico!$B67),-(Analítico!AO$3&gt;='Gastos Gerais'!$D$4:$D$1002),-(Analítico!AO$3&lt;='Gastos Gerais'!$E$4:$E$1002),-('Gastos Gerais'!$C$4:$C$1002))</f>
        <v>0</v>
      </c>
      <c r="AP67" s="73">
        <f>SUMPRODUCT(-('Gastos Gerais'!$B$4:$B$1002=Analítico!$B67),-(Analítico!AP$3&gt;='Gastos Gerais'!$D$4:$D$1002),-(Analítico!AP$3&lt;='Gastos Gerais'!$E$4:$E$1002),-('Gastos Gerais'!$C$4:$C$1002))</f>
        <v>0</v>
      </c>
      <c r="AQ67" s="73">
        <f>SUMPRODUCT(-('Gastos Gerais'!$B$4:$B$1002=Analítico!$B67),-(Analítico!AQ$3&gt;='Gastos Gerais'!$D$4:$D$1002),-(Analítico!AQ$3&lt;='Gastos Gerais'!$E$4:$E$1002),-('Gastos Gerais'!$C$4:$C$1002))</f>
        <v>0</v>
      </c>
      <c r="AR67" s="73">
        <f>SUMPRODUCT(-('Gastos Gerais'!$B$4:$B$1002=Analítico!$B67),-(Analítico!AR$3&gt;='Gastos Gerais'!$D$4:$D$1002),-(Analítico!AR$3&lt;='Gastos Gerais'!$E$4:$E$1002),-('Gastos Gerais'!$C$4:$C$1002))</f>
        <v>0</v>
      </c>
      <c r="AS67" s="73">
        <f>SUMPRODUCT(-('Gastos Gerais'!$B$4:$B$1002=Analítico!$B67),-(Analítico!AS$3&gt;='Gastos Gerais'!$D$4:$D$1002),-(Analítico!AS$3&lt;='Gastos Gerais'!$E$4:$E$1002),-('Gastos Gerais'!$C$4:$C$1002))</f>
        <v>0</v>
      </c>
      <c r="AT67" s="73">
        <f>SUMPRODUCT(-('Gastos Gerais'!$B$4:$B$1002=Analítico!$B67),-(Analítico!AT$3&gt;='Gastos Gerais'!$D$4:$D$1002),-(Analítico!AT$3&lt;='Gastos Gerais'!$E$4:$E$1002),-('Gastos Gerais'!$C$4:$C$1002))</f>
        <v>0</v>
      </c>
      <c r="AU67" s="73">
        <f>SUMPRODUCT(-('Gastos Gerais'!$B$4:$B$1002=Analítico!$B67),-(Analítico!AU$3&gt;='Gastos Gerais'!$D$4:$D$1002),-(Analítico!AU$3&lt;='Gastos Gerais'!$E$4:$E$1002),-('Gastos Gerais'!$C$4:$C$1002))</f>
        <v>0</v>
      </c>
      <c r="AV67" s="73">
        <f>SUMPRODUCT(-('Gastos Gerais'!$B$4:$B$1002=Analítico!$B67),-(Analítico!AV$3&gt;='Gastos Gerais'!$D$4:$D$1002),-(Analítico!AV$3&lt;='Gastos Gerais'!$E$4:$E$1002),-('Gastos Gerais'!$C$4:$C$1002))</f>
        <v>0</v>
      </c>
      <c r="AW67" s="73">
        <f>SUMPRODUCT(-('Gastos Gerais'!$B$4:$B$1002=Analítico!$B67),-(Analítico!AW$3&gt;='Gastos Gerais'!$D$4:$D$1002),-(Analítico!AW$3&lt;='Gastos Gerais'!$E$4:$E$1002),-('Gastos Gerais'!$C$4:$C$1002))</f>
        <v>0</v>
      </c>
      <c r="AX67" s="73">
        <f>SUMPRODUCT(-('Gastos Gerais'!$B$4:$B$1002=Analítico!$B67),-(Analítico!AX$3&gt;='Gastos Gerais'!$D$4:$D$1002),-(Analítico!AX$3&lt;='Gastos Gerais'!$E$4:$E$1002),-('Gastos Gerais'!$C$4:$C$1002))</f>
        <v>0</v>
      </c>
      <c r="AY67" s="73">
        <f>SUMPRODUCT(-('Gastos Gerais'!$B$4:$B$1002=Analítico!$B67),-(Analítico!AY$3&gt;='Gastos Gerais'!$D$4:$D$1002),-(Analítico!AY$3&lt;='Gastos Gerais'!$E$4:$E$1002),-('Gastos Gerais'!$C$4:$C$1002))</f>
        <v>0</v>
      </c>
      <c r="AZ67" s="73">
        <f>SUMPRODUCT(-('Gastos Gerais'!$B$4:$B$1002=Analítico!$B67),-(Analítico!AZ$3&gt;='Gastos Gerais'!$D$4:$D$1002),-(Analítico!AZ$3&lt;='Gastos Gerais'!$E$4:$E$1002),-('Gastos Gerais'!$C$4:$C$1002))</f>
        <v>0</v>
      </c>
      <c r="BA67" s="73">
        <f>SUMPRODUCT(-('Gastos Gerais'!$B$4:$B$1002=Analítico!$B67),-(Analítico!BA$3&gt;='Gastos Gerais'!$D$4:$D$1002),-(Analítico!BA$3&lt;='Gastos Gerais'!$E$4:$E$1002),-('Gastos Gerais'!$C$4:$C$1002))</f>
        <v>0</v>
      </c>
      <c r="BB67" s="73">
        <f>SUMPRODUCT(-('Gastos Gerais'!$B$4:$B$1002=Analítico!$B67),-(Analítico!BB$3&gt;='Gastos Gerais'!$D$4:$D$1002),-(Analítico!BB$3&lt;='Gastos Gerais'!$E$4:$E$1002),-('Gastos Gerais'!$C$4:$C$1002))</f>
        <v>0</v>
      </c>
      <c r="BC67" s="73">
        <f>SUMPRODUCT(-('Gastos Gerais'!$B$4:$B$1002=Analítico!$B67),-(Analítico!BC$3&gt;='Gastos Gerais'!$D$4:$D$1002),-(Analítico!BC$3&lt;='Gastos Gerais'!$E$4:$E$1002),-('Gastos Gerais'!$C$4:$C$1002))</f>
        <v>0</v>
      </c>
      <c r="BD67" s="73">
        <f>SUMPRODUCT(-('Gastos Gerais'!$B$4:$B$1002=Analítico!$B67),-(Analítico!BD$3&gt;='Gastos Gerais'!$D$4:$D$1002),-(Analítico!BD$3&lt;='Gastos Gerais'!$E$4:$E$1002),-('Gastos Gerais'!$C$4:$C$1002))</f>
        <v>0</v>
      </c>
      <c r="BE67" s="73">
        <f>SUMPRODUCT(-('Gastos Gerais'!$B$4:$B$1002=Analítico!$B67),-(Analítico!BE$3&gt;='Gastos Gerais'!$D$4:$D$1002),-(Analítico!BE$3&lt;='Gastos Gerais'!$E$4:$E$1002),-('Gastos Gerais'!$C$4:$C$1002))</f>
        <v>0</v>
      </c>
      <c r="BF67" s="73">
        <f>SUMPRODUCT(-('Gastos Gerais'!$B$4:$B$1002=Analítico!$B67),-(Analítico!BF$3&gt;='Gastos Gerais'!$D$4:$D$1002),-(Analítico!BF$3&lt;='Gastos Gerais'!$E$4:$E$1002),-('Gastos Gerais'!$C$4:$C$1002))</f>
        <v>0</v>
      </c>
      <c r="BG67" s="73">
        <f>SUMPRODUCT(-('Gastos Gerais'!$B$4:$B$1002=Analítico!$B67),-(Analítico!BG$3&gt;='Gastos Gerais'!$D$4:$D$1002),-(Analítico!BG$3&lt;='Gastos Gerais'!$E$4:$E$1002),-('Gastos Gerais'!$C$4:$C$1002))</f>
        <v>0</v>
      </c>
      <c r="BH67" s="73">
        <f>SUMPRODUCT(-('Gastos Gerais'!$B$4:$B$1002=Analítico!$B67),-(Analítico!BH$3&gt;='Gastos Gerais'!$D$4:$D$1002),-(Analítico!BH$3&lt;='Gastos Gerais'!$E$4:$E$1002),-('Gastos Gerais'!$C$4:$C$1002))</f>
        <v>0</v>
      </c>
      <c r="BI67" s="73">
        <f>SUMPRODUCT(-('Gastos Gerais'!$B$4:$B$1002=Analítico!$B67),-(Analítico!BI$3&gt;='Gastos Gerais'!$D$4:$D$1002),-(Analítico!BI$3&lt;='Gastos Gerais'!$E$4:$E$1002),-('Gastos Gerais'!$C$4:$C$1002))</f>
        <v>0</v>
      </c>
      <c r="BJ67" s="73">
        <f>SUMPRODUCT(-('Gastos Gerais'!$B$4:$B$1002=Analítico!$B67),-(Analítico!BJ$3&gt;='Gastos Gerais'!$D$4:$D$1002),-(Analítico!BJ$3&lt;='Gastos Gerais'!$E$4:$E$1002),-('Gastos Gerais'!$C$4:$C$1002))</f>
        <v>0</v>
      </c>
      <c r="BK67" s="71">
        <f t="shared" si="31"/>
        <v>3600</v>
      </c>
      <c r="BL67" s="76">
        <f t="shared" ca="1" si="32"/>
        <v>4.3785739597461523E-5</v>
      </c>
    </row>
    <row r="68" spans="1:64" s="49" customFormat="1" ht="23.25" customHeight="1">
      <c r="A68" s="19" t="s">
        <v>143</v>
      </c>
      <c r="B68" s="350" t="s">
        <v>144</v>
      </c>
      <c r="C68" s="73">
        <f>SUMPRODUCT(-('Gastos Gerais'!$B$4:$B$1002=Analítico!$B68),-(Analítico!C$3&gt;='Gastos Gerais'!$D$4:$D$1002),-(Analítico!C$3&lt;='Gastos Gerais'!$E$4:$E$1002),-('Gastos Gerais'!$C$4:$C$1002))</f>
        <v>0</v>
      </c>
      <c r="D68" s="73">
        <f>SUMPRODUCT(-('Gastos Gerais'!$B$4:$B$1002=Analítico!$B68),-(Analítico!D$3&gt;='Gastos Gerais'!$D$4:$D$1002),-(Analítico!D$3&lt;='Gastos Gerais'!$E$4:$E$1002),-('Gastos Gerais'!$C$4:$C$1002))</f>
        <v>0</v>
      </c>
      <c r="E68" s="73">
        <f>SUMPRODUCT(-('Gastos Gerais'!$B$4:$B$1002=Analítico!$B68),-(Analítico!E$3&gt;='Gastos Gerais'!$D$4:$D$1002),-(Analítico!E$3&lt;='Gastos Gerais'!$E$4:$E$1002),-('Gastos Gerais'!$C$4:$C$1002))</f>
        <v>0</v>
      </c>
      <c r="F68" s="73">
        <f>SUMPRODUCT(-('Gastos Gerais'!$B$4:$B$1002=Analítico!$B68),-(Analítico!F$3&gt;='Gastos Gerais'!$D$4:$D$1002),-(Analítico!F$3&lt;='Gastos Gerais'!$E$4:$E$1002),-('Gastos Gerais'!$C$4:$C$1002))</f>
        <v>0</v>
      </c>
      <c r="G68" s="73">
        <f>SUMPRODUCT(-('Gastos Gerais'!$B$4:$B$1002=Analítico!$B68),-(Analítico!G$3&gt;='Gastos Gerais'!$D$4:$D$1002),-(Analítico!G$3&lt;='Gastos Gerais'!$E$4:$E$1002),-('Gastos Gerais'!$C$4:$C$1002))</f>
        <v>0</v>
      </c>
      <c r="H68" s="73">
        <f>SUMPRODUCT(-('Gastos Gerais'!$B$4:$B$1002=Analítico!$B68),-(Analítico!H$3&gt;='Gastos Gerais'!$D$4:$D$1002),-(Analítico!H$3&lt;='Gastos Gerais'!$E$4:$E$1002),-('Gastos Gerais'!$C$4:$C$1002))</f>
        <v>0</v>
      </c>
      <c r="I68" s="73">
        <f>SUMPRODUCT(-('Gastos Gerais'!$B$4:$B$1002=Analítico!$B68),-(Analítico!I$3&gt;='Gastos Gerais'!$D$4:$D$1002),-(Analítico!I$3&lt;='Gastos Gerais'!$E$4:$E$1002),-('Gastos Gerais'!$C$4:$C$1002))</f>
        <v>0</v>
      </c>
      <c r="J68" s="73">
        <f>SUMPRODUCT(-('Gastos Gerais'!$B$4:$B$1002=Analítico!$B68),-(Analítico!J$3&gt;='Gastos Gerais'!$D$4:$D$1002),-(Analítico!J$3&lt;='Gastos Gerais'!$E$4:$E$1002),-('Gastos Gerais'!$C$4:$C$1002))</f>
        <v>0</v>
      </c>
      <c r="K68" s="73">
        <f>SUMPRODUCT(-('Gastos Gerais'!$B$4:$B$1002=Analítico!$B68),-(Analítico!K$3&gt;='Gastos Gerais'!$D$4:$D$1002),-(Analítico!K$3&lt;='Gastos Gerais'!$E$4:$E$1002),-('Gastos Gerais'!$C$4:$C$1002))</f>
        <v>0</v>
      </c>
      <c r="L68" s="73">
        <f>SUMPRODUCT(-('Gastos Gerais'!$B$4:$B$1002=Analítico!$B68),-(Analítico!L$3&gt;='Gastos Gerais'!$D$4:$D$1002),-(Analítico!L$3&lt;='Gastos Gerais'!$E$4:$E$1002),-('Gastos Gerais'!$C$4:$C$1002))</f>
        <v>0</v>
      </c>
      <c r="M68" s="73">
        <f>SUMPRODUCT(-('Gastos Gerais'!$B$4:$B$1002=Analítico!$B68),-(Analítico!M$3&gt;='Gastos Gerais'!$D$4:$D$1002),-(Analítico!M$3&lt;='Gastos Gerais'!$E$4:$E$1002),-('Gastos Gerais'!$C$4:$C$1002))</f>
        <v>0</v>
      </c>
      <c r="N68" s="73">
        <f>SUMPRODUCT(-('Gastos Gerais'!$B$4:$B$1002=Analítico!$B68),-(Analítico!N$3&gt;='Gastos Gerais'!$D$4:$D$1002),-(Analítico!N$3&lt;='Gastos Gerais'!$E$4:$E$1002),-('Gastos Gerais'!$C$4:$C$1002))</f>
        <v>0</v>
      </c>
      <c r="O68" s="73">
        <f>SUMPRODUCT(-('Gastos Gerais'!$B$4:$B$1002=Analítico!$B68),-(Analítico!O$3&gt;='Gastos Gerais'!$D$4:$D$1002),-(Analítico!O$3&lt;='Gastos Gerais'!$E$4:$E$1002),-('Gastos Gerais'!$C$4:$C$1002))</f>
        <v>0</v>
      </c>
      <c r="P68" s="73">
        <f>SUMPRODUCT(-('Gastos Gerais'!$B$4:$B$1002=Analítico!$B68),-(Analítico!P$3&gt;='Gastos Gerais'!$D$4:$D$1002),-(Analítico!P$3&lt;='Gastos Gerais'!$E$4:$E$1002),-('Gastos Gerais'!$C$4:$C$1002))</f>
        <v>0</v>
      </c>
      <c r="Q68" s="73">
        <f>SUMPRODUCT(-('Gastos Gerais'!$B$4:$B$1002=Analítico!$B68),-(Analítico!Q$3&gt;='Gastos Gerais'!$D$4:$D$1002),-(Analítico!Q$3&lt;='Gastos Gerais'!$E$4:$E$1002),-('Gastos Gerais'!$C$4:$C$1002))</f>
        <v>0</v>
      </c>
      <c r="R68" s="73">
        <f>SUMPRODUCT(-('Gastos Gerais'!$B$4:$B$1002=Analítico!$B68),-(Analítico!R$3&gt;='Gastos Gerais'!$D$4:$D$1002),-(Analítico!R$3&lt;='Gastos Gerais'!$E$4:$E$1002),-('Gastos Gerais'!$C$4:$C$1002))</f>
        <v>0</v>
      </c>
      <c r="S68" s="73">
        <f>SUMPRODUCT(-('Gastos Gerais'!$B$4:$B$1002=Analítico!$B68),-(Analítico!S$3&gt;='Gastos Gerais'!$D$4:$D$1002),-(Analítico!S$3&lt;='Gastos Gerais'!$E$4:$E$1002),-('Gastos Gerais'!$C$4:$C$1002))</f>
        <v>0</v>
      </c>
      <c r="T68" s="73">
        <f>SUMPRODUCT(-('Gastos Gerais'!$B$4:$B$1002=Analítico!$B68),-(Analítico!T$3&gt;='Gastos Gerais'!$D$4:$D$1002),-(Analítico!T$3&lt;='Gastos Gerais'!$E$4:$E$1002),-('Gastos Gerais'!$C$4:$C$1002))</f>
        <v>0</v>
      </c>
      <c r="U68" s="73">
        <f>SUMPRODUCT(-('Gastos Gerais'!$B$4:$B$1002=Analítico!$B68),-(Analítico!U$3&gt;='Gastos Gerais'!$D$4:$D$1002),-(Analítico!U$3&lt;='Gastos Gerais'!$E$4:$E$1002),-('Gastos Gerais'!$C$4:$C$1002))</f>
        <v>0</v>
      </c>
      <c r="V68" s="73">
        <f>SUMPRODUCT(-('Gastos Gerais'!$B$4:$B$1002=Analítico!$B68),-(Analítico!V$3&gt;='Gastos Gerais'!$D$4:$D$1002),-(Analítico!V$3&lt;='Gastos Gerais'!$E$4:$E$1002),-('Gastos Gerais'!$C$4:$C$1002))</f>
        <v>0</v>
      </c>
      <c r="W68" s="73">
        <f>SUMPRODUCT(-('Gastos Gerais'!$B$4:$B$1002=Analítico!$B68),-(Analítico!W$3&gt;='Gastos Gerais'!$D$4:$D$1002),-(Analítico!W$3&lt;='Gastos Gerais'!$E$4:$E$1002),-('Gastos Gerais'!$C$4:$C$1002))</f>
        <v>0</v>
      </c>
      <c r="X68" s="73">
        <f>SUMPRODUCT(-('Gastos Gerais'!$B$4:$B$1002=Analítico!$B68),-(Analítico!X$3&gt;='Gastos Gerais'!$D$4:$D$1002),-(Analítico!X$3&lt;='Gastos Gerais'!$E$4:$E$1002),-('Gastos Gerais'!$C$4:$C$1002))</f>
        <v>0</v>
      </c>
      <c r="Y68" s="73">
        <f>SUMPRODUCT(-('Gastos Gerais'!$B$4:$B$1002=Analítico!$B68),-(Analítico!Y$3&gt;='Gastos Gerais'!$D$4:$D$1002),-(Analítico!Y$3&lt;='Gastos Gerais'!$E$4:$E$1002),-('Gastos Gerais'!$C$4:$C$1002))</f>
        <v>0</v>
      </c>
      <c r="Z68" s="73">
        <f>SUMPRODUCT(-('Gastos Gerais'!$B$4:$B$1002=Analítico!$B68),-(Analítico!Z$3&gt;='Gastos Gerais'!$D$4:$D$1002),-(Analítico!Z$3&lt;='Gastos Gerais'!$E$4:$E$1002),-('Gastos Gerais'!$C$4:$C$1002))</f>
        <v>0</v>
      </c>
      <c r="AA68" s="73">
        <f>SUMPRODUCT(-('Gastos Gerais'!$B$4:$B$1002=Analítico!$B68),-(Analítico!AA$3&gt;='Gastos Gerais'!$D$4:$D$1002),-(Analítico!AA$3&lt;='Gastos Gerais'!$E$4:$E$1002),-('Gastos Gerais'!$C$4:$C$1002))</f>
        <v>0</v>
      </c>
      <c r="AB68" s="73">
        <f>SUMPRODUCT(-('Gastos Gerais'!$B$4:$B$1002=Analítico!$B68),-(Analítico!AB$3&gt;='Gastos Gerais'!$D$4:$D$1002),-(Analítico!AB$3&lt;='Gastos Gerais'!$E$4:$E$1002),-('Gastos Gerais'!$C$4:$C$1002))</f>
        <v>0</v>
      </c>
      <c r="AC68" s="73">
        <f>SUMPRODUCT(-('Gastos Gerais'!$B$4:$B$1002=Analítico!$B68),-(Analítico!AC$3&gt;='Gastos Gerais'!$D$4:$D$1002),-(Analítico!AC$3&lt;='Gastos Gerais'!$E$4:$E$1002),-('Gastos Gerais'!$C$4:$C$1002))</f>
        <v>0</v>
      </c>
      <c r="AD68" s="73">
        <f>SUMPRODUCT(-('Gastos Gerais'!$B$4:$B$1002=Analítico!$B68),-(Analítico!AD$3&gt;='Gastos Gerais'!$D$4:$D$1002),-(Analítico!AD$3&lt;='Gastos Gerais'!$E$4:$E$1002),-('Gastos Gerais'!$C$4:$C$1002))</f>
        <v>0</v>
      </c>
      <c r="AE68" s="73">
        <f>SUMPRODUCT(-('Gastos Gerais'!$B$4:$B$1002=Analítico!$B68),-(Analítico!AE$3&gt;='Gastos Gerais'!$D$4:$D$1002),-(Analítico!AE$3&lt;='Gastos Gerais'!$E$4:$E$1002),-('Gastos Gerais'!$C$4:$C$1002))</f>
        <v>0</v>
      </c>
      <c r="AF68" s="73">
        <f>SUMPRODUCT(-('Gastos Gerais'!$B$4:$B$1002=Analítico!$B68),-(Analítico!AF$3&gt;='Gastos Gerais'!$D$4:$D$1002),-(Analítico!AF$3&lt;='Gastos Gerais'!$E$4:$E$1002),-('Gastos Gerais'!$C$4:$C$1002))</f>
        <v>0</v>
      </c>
      <c r="AG68" s="73">
        <f>SUMPRODUCT(-('Gastos Gerais'!$B$4:$B$1002=Analítico!$B68),-(Analítico!AG$3&gt;='Gastos Gerais'!$D$4:$D$1002),-(Analítico!AG$3&lt;='Gastos Gerais'!$E$4:$E$1002),-('Gastos Gerais'!$C$4:$C$1002))</f>
        <v>0</v>
      </c>
      <c r="AH68" s="73">
        <f>SUMPRODUCT(-('Gastos Gerais'!$B$4:$B$1002=Analítico!$B68),-(Analítico!AH$3&gt;='Gastos Gerais'!$D$4:$D$1002),-(Analítico!AH$3&lt;='Gastos Gerais'!$E$4:$E$1002),-('Gastos Gerais'!$C$4:$C$1002))</f>
        <v>0</v>
      </c>
      <c r="AI68" s="73">
        <f>SUMPRODUCT(-('Gastos Gerais'!$B$4:$B$1002=Analítico!$B68),-(Analítico!AI$3&gt;='Gastos Gerais'!$D$4:$D$1002),-(Analítico!AI$3&lt;='Gastos Gerais'!$E$4:$E$1002),-('Gastos Gerais'!$C$4:$C$1002))</f>
        <v>0</v>
      </c>
      <c r="AJ68" s="73">
        <f>SUMPRODUCT(-('Gastos Gerais'!$B$4:$B$1002=Analítico!$B68),-(Analítico!AJ$3&gt;='Gastos Gerais'!$D$4:$D$1002),-(Analítico!AJ$3&lt;='Gastos Gerais'!$E$4:$E$1002),-('Gastos Gerais'!$C$4:$C$1002))</f>
        <v>0</v>
      </c>
      <c r="AK68" s="73">
        <f>SUMPRODUCT(-('Gastos Gerais'!$B$4:$B$1002=Analítico!$B68),-(Analítico!AK$3&gt;='Gastos Gerais'!$D$4:$D$1002),-(Analítico!AK$3&lt;='Gastos Gerais'!$E$4:$E$1002),-('Gastos Gerais'!$C$4:$C$1002))</f>
        <v>0</v>
      </c>
      <c r="AL68" s="73">
        <f>SUMPRODUCT(-('Gastos Gerais'!$B$4:$B$1002=Analítico!$B68),-(Analítico!AL$3&gt;='Gastos Gerais'!$D$4:$D$1002),-(Analítico!AL$3&lt;='Gastos Gerais'!$E$4:$E$1002),-('Gastos Gerais'!$C$4:$C$1002))</f>
        <v>0</v>
      </c>
      <c r="AM68" s="73">
        <f>SUMPRODUCT(-('Gastos Gerais'!$B$4:$B$1002=Analítico!$B68),-(Analítico!AM$3&gt;='Gastos Gerais'!$D$4:$D$1002),-(Analítico!AM$3&lt;='Gastos Gerais'!$E$4:$E$1002),-('Gastos Gerais'!$C$4:$C$1002))</f>
        <v>0</v>
      </c>
      <c r="AN68" s="73">
        <f>SUMPRODUCT(-('Gastos Gerais'!$B$4:$B$1002=Analítico!$B68),-(Analítico!AN$3&gt;='Gastos Gerais'!$D$4:$D$1002),-(Analítico!AN$3&lt;='Gastos Gerais'!$E$4:$E$1002),-('Gastos Gerais'!$C$4:$C$1002))</f>
        <v>0</v>
      </c>
      <c r="AO68" s="73">
        <f>SUMPRODUCT(-('Gastos Gerais'!$B$4:$B$1002=Analítico!$B68),-(Analítico!AO$3&gt;='Gastos Gerais'!$D$4:$D$1002),-(Analítico!AO$3&lt;='Gastos Gerais'!$E$4:$E$1002),-('Gastos Gerais'!$C$4:$C$1002))</f>
        <v>0</v>
      </c>
      <c r="AP68" s="73">
        <f>SUMPRODUCT(-('Gastos Gerais'!$B$4:$B$1002=Analítico!$B68),-(Analítico!AP$3&gt;='Gastos Gerais'!$D$4:$D$1002),-(Analítico!AP$3&lt;='Gastos Gerais'!$E$4:$E$1002),-('Gastos Gerais'!$C$4:$C$1002))</f>
        <v>0</v>
      </c>
      <c r="AQ68" s="73">
        <f>SUMPRODUCT(-('Gastos Gerais'!$B$4:$B$1002=Analítico!$B68),-(Analítico!AQ$3&gt;='Gastos Gerais'!$D$4:$D$1002),-(Analítico!AQ$3&lt;='Gastos Gerais'!$E$4:$E$1002),-('Gastos Gerais'!$C$4:$C$1002))</f>
        <v>0</v>
      </c>
      <c r="AR68" s="73">
        <f>SUMPRODUCT(-('Gastos Gerais'!$B$4:$B$1002=Analítico!$B68),-(Analítico!AR$3&gt;='Gastos Gerais'!$D$4:$D$1002),-(Analítico!AR$3&lt;='Gastos Gerais'!$E$4:$E$1002),-('Gastos Gerais'!$C$4:$C$1002))</f>
        <v>0</v>
      </c>
      <c r="AS68" s="73">
        <f>SUMPRODUCT(-('Gastos Gerais'!$B$4:$B$1002=Analítico!$B68),-(Analítico!AS$3&gt;='Gastos Gerais'!$D$4:$D$1002),-(Analítico!AS$3&lt;='Gastos Gerais'!$E$4:$E$1002),-('Gastos Gerais'!$C$4:$C$1002))</f>
        <v>0</v>
      </c>
      <c r="AT68" s="73">
        <f>SUMPRODUCT(-('Gastos Gerais'!$B$4:$B$1002=Analítico!$B68),-(Analítico!AT$3&gt;='Gastos Gerais'!$D$4:$D$1002),-(Analítico!AT$3&lt;='Gastos Gerais'!$E$4:$E$1002),-('Gastos Gerais'!$C$4:$C$1002))</f>
        <v>0</v>
      </c>
      <c r="AU68" s="73">
        <f>SUMPRODUCT(-('Gastos Gerais'!$B$4:$B$1002=Analítico!$B68),-(Analítico!AU$3&gt;='Gastos Gerais'!$D$4:$D$1002),-(Analítico!AU$3&lt;='Gastos Gerais'!$E$4:$E$1002),-('Gastos Gerais'!$C$4:$C$1002))</f>
        <v>0</v>
      </c>
      <c r="AV68" s="73">
        <f>SUMPRODUCT(-('Gastos Gerais'!$B$4:$B$1002=Analítico!$B68),-(Analítico!AV$3&gt;='Gastos Gerais'!$D$4:$D$1002),-(Analítico!AV$3&lt;='Gastos Gerais'!$E$4:$E$1002),-('Gastos Gerais'!$C$4:$C$1002))</f>
        <v>0</v>
      </c>
      <c r="AW68" s="73">
        <f>SUMPRODUCT(-('Gastos Gerais'!$B$4:$B$1002=Analítico!$B68),-(Analítico!AW$3&gt;='Gastos Gerais'!$D$4:$D$1002),-(Analítico!AW$3&lt;='Gastos Gerais'!$E$4:$E$1002),-('Gastos Gerais'!$C$4:$C$1002))</f>
        <v>0</v>
      </c>
      <c r="AX68" s="73">
        <f>SUMPRODUCT(-('Gastos Gerais'!$B$4:$B$1002=Analítico!$B68),-(Analítico!AX$3&gt;='Gastos Gerais'!$D$4:$D$1002),-(Analítico!AX$3&lt;='Gastos Gerais'!$E$4:$E$1002),-('Gastos Gerais'!$C$4:$C$1002))</f>
        <v>0</v>
      </c>
      <c r="AY68" s="73">
        <f>SUMPRODUCT(-('Gastos Gerais'!$B$4:$B$1002=Analítico!$B68),-(Analítico!AY$3&gt;='Gastos Gerais'!$D$4:$D$1002),-(Analítico!AY$3&lt;='Gastos Gerais'!$E$4:$E$1002),-('Gastos Gerais'!$C$4:$C$1002))</f>
        <v>0</v>
      </c>
      <c r="AZ68" s="73">
        <f>SUMPRODUCT(-('Gastos Gerais'!$B$4:$B$1002=Analítico!$B68),-(Analítico!AZ$3&gt;='Gastos Gerais'!$D$4:$D$1002),-(Analítico!AZ$3&lt;='Gastos Gerais'!$E$4:$E$1002),-('Gastos Gerais'!$C$4:$C$1002))</f>
        <v>0</v>
      </c>
      <c r="BA68" s="73">
        <f>SUMPRODUCT(-('Gastos Gerais'!$B$4:$B$1002=Analítico!$B68),-(Analítico!BA$3&gt;='Gastos Gerais'!$D$4:$D$1002),-(Analítico!BA$3&lt;='Gastos Gerais'!$E$4:$E$1002),-('Gastos Gerais'!$C$4:$C$1002))</f>
        <v>0</v>
      </c>
      <c r="BB68" s="73">
        <f>SUMPRODUCT(-('Gastos Gerais'!$B$4:$B$1002=Analítico!$B68),-(Analítico!BB$3&gt;='Gastos Gerais'!$D$4:$D$1002),-(Analítico!BB$3&lt;='Gastos Gerais'!$E$4:$E$1002),-('Gastos Gerais'!$C$4:$C$1002))</f>
        <v>0</v>
      </c>
      <c r="BC68" s="73">
        <f>SUMPRODUCT(-('Gastos Gerais'!$B$4:$B$1002=Analítico!$B68),-(Analítico!BC$3&gt;='Gastos Gerais'!$D$4:$D$1002),-(Analítico!BC$3&lt;='Gastos Gerais'!$E$4:$E$1002),-('Gastos Gerais'!$C$4:$C$1002))</f>
        <v>0</v>
      </c>
      <c r="BD68" s="73">
        <f>SUMPRODUCT(-('Gastos Gerais'!$B$4:$B$1002=Analítico!$B68),-(Analítico!BD$3&gt;='Gastos Gerais'!$D$4:$D$1002),-(Analítico!BD$3&lt;='Gastos Gerais'!$E$4:$E$1002),-('Gastos Gerais'!$C$4:$C$1002))</f>
        <v>0</v>
      </c>
      <c r="BE68" s="73">
        <f>SUMPRODUCT(-('Gastos Gerais'!$B$4:$B$1002=Analítico!$B68),-(Analítico!BE$3&gt;='Gastos Gerais'!$D$4:$D$1002),-(Analítico!BE$3&lt;='Gastos Gerais'!$E$4:$E$1002),-('Gastos Gerais'!$C$4:$C$1002))</f>
        <v>0</v>
      </c>
      <c r="BF68" s="73">
        <f>SUMPRODUCT(-('Gastos Gerais'!$B$4:$B$1002=Analítico!$B68),-(Analítico!BF$3&gt;='Gastos Gerais'!$D$4:$D$1002),-(Analítico!BF$3&lt;='Gastos Gerais'!$E$4:$E$1002),-('Gastos Gerais'!$C$4:$C$1002))</f>
        <v>0</v>
      </c>
      <c r="BG68" s="73">
        <f>SUMPRODUCT(-('Gastos Gerais'!$B$4:$B$1002=Analítico!$B68),-(Analítico!BG$3&gt;='Gastos Gerais'!$D$4:$D$1002),-(Analítico!BG$3&lt;='Gastos Gerais'!$E$4:$E$1002),-('Gastos Gerais'!$C$4:$C$1002))</f>
        <v>0</v>
      </c>
      <c r="BH68" s="73">
        <f>SUMPRODUCT(-('Gastos Gerais'!$B$4:$B$1002=Analítico!$B68),-(Analítico!BH$3&gt;='Gastos Gerais'!$D$4:$D$1002),-(Analítico!BH$3&lt;='Gastos Gerais'!$E$4:$E$1002),-('Gastos Gerais'!$C$4:$C$1002))</f>
        <v>0</v>
      </c>
      <c r="BI68" s="73">
        <f>SUMPRODUCT(-('Gastos Gerais'!$B$4:$B$1002=Analítico!$B68),-(Analítico!BI$3&gt;='Gastos Gerais'!$D$4:$D$1002),-(Analítico!BI$3&lt;='Gastos Gerais'!$E$4:$E$1002),-('Gastos Gerais'!$C$4:$C$1002))</f>
        <v>0</v>
      </c>
      <c r="BJ68" s="73">
        <f>SUMPRODUCT(-('Gastos Gerais'!$B$4:$B$1002=Analítico!$B68),-(Analítico!BJ$3&gt;='Gastos Gerais'!$D$4:$D$1002),-(Analítico!BJ$3&lt;='Gastos Gerais'!$E$4:$E$1002),-('Gastos Gerais'!$C$4:$C$1002))</f>
        <v>0</v>
      </c>
      <c r="BK68" s="71">
        <f t="shared" si="31"/>
        <v>0</v>
      </c>
      <c r="BL68" s="76">
        <f t="shared" ca="1" si="32"/>
        <v>0</v>
      </c>
    </row>
    <row r="69" spans="1:64" s="49" customFormat="1" ht="23.25" customHeight="1">
      <c r="A69" s="19" t="s">
        <v>145</v>
      </c>
      <c r="B69" s="350" t="s">
        <v>146</v>
      </c>
      <c r="C69" s="73">
        <f>SUMPRODUCT(-('Gastos Gerais'!$B$4:$B$1002=Analítico!$B69),-(Analítico!C$3&gt;='Gastos Gerais'!$D$4:$D$1002),-(Analítico!C$3&lt;='Gastos Gerais'!$E$4:$E$1002),-('Gastos Gerais'!$C$4:$C$1002))</f>
        <v>0</v>
      </c>
      <c r="D69" s="73">
        <f>SUMPRODUCT(-('Gastos Gerais'!$B$4:$B$1002=Analítico!$B69),-(Analítico!D$3&gt;='Gastos Gerais'!$D$4:$D$1002),-(Analítico!D$3&lt;='Gastos Gerais'!$E$4:$E$1002),-('Gastos Gerais'!$C$4:$C$1002))</f>
        <v>0</v>
      </c>
      <c r="E69" s="73">
        <f>SUMPRODUCT(-('Gastos Gerais'!$B$4:$B$1002=Analítico!$B69),-(Analítico!E$3&gt;='Gastos Gerais'!$D$4:$D$1002),-(Analítico!E$3&lt;='Gastos Gerais'!$E$4:$E$1002),-('Gastos Gerais'!$C$4:$C$1002))</f>
        <v>0</v>
      </c>
      <c r="F69" s="73">
        <f>SUMPRODUCT(-('Gastos Gerais'!$B$4:$B$1002=Analítico!$B69),-(Analítico!F$3&gt;='Gastos Gerais'!$D$4:$D$1002),-(Analítico!F$3&lt;='Gastos Gerais'!$E$4:$E$1002),-('Gastos Gerais'!$C$4:$C$1002))</f>
        <v>0</v>
      </c>
      <c r="G69" s="73">
        <f>SUMPRODUCT(-('Gastos Gerais'!$B$4:$B$1002=Analítico!$B69),-(Analítico!G$3&gt;='Gastos Gerais'!$D$4:$D$1002),-(Analítico!G$3&lt;='Gastos Gerais'!$E$4:$E$1002),-('Gastos Gerais'!$C$4:$C$1002))</f>
        <v>0</v>
      </c>
      <c r="H69" s="73">
        <f>SUMPRODUCT(-('Gastos Gerais'!$B$4:$B$1002=Analítico!$B69),-(Analítico!H$3&gt;='Gastos Gerais'!$D$4:$D$1002),-(Analítico!H$3&lt;='Gastos Gerais'!$E$4:$E$1002),-('Gastos Gerais'!$C$4:$C$1002))</f>
        <v>0</v>
      </c>
      <c r="I69" s="73">
        <f>SUMPRODUCT(-('Gastos Gerais'!$B$4:$B$1002=Analítico!$B69),-(Analítico!I$3&gt;='Gastos Gerais'!$D$4:$D$1002),-(Analítico!I$3&lt;='Gastos Gerais'!$E$4:$E$1002),-('Gastos Gerais'!$C$4:$C$1002))</f>
        <v>0</v>
      </c>
      <c r="J69" s="73">
        <f>SUMPRODUCT(-('Gastos Gerais'!$B$4:$B$1002=Analítico!$B69),-(Analítico!J$3&gt;='Gastos Gerais'!$D$4:$D$1002),-(Analítico!J$3&lt;='Gastos Gerais'!$E$4:$E$1002),-('Gastos Gerais'!$C$4:$C$1002))</f>
        <v>0</v>
      </c>
      <c r="K69" s="73">
        <f>SUMPRODUCT(-('Gastos Gerais'!$B$4:$B$1002=Analítico!$B69),-(Analítico!K$3&gt;='Gastos Gerais'!$D$4:$D$1002),-(Analítico!K$3&lt;='Gastos Gerais'!$E$4:$E$1002),-('Gastos Gerais'!$C$4:$C$1002))</f>
        <v>0</v>
      </c>
      <c r="L69" s="73">
        <f>SUMPRODUCT(-('Gastos Gerais'!$B$4:$B$1002=Analítico!$B69),-(Analítico!L$3&gt;='Gastos Gerais'!$D$4:$D$1002),-(Analítico!L$3&lt;='Gastos Gerais'!$E$4:$E$1002),-('Gastos Gerais'!$C$4:$C$1002))</f>
        <v>0</v>
      </c>
      <c r="M69" s="73">
        <f>SUMPRODUCT(-('Gastos Gerais'!$B$4:$B$1002=Analítico!$B69),-(Analítico!M$3&gt;='Gastos Gerais'!$D$4:$D$1002),-(Analítico!M$3&lt;='Gastos Gerais'!$E$4:$E$1002),-('Gastos Gerais'!$C$4:$C$1002))</f>
        <v>0</v>
      </c>
      <c r="N69" s="73">
        <f>SUMPRODUCT(-('Gastos Gerais'!$B$4:$B$1002=Analítico!$B69),-(Analítico!N$3&gt;='Gastos Gerais'!$D$4:$D$1002),-(Analítico!N$3&lt;='Gastos Gerais'!$E$4:$E$1002),-('Gastos Gerais'!$C$4:$C$1002))</f>
        <v>0</v>
      </c>
      <c r="O69" s="73">
        <f>SUMPRODUCT(-('Gastos Gerais'!$B$4:$B$1002=Analítico!$B69),-(Analítico!O$3&gt;='Gastos Gerais'!$D$4:$D$1002),-(Analítico!O$3&lt;='Gastos Gerais'!$E$4:$E$1002),-('Gastos Gerais'!$C$4:$C$1002))</f>
        <v>0</v>
      </c>
      <c r="P69" s="73">
        <f>SUMPRODUCT(-('Gastos Gerais'!$B$4:$B$1002=Analítico!$B69),-(Analítico!P$3&gt;='Gastos Gerais'!$D$4:$D$1002),-(Analítico!P$3&lt;='Gastos Gerais'!$E$4:$E$1002),-('Gastos Gerais'!$C$4:$C$1002))</f>
        <v>0</v>
      </c>
      <c r="Q69" s="73">
        <f>SUMPRODUCT(-('Gastos Gerais'!$B$4:$B$1002=Analítico!$B69),-(Analítico!Q$3&gt;='Gastos Gerais'!$D$4:$D$1002),-(Analítico!Q$3&lt;='Gastos Gerais'!$E$4:$E$1002),-('Gastos Gerais'!$C$4:$C$1002))</f>
        <v>0</v>
      </c>
      <c r="R69" s="73">
        <f>SUMPRODUCT(-('Gastos Gerais'!$B$4:$B$1002=Analítico!$B69),-(Analítico!R$3&gt;='Gastos Gerais'!$D$4:$D$1002),-(Analítico!R$3&lt;='Gastos Gerais'!$E$4:$E$1002),-('Gastos Gerais'!$C$4:$C$1002))</f>
        <v>0</v>
      </c>
      <c r="S69" s="73">
        <f>SUMPRODUCT(-('Gastos Gerais'!$B$4:$B$1002=Analítico!$B69),-(Analítico!S$3&gt;='Gastos Gerais'!$D$4:$D$1002),-(Analítico!S$3&lt;='Gastos Gerais'!$E$4:$E$1002),-('Gastos Gerais'!$C$4:$C$1002))</f>
        <v>0</v>
      </c>
      <c r="T69" s="73">
        <f>SUMPRODUCT(-('Gastos Gerais'!$B$4:$B$1002=Analítico!$B69),-(Analítico!T$3&gt;='Gastos Gerais'!$D$4:$D$1002),-(Analítico!T$3&lt;='Gastos Gerais'!$E$4:$E$1002),-('Gastos Gerais'!$C$4:$C$1002))</f>
        <v>0</v>
      </c>
      <c r="U69" s="73">
        <f>SUMPRODUCT(-('Gastos Gerais'!$B$4:$B$1002=Analítico!$B69),-(Analítico!U$3&gt;='Gastos Gerais'!$D$4:$D$1002),-(Analítico!U$3&lt;='Gastos Gerais'!$E$4:$E$1002),-('Gastos Gerais'!$C$4:$C$1002))</f>
        <v>0</v>
      </c>
      <c r="V69" s="73">
        <f>SUMPRODUCT(-('Gastos Gerais'!$B$4:$B$1002=Analítico!$B69),-(Analítico!V$3&gt;='Gastos Gerais'!$D$4:$D$1002),-(Analítico!V$3&lt;='Gastos Gerais'!$E$4:$E$1002),-('Gastos Gerais'!$C$4:$C$1002))</f>
        <v>0</v>
      </c>
      <c r="W69" s="73">
        <f>SUMPRODUCT(-('Gastos Gerais'!$B$4:$B$1002=Analítico!$B69),-(Analítico!W$3&gt;='Gastos Gerais'!$D$4:$D$1002),-(Analítico!W$3&lt;='Gastos Gerais'!$E$4:$E$1002),-('Gastos Gerais'!$C$4:$C$1002))</f>
        <v>0</v>
      </c>
      <c r="X69" s="73">
        <f>SUMPRODUCT(-('Gastos Gerais'!$B$4:$B$1002=Analítico!$B69),-(Analítico!X$3&gt;='Gastos Gerais'!$D$4:$D$1002),-(Analítico!X$3&lt;='Gastos Gerais'!$E$4:$E$1002),-('Gastos Gerais'!$C$4:$C$1002))</f>
        <v>0</v>
      </c>
      <c r="Y69" s="73">
        <f>SUMPRODUCT(-('Gastos Gerais'!$B$4:$B$1002=Analítico!$B69),-(Analítico!Y$3&gt;='Gastos Gerais'!$D$4:$D$1002),-(Analítico!Y$3&lt;='Gastos Gerais'!$E$4:$E$1002),-('Gastos Gerais'!$C$4:$C$1002))</f>
        <v>0</v>
      </c>
      <c r="Z69" s="73">
        <f>SUMPRODUCT(-('Gastos Gerais'!$B$4:$B$1002=Analítico!$B69),-(Analítico!Z$3&gt;='Gastos Gerais'!$D$4:$D$1002),-(Analítico!Z$3&lt;='Gastos Gerais'!$E$4:$E$1002),-('Gastos Gerais'!$C$4:$C$1002))</f>
        <v>0</v>
      </c>
      <c r="AA69" s="73">
        <f>SUMPRODUCT(-('Gastos Gerais'!$B$4:$B$1002=Analítico!$B69),-(Analítico!AA$3&gt;='Gastos Gerais'!$D$4:$D$1002),-(Analítico!AA$3&lt;='Gastos Gerais'!$E$4:$E$1002),-('Gastos Gerais'!$C$4:$C$1002))</f>
        <v>0</v>
      </c>
      <c r="AB69" s="73">
        <f>SUMPRODUCT(-('Gastos Gerais'!$B$4:$B$1002=Analítico!$B69),-(Analítico!AB$3&gt;='Gastos Gerais'!$D$4:$D$1002),-(Analítico!AB$3&lt;='Gastos Gerais'!$E$4:$E$1002),-('Gastos Gerais'!$C$4:$C$1002))</f>
        <v>0</v>
      </c>
      <c r="AC69" s="73">
        <f>SUMPRODUCT(-('Gastos Gerais'!$B$4:$B$1002=Analítico!$B69),-(Analítico!AC$3&gt;='Gastos Gerais'!$D$4:$D$1002),-(Analítico!AC$3&lt;='Gastos Gerais'!$E$4:$E$1002),-('Gastos Gerais'!$C$4:$C$1002))</f>
        <v>0</v>
      </c>
      <c r="AD69" s="73">
        <f>SUMPRODUCT(-('Gastos Gerais'!$B$4:$B$1002=Analítico!$B69),-(Analítico!AD$3&gt;='Gastos Gerais'!$D$4:$D$1002),-(Analítico!AD$3&lt;='Gastos Gerais'!$E$4:$E$1002),-('Gastos Gerais'!$C$4:$C$1002))</f>
        <v>0</v>
      </c>
      <c r="AE69" s="73">
        <f>SUMPRODUCT(-('Gastos Gerais'!$B$4:$B$1002=Analítico!$B69),-(Analítico!AE$3&gt;='Gastos Gerais'!$D$4:$D$1002),-(Analítico!AE$3&lt;='Gastos Gerais'!$E$4:$E$1002),-('Gastos Gerais'!$C$4:$C$1002))</f>
        <v>0</v>
      </c>
      <c r="AF69" s="73">
        <f>SUMPRODUCT(-('Gastos Gerais'!$B$4:$B$1002=Analítico!$B69),-(Analítico!AF$3&gt;='Gastos Gerais'!$D$4:$D$1002),-(Analítico!AF$3&lt;='Gastos Gerais'!$E$4:$E$1002),-('Gastos Gerais'!$C$4:$C$1002))</f>
        <v>0</v>
      </c>
      <c r="AG69" s="73">
        <f>SUMPRODUCT(-('Gastos Gerais'!$B$4:$B$1002=Analítico!$B69),-(Analítico!AG$3&gt;='Gastos Gerais'!$D$4:$D$1002),-(Analítico!AG$3&lt;='Gastos Gerais'!$E$4:$E$1002),-('Gastos Gerais'!$C$4:$C$1002))</f>
        <v>0</v>
      </c>
      <c r="AH69" s="73">
        <f>SUMPRODUCT(-('Gastos Gerais'!$B$4:$B$1002=Analítico!$B69),-(Analítico!AH$3&gt;='Gastos Gerais'!$D$4:$D$1002),-(Analítico!AH$3&lt;='Gastos Gerais'!$E$4:$E$1002),-('Gastos Gerais'!$C$4:$C$1002))</f>
        <v>0</v>
      </c>
      <c r="AI69" s="73">
        <f>SUMPRODUCT(-('Gastos Gerais'!$B$4:$B$1002=Analítico!$B69),-(Analítico!AI$3&gt;='Gastos Gerais'!$D$4:$D$1002),-(Analítico!AI$3&lt;='Gastos Gerais'!$E$4:$E$1002),-('Gastos Gerais'!$C$4:$C$1002))</f>
        <v>0</v>
      </c>
      <c r="AJ69" s="73">
        <f>SUMPRODUCT(-('Gastos Gerais'!$B$4:$B$1002=Analítico!$B69),-(Analítico!AJ$3&gt;='Gastos Gerais'!$D$4:$D$1002),-(Analítico!AJ$3&lt;='Gastos Gerais'!$E$4:$E$1002),-('Gastos Gerais'!$C$4:$C$1002))</f>
        <v>0</v>
      </c>
      <c r="AK69" s="73">
        <f>SUMPRODUCT(-('Gastos Gerais'!$B$4:$B$1002=Analítico!$B69),-(Analítico!AK$3&gt;='Gastos Gerais'!$D$4:$D$1002),-(Analítico!AK$3&lt;='Gastos Gerais'!$E$4:$E$1002),-('Gastos Gerais'!$C$4:$C$1002))</f>
        <v>0</v>
      </c>
      <c r="AL69" s="73">
        <f>SUMPRODUCT(-('Gastos Gerais'!$B$4:$B$1002=Analítico!$B69),-(Analítico!AL$3&gt;='Gastos Gerais'!$D$4:$D$1002),-(Analítico!AL$3&lt;='Gastos Gerais'!$E$4:$E$1002),-('Gastos Gerais'!$C$4:$C$1002))</f>
        <v>0</v>
      </c>
      <c r="AM69" s="73">
        <f>SUMPRODUCT(-('Gastos Gerais'!$B$4:$B$1002=Analítico!$B69),-(Analítico!AM$3&gt;='Gastos Gerais'!$D$4:$D$1002),-(Analítico!AM$3&lt;='Gastos Gerais'!$E$4:$E$1002),-('Gastos Gerais'!$C$4:$C$1002))</f>
        <v>0</v>
      </c>
      <c r="AN69" s="73">
        <f>SUMPRODUCT(-('Gastos Gerais'!$B$4:$B$1002=Analítico!$B69),-(Analítico!AN$3&gt;='Gastos Gerais'!$D$4:$D$1002),-(Analítico!AN$3&lt;='Gastos Gerais'!$E$4:$E$1002),-('Gastos Gerais'!$C$4:$C$1002))</f>
        <v>0</v>
      </c>
      <c r="AO69" s="73">
        <f>SUMPRODUCT(-('Gastos Gerais'!$B$4:$B$1002=Analítico!$B69),-(Analítico!AO$3&gt;='Gastos Gerais'!$D$4:$D$1002),-(Analítico!AO$3&lt;='Gastos Gerais'!$E$4:$E$1002),-('Gastos Gerais'!$C$4:$C$1002))</f>
        <v>0</v>
      </c>
      <c r="AP69" s="73">
        <f>SUMPRODUCT(-('Gastos Gerais'!$B$4:$B$1002=Analítico!$B69),-(Analítico!AP$3&gt;='Gastos Gerais'!$D$4:$D$1002),-(Analítico!AP$3&lt;='Gastos Gerais'!$E$4:$E$1002),-('Gastos Gerais'!$C$4:$C$1002))</f>
        <v>0</v>
      </c>
      <c r="AQ69" s="73">
        <f>SUMPRODUCT(-('Gastos Gerais'!$B$4:$B$1002=Analítico!$B69),-(Analítico!AQ$3&gt;='Gastos Gerais'!$D$4:$D$1002),-(Analítico!AQ$3&lt;='Gastos Gerais'!$E$4:$E$1002),-('Gastos Gerais'!$C$4:$C$1002))</f>
        <v>0</v>
      </c>
      <c r="AR69" s="73">
        <f>SUMPRODUCT(-('Gastos Gerais'!$B$4:$B$1002=Analítico!$B69),-(Analítico!AR$3&gt;='Gastos Gerais'!$D$4:$D$1002),-(Analítico!AR$3&lt;='Gastos Gerais'!$E$4:$E$1002),-('Gastos Gerais'!$C$4:$C$1002))</f>
        <v>0</v>
      </c>
      <c r="AS69" s="73">
        <f>SUMPRODUCT(-('Gastos Gerais'!$B$4:$B$1002=Analítico!$B69),-(Analítico!AS$3&gt;='Gastos Gerais'!$D$4:$D$1002),-(Analítico!AS$3&lt;='Gastos Gerais'!$E$4:$E$1002),-('Gastos Gerais'!$C$4:$C$1002))</f>
        <v>0</v>
      </c>
      <c r="AT69" s="73">
        <f>SUMPRODUCT(-('Gastos Gerais'!$B$4:$B$1002=Analítico!$B69),-(Analítico!AT$3&gt;='Gastos Gerais'!$D$4:$D$1002),-(Analítico!AT$3&lt;='Gastos Gerais'!$E$4:$E$1002),-('Gastos Gerais'!$C$4:$C$1002))</f>
        <v>0</v>
      </c>
      <c r="AU69" s="73">
        <f>SUMPRODUCT(-('Gastos Gerais'!$B$4:$B$1002=Analítico!$B69),-(Analítico!AU$3&gt;='Gastos Gerais'!$D$4:$D$1002),-(Analítico!AU$3&lt;='Gastos Gerais'!$E$4:$E$1002),-('Gastos Gerais'!$C$4:$C$1002))</f>
        <v>0</v>
      </c>
      <c r="AV69" s="73">
        <f>SUMPRODUCT(-('Gastos Gerais'!$B$4:$B$1002=Analítico!$B69),-(Analítico!AV$3&gt;='Gastos Gerais'!$D$4:$D$1002),-(Analítico!AV$3&lt;='Gastos Gerais'!$E$4:$E$1002),-('Gastos Gerais'!$C$4:$C$1002))</f>
        <v>0</v>
      </c>
      <c r="AW69" s="73">
        <f>SUMPRODUCT(-('Gastos Gerais'!$B$4:$B$1002=Analítico!$B69),-(Analítico!AW$3&gt;='Gastos Gerais'!$D$4:$D$1002),-(Analítico!AW$3&lt;='Gastos Gerais'!$E$4:$E$1002),-('Gastos Gerais'!$C$4:$C$1002))</f>
        <v>0</v>
      </c>
      <c r="AX69" s="73">
        <f>SUMPRODUCT(-('Gastos Gerais'!$B$4:$B$1002=Analítico!$B69),-(Analítico!AX$3&gt;='Gastos Gerais'!$D$4:$D$1002),-(Analítico!AX$3&lt;='Gastos Gerais'!$E$4:$E$1002),-('Gastos Gerais'!$C$4:$C$1002))</f>
        <v>0</v>
      </c>
      <c r="AY69" s="73">
        <f>SUMPRODUCT(-('Gastos Gerais'!$B$4:$B$1002=Analítico!$B69),-(Analítico!AY$3&gt;='Gastos Gerais'!$D$4:$D$1002),-(Analítico!AY$3&lt;='Gastos Gerais'!$E$4:$E$1002),-('Gastos Gerais'!$C$4:$C$1002))</f>
        <v>0</v>
      </c>
      <c r="AZ69" s="73">
        <f>SUMPRODUCT(-('Gastos Gerais'!$B$4:$B$1002=Analítico!$B69),-(Analítico!AZ$3&gt;='Gastos Gerais'!$D$4:$D$1002),-(Analítico!AZ$3&lt;='Gastos Gerais'!$E$4:$E$1002),-('Gastos Gerais'!$C$4:$C$1002))</f>
        <v>0</v>
      </c>
      <c r="BA69" s="73">
        <f>SUMPRODUCT(-('Gastos Gerais'!$B$4:$B$1002=Analítico!$B69),-(Analítico!BA$3&gt;='Gastos Gerais'!$D$4:$D$1002),-(Analítico!BA$3&lt;='Gastos Gerais'!$E$4:$E$1002),-('Gastos Gerais'!$C$4:$C$1002))</f>
        <v>0</v>
      </c>
      <c r="BB69" s="73">
        <f>SUMPRODUCT(-('Gastos Gerais'!$B$4:$B$1002=Analítico!$B69),-(Analítico!BB$3&gt;='Gastos Gerais'!$D$4:$D$1002),-(Analítico!BB$3&lt;='Gastos Gerais'!$E$4:$E$1002),-('Gastos Gerais'!$C$4:$C$1002))</f>
        <v>0</v>
      </c>
      <c r="BC69" s="73">
        <f>SUMPRODUCT(-('Gastos Gerais'!$B$4:$B$1002=Analítico!$B69),-(Analítico!BC$3&gt;='Gastos Gerais'!$D$4:$D$1002),-(Analítico!BC$3&lt;='Gastos Gerais'!$E$4:$E$1002),-('Gastos Gerais'!$C$4:$C$1002))</f>
        <v>0</v>
      </c>
      <c r="BD69" s="73">
        <f>SUMPRODUCT(-('Gastos Gerais'!$B$4:$B$1002=Analítico!$B69),-(Analítico!BD$3&gt;='Gastos Gerais'!$D$4:$D$1002),-(Analítico!BD$3&lt;='Gastos Gerais'!$E$4:$E$1002),-('Gastos Gerais'!$C$4:$C$1002))</f>
        <v>0</v>
      </c>
      <c r="BE69" s="73">
        <f>SUMPRODUCT(-('Gastos Gerais'!$B$4:$B$1002=Analítico!$B69),-(Analítico!BE$3&gt;='Gastos Gerais'!$D$4:$D$1002),-(Analítico!BE$3&lt;='Gastos Gerais'!$E$4:$E$1002),-('Gastos Gerais'!$C$4:$C$1002))</f>
        <v>0</v>
      </c>
      <c r="BF69" s="73">
        <f>SUMPRODUCT(-('Gastos Gerais'!$B$4:$B$1002=Analítico!$B69),-(Analítico!BF$3&gt;='Gastos Gerais'!$D$4:$D$1002),-(Analítico!BF$3&lt;='Gastos Gerais'!$E$4:$E$1002),-('Gastos Gerais'!$C$4:$C$1002))</f>
        <v>0</v>
      </c>
      <c r="BG69" s="73">
        <f>SUMPRODUCT(-('Gastos Gerais'!$B$4:$B$1002=Analítico!$B69),-(Analítico!BG$3&gt;='Gastos Gerais'!$D$4:$D$1002),-(Analítico!BG$3&lt;='Gastos Gerais'!$E$4:$E$1002),-('Gastos Gerais'!$C$4:$C$1002))</f>
        <v>0</v>
      </c>
      <c r="BH69" s="73">
        <f>SUMPRODUCT(-('Gastos Gerais'!$B$4:$B$1002=Analítico!$B69),-(Analítico!BH$3&gt;='Gastos Gerais'!$D$4:$D$1002),-(Analítico!BH$3&lt;='Gastos Gerais'!$E$4:$E$1002),-('Gastos Gerais'!$C$4:$C$1002))</f>
        <v>0</v>
      </c>
      <c r="BI69" s="73">
        <f>SUMPRODUCT(-('Gastos Gerais'!$B$4:$B$1002=Analítico!$B69),-(Analítico!BI$3&gt;='Gastos Gerais'!$D$4:$D$1002),-(Analítico!BI$3&lt;='Gastos Gerais'!$E$4:$E$1002),-('Gastos Gerais'!$C$4:$C$1002))</f>
        <v>0</v>
      </c>
      <c r="BJ69" s="73">
        <f>SUMPRODUCT(-('Gastos Gerais'!$B$4:$B$1002=Analítico!$B69),-(Analítico!BJ$3&gt;='Gastos Gerais'!$D$4:$D$1002),-(Analítico!BJ$3&lt;='Gastos Gerais'!$E$4:$E$1002),-('Gastos Gerais'!$C$4:$C$1002))</f>
        <v>0</v>
      </c>
      <c r="BK69" s="71">
        <f t="shared" si="31"/>
        <v>0</v>
      </c>
      <c r="BL69" s="76">
        <f t="shared" ca="1" si="32"/>
        <v>0</v>
      </c>
    </row>
    <row r="70" spans="1:64" s="49" customFormat="1" ht="23.25" customHeight="1">
      <c r="A70" s="19" t="s">
        <v>147</v>
      </c>
      <c r="B70" s="350" t="s">
        <v>148</v>
      </c>
      <c r="C70" s="73">
        <f>SUMPRODUCT(-('Gastos Gerais'!$B$4:$B$1002=Analítico!$B70),-(Analítico!C$3&gt;='Gastos Gerais'!$D$4:$D$1002),-(Analítico!C$3&lt;='Gastos Gerais'!$E$4:$E$1002),-('Gastos Gerais'!$C$4:$C$1002))</f>
        <v>16500</v>
      </c>
      <c r="D70" s="73">
        <f>SUMPRODUCT(-('Gastos Gerais'!$B$4:$B$1002=Analítico!$B70),-(Analítico!D$3&gt;='Gastos Gerais'!$D$4:$D$1002),-(Analítico!D$3&lt;='Gastos Gerais'!$E$4:$E$1002),-('Gastos Gerais'!$C$4:$C$1002))</f>
        <v>16500</v>
      </c>
      <c r="E70" s="73">
        <f>SUMPRODUCT(-('Gastos Gerais'!$B$4:$B$1002=Analítico!$B70),-(Analítico!E$3&gt;='Gastos Gerais'!$D$4:$D$1002),-(Analítico!E$3&lt;='Gastos Gerais'!$E$4:$E$1002),-('Gastos Gerais'!$C$4:$C$1002))</f>
        <v>16500</v>
      </c>
      <c r="F70" s="73">
        <f>SUMPRODUCT(-('Gastos Gerais'!$B$4:$B$1002=Analítico!$B70),-(Analítico!F$3&gt;='Gastos Gerais'!$D$4:$D$1002),-(Analítico!F$3&lt;='Gastos Gerais'!$E$4:$E$1002),-('Gastos Gerais'!$C$4:$C$1002))</f>
        <v>16500</v>
      </c>
      <c r="G70" s="73">
        <f>SUMPRODUCT(-('Gastos Gerais'!$B$4:$B$1002=Analítico!$B70),-(Analítico!G$3&gt;='Gastos Gerais'!$D$4:$D$1002),-(Analítico!G$3&lt;='Gastos Gerais'!$E$4:$E$1002),-('Gastos Gerais'!$C$4:$C$1002))</f>
        <v>16500</v>
      </c>
      <c r="H70" s="73">
        <f>SUMPRODUCT(-('Gastos Gerais'!$B$4:$B$1002=Analítico!$B70),-(Analítico!H$3&gt;='Gastos Gerais'!$D$4:$D$1002),-(Analítico!H$3&lt;='Gastos Gerais'!$E$4:$E$1002),-('Gastos Gerais'!$C$4:$C$1002))</f>
        <v>16500</v>
      </c>
      <c r="I70" s="73">
        <f>SUMPRODUCT(-('Gastos Gerais'!$B$4:$B$1002=Analítico!$B70),-(Analítico!I$3&gt;='Gastos Gerais'!$D$4:$D$1002),-(Analítico!I$3&lt;='Gastos Gerais'!$E$4:$E$1002),-('Gastos Gerais'!$C$4:$C$1002))</f>
        <v>16500</v>
      </c>
      <c r="J70" s="73">
        <f>SUMPRODUCT(-('Gastos Gerais'!$B$4:$B$1002=Analítico!$B70),-(Analítico!J$3&gt;='Gastos Gerais'!$D$4:$D$1002),-(Analítico!J$3&lt;='Gastos Gerais'!$E$4:$E$1002),-('Gastos Gerais'!$C$4:$C$1002))</f>
        <v>16500</v>
      </c>
      <c r="K70" s="73">
        <f>SUMPRODUCT(-('Gastos Gerais'!$B$4:$B$1002=Analítico!$B70),-(Analítico!K$3&gt;='Gastos Gerais'!$D$4:$D$1002),-(Analítico!K$3&lt;='Gastos Gerais'!$E$4:$E$1002),-('Gastos Gerais'!$C$4:$C$1002))</f>
        <v>16500</v>
      </c>
      <c r="L70" s="73">
        <f>SUMPRODUCT(-('Gastos Gerais'!$B$4:$B$1002=Analítico!$B70),-(Analítico!L$3&gt;='Gastos Gerais'!$D$4:$D$1002),-(Analítico!L$3&lt;='Gastos Gerais'!$E$4:$E$1002),-('Gastos Gerais'!$C$4:$C$1002))</f>
        <v>0</v>
      </c>
      <c r="M70" s="73">
        <f>SUMPRODUCT(-('Gastos Gerais'!$B$4:$B$1002=Analítico!$B70),-(Analítico!M$3&gt;='Gastos Gerais'!$D$4:$D$1002),-(Analítico!M$3&lt;='Gastos Gerais'!$E$4:$E$1002),-('Gastos Gerais'!$C$4:$C$1002))</f>
        <v>0</v>
      </c>
      <c r="N70" s="73">
        <f>SUMPRODUCT(-('Gastos Gerais'!$B$4:$B$1002=Analítico!$B70),-(Analítico!N$3&gt;='Gastos Gerais'!$D$4:$D$1002),-(Analítico!N$3&lt;='Gastos Gerais'!$E$4:$E$1002),-('Gastos Gerais'!$C$4:$C$1002))</f>
        <v>0</v>
      </c>
      <c r="O70" s="73">
        <f>SUMPRODUCT(-('Gastos Gerais'!$B$4:$B$1002=Analítico!$B70),-(Analítico!O$3&gt;='Gastos Gerais'!$D$4:$D$1002),-(Analítico!O$3&lt;='Gastos Gerais'!$E$4:$E$1002),-('Gastos Gerais'!$C$4:$C$1002))</f>
        <v>0</v>
      </c>
      <c r="P70" s="73">
        <f>SUMPRODUCT(-('Gastos Gerais'!$B$4:$B$1002=Analítico!$B70),-(Analítico!P$3&gt;='Gastos Gerais'!$D$4:$D$1002),-(Analítico!P$3&lt;='Gastos Gerais'!$E$4:$E$1002),-('Gastos Gerais'!$C$4:$C$1002))</f>
        <v>0</v>
      </c>
      <c r="Q70" s="73">
        <f>SUMPRODUCT(-('Gastos Gerais'!$B$4:$B$1002=Analítico!$B70),-(Analítico!Q$3&gt;='Gastos Gerais'!$D$4:$D$1002),-(Analítico!Q$3&lt;='Gastos Gerais'!$E$4:$E$1002),-('Gastos Gerais'!$C$4:$C$1002))</f>
        <v>0</v>
      </c>
      <c r="R70" s="73">
        <f>SUMPRODUCT(-('Gastos Gerais'!$B$4:$B$1002=Analítico!$B70),-(Analítico!R$3&gt;='Gastos Gerais'!$D$4:$D$1002),-(Analítico!R$3&lt;='Gastos Gerais'!$E$4:$E$1002),-('Gastos Gerais'!$C$4:$C$1002))</f>
        <v>0</v>
      </c>
      <c r="S70" s="73">
        <f>SUMPRODUCT(-('Gastos Gerais'!$B$4:$B$1002=Analítico!$B70),-(Analítico!S$3&gt;='Gastos Gerais'!$D$4:$D$1002),-(Analítico!S$3&lt;='Gastos Gerais'!$E$4:$E$1002),-('Gastos Gerais'!$C$4:$C$1002))</f>
        <v>0</v>
      </c>
      <c r="T70" s="73">
        <f>SUMPRODUCT(-('Gastos Gerais'!$B$4:$B$1002=Analítico!$B70),-(Analítico!T$3&gt;='Gastos Gerais'!$D$4:$D$1002),-(Analítico!T$3&lt;='Gastos Gerais'!$E$4:$E$1002),-('Gastos Gerais'!$C$4:$C$1002))</f>
        <v>0</v>
      </c>
      <c r="U70" s="73">
        <f>SUMPRODUCT(-('Gastos Gerais'!$B$4:$B$1002=Analítico!$B70),-(Analítico!U$3&gt;='Gastos Gerais'!$D$4:$D$1002),-(Analítico!U$3&lt;='Gastos Gerais'!$E$4:$E$1002),-('Gastos Gerais'!$C$4:$C$1002))</f>
        <v>0</v>
      </c>
      <c r="V70" s="73">
        <f>SUMPRODUCT(-('Gastos Gerais'!$B$4:$B$1002=Analítico!$B70),-(Analítico!V$3&gt;='Gastos Gerais'!$D$4:$D$1002),-(Analítico!V$3&lt;='Gastos Gerais'!$E$4:$E$1002),-('Gastos Gerais'!$C$4:$C$1002))</f>
        <v>0</v>
      </c>
      <c r="W70" s="73">
        <f>SUMPRODUCT(-('Gastos Gerais'!$B$4:$B$1002=Analítico!$B70),-(Analítico!W$3&gt;='Gastos Gerais'!$D$4:$D$1002),-(Analítico!W$3&lt;='Gastos Gerais'!$E$4:$E$1002),-('Gastos Gerais'!$C$4:$C$1002))</f>
        <v>0</v>
      </c>
      <c r="X70" s="73">
        <f>SUMPRODUCT(-('Gastos Gerais'!$B$4:$B$1002=Analítico!$B70),-(Analítico!X$3&gt;='Gastos Gerais'!$D$4:$D$1002),-(Analítico!X$3&lt;='Gastos Gerais'!$E$4:$E$1002),-('Gastos Gerais'!$C$4:$C$1002))</f>
        <v>0</v>
      </c>
      <c r="Y70" s="73">
        <f>SUMPRODUCT(-('Gastos Gerais'!$B$4:$B$1002=Analítico!$B70),-(Analítico!Y$3&gt;='Gastos Gerais'!$D$4:$D$1002),-(Analítico!Y$3&lt;='Gastos Gerais'!$E$4:$E$1002),-('Gastos Gerais'!$C$4:$C$1002))</f>
        <v>0</v>
      </c>
      <c r="Z70" s="73">
        <f>SUMPRODUCT(-('Gastos Gerais'!$B$4:$B$1002=Analítico!$B70),-(Analítico!Z$3&gt;='Gastos Gerais'!$D$4:$D$1002),-(Analítico!Z$3&lt;='Gastos Gerais'!$E$4:$E$1002),-('Gastos Gerais'!$C$4:$C$1002))</f>
        <v>0</v>
      </c>
      <c r="AA70" s="73">
        <f>SUMPRODUCT(-('Gastos Gerais'!$B$4:$B$1002=Analítico!$B70),-(Analítico!AA$3&gt;='Gastos Gerais'!$D$4:$D$1002),-(Analítico!AA$3&lt;='Gastos Gerais'!$E$4:$E$1002),-('Gastos Gerais'!$C$4:$C$1002))</f>
        <v>0</v>
      </c>
      <c r="AB70" s="73">
        <f>SUMPRODUCT(-('Gastos Gerais'!$B$4:$B$1002=Analítico!$B70),-(Analítico!AB$3&gt;='Gastos Gerais'!$D$4:$D$1002),-(Analítico!AB$3&lt;='Gastos Gerais'!$E$4:$E$1002),-('Gastos Gerais'!$C$4:$C$1002))</f>
        <v>0</v>
      </c>
      <c r="AC70" s="73">
        <f>SUMPRODUCT(-('Gastos Gerais'!$B$4:$B$1002=Analítico!$B70),-(Analítico!AC$3&gt;='Gastos Gerais'!$D$4:$D$1002),-(Analítico!AC$3&lt;='Gastos Gerais'!$E$4:$E$1002),-('Gastos Gerais'!$C$4:$C$1002))</f>
        <v>0</v>
      </c>
      <c r="AD70" s="73">
        <f>SUMPRODUCT(-('Gastos Gerais'!$B$4:$B$1002=Analítico!$B70),-(Analítico!AD$3&gt;='Gastos Gerais'!$D$4:$D$1002),-(Analítico!AD$3&lt;='Gastos Gerais'!$E$4:$E$1002),-('Gastos Gerais'!$C$4:$C$1002))</f>
        <v>0</v>
      </c>
      <c r="AE70" s="73">
        <f>SUMPRODUCT(-('Gastos Gerais'!$B$4:$B$1002=Analítico!$B70),-(Analítico!AE$3&gt;='Gastos Gerais'!$D$4:$D$1002),-(Analítico!AE$3&lt;='Gastos Gerais'!$E$4:$E$1002),-('Gastos Gerais'!$C$4:$C$1002))</f>
        <v>0</v>
      </c>
      <c r="AF70" s="73">
        <f>SUMPRODUCT(-('Gastos Gerais'!$B$4:$B$1002=Analítico!$B70),-(Analítico!AF$3&gt;='Gastos Gerais'!$D$4:$D$1002),-(Analítico!AF$3&lt;='Gastos Gerais'!$E$4:$E$1002),-('Gastos Gerais'!$C$4:$C$1002))</f>
        <v>0</v>
      </c>
      <c r="AG70" s="73">
        <f>SUMPRODUCT(-('Gastos Gerais'!$B$4:$B$1002=Analítico!$B70),-(Analítico!AG$3&gt;='Gastos Gerais'!$D$4:$D$1002),-(Analítico!AG$3&lt;='Gastos Gerais'!$E$4:$E$1002),-('Gastos Gerais'!$C$4:$C$1002))</f>
        <v>0</v>
      </c>
      <c r="AH70" s="73">
        <f>SUMPRODUCT(-('Gastos Gerais'!$B$4:$B$1002=Analítico!$B70),-(Analítico!AH$3&gt;='Gastos Gerais'!$D$4:$D$1002),-(Analítico!AH$3&lt;='Gastos Gerais'!$E$4:$E$1002),-('Gastos Gerais'!$C$4:$C$1002))</f>
        <v>0</v>
      </c>
      <c r="AI70" s="73">
        <f>SUMPRODUCT(-('Gastos Gerais'!$B$4:$B$1002=Analítico!$B70),-(Analítico!AI$3&gt;='Gastos Gerais'!$D$4:$D$1002),-(Analítico!AI$3&lt;='Gastos Gerais'!$E$4:$E$1002),-('Gastos Gerais'!$C$4:$C$1002))</f>
        <v>0</v>
      </c>
      <c r="AJ70" s="73">
        <f>SUMPRODUCT(-('Gastos Gerais'!$B$4:$B$1002=Analítico!$B70),-(Analítico!AJ$3&gt;='Gastos Gerais'!$D$4:$D$1002),-(Analítico!AJ$3&lt;='Gastos Gerais'!$E$4:$E$1002),-('Gastos Gerais'!$C$4:$C$1002))</f>
        <v>0</v>
      </c>
      <c r="AK70" s="73">
        <f>SUMPRODUCT(-('Gastos Gerais'!$B$4:$B$1002=Analítico!$B70),-(Analítico!AK$3&gt;='Gastos Gerais'!$D$4:$D$1002),-(Analítico!AK$3&lt;='Gastos Gerais'!$E$4:$E$1002),-('Gastos Gerais'!$C$4:$C$1002))</f>
        <v>0</v>
      </c>
      <c r="AL70" s="73">
        <f>SUMPRODUCT(-('Gastos Gerais'!$B$4:$B$1002=Analítico!$B70),-(Analítico!AL$3&gt;='Gastos Gerais'!$D$4:$D$1002),-(Analítico!AL$3&lt;='Gastos Gerais'!$E$4:$E$1002),-('Gastos Gerais'!$C$4:$C$1002))</f>
        <v>0</v>
      </c>
      <c r="AM70" s="73">
        <f>SUMPRODUCT(-('Gastos Gerais'!$B$4:$B$1002=Analítico!$B70),-(Analítico!AM$3&gt;='Gastos Gerais'!$D$4:$D$1002),-(Analítico!AM$3&lt;='Gastos Gerais'!$E$4:$E$1002),-('Gastos Gerais'!$C$4:$C$1002))</f>
        <v>0</v>
      </c>
      <c r="AN70" s="73">
        <f>SUMPRODUCT(-('Gastos Gerais'!$B$4:$B$1002=Analítico!$B70),-(Analítico!AN$3&gt;='Gastos Gerais'!$D$4:$D$1002),-(Analítico!AN$3&lt;='Gastos Gerais'!$E$4:$E$1002),-('Gastos Gerais'!$C$4:$C$1002))</f>
        <v>0</v>
      </c>
      <c r="AO70" s="73">
        <f>SUMPRODUCT(-('Gastos Gerais'!$B$4:$B$1002=Analítico!$B70),-(Analítico!AO$3&gt;='Gastos Gerais'!$D$4:$D$1002),-(Analítico!AO$3&lt;='Gastos Gerais'!$E$4:$E$1002),-('Gastos Gerais'!$C$4:$C$1002))</f>
        <v>0</v>
      </c>
      <c r="AP70" s="73">
        <f>SUMPRODUCT(-('Gastos Gerais'!$B$4:$B$1002=Analítico!$B70),-(Analítico!AP$3&gt;='Gastos Gerais'!$D$4:$D$1002),-(Analítico!AP$3&lt;='Gastos Gerais'!$E$4:$E$1002),-('Gastos Gerais'!$C$4:$C$1002))</f>
        <v>0</v>
      </c>
      <c r="AQ70" s="73">
        <f>SUMPRODUCT(-('Gastos Gerais'!$B$4:$B$1002=Analítico!$B70),-(Analítico!AQ$3&gt;='Gastos Gerais'!$D$4:$D$1002),-(Analítico!AQ$3&lt;='Gastos Gerais'!$E$4:$E$1002),-('Gastos Gerais'!$C$4:$C$1002))</f>
        <v>0</v>
      </c>
      <c r="AR70" s="73">
        <f>SUMPRODUCT(-('Gastos Gerais'!$B$4:$B$1002=Analítico!$B70),-(Analítico!AR$3&gt;='Gastos Gerais'!$D$4:$D$1002),-(Analítico!AR$3&lt;='Gastos Gerais'!$E$4:$E$1002),-('Gastos Gerais'!$C$4:$C$1002))</f>
        <v>0</v>
      </c>
      <c r="AS70" s="73">
        <f>SUMPRODUCT(-('Gastos Gerais'!$B$4:$B$1002=Analítico!$B70),-(Analítico!AS$3&gt;='Gastos Gerais'!$D$4:$D$1002),-(Analítico!AS$3&lt;='Gastos Gerais'!$E$4:$E$1002),-('Gastos Gerais'!$C$4:$C$1002))</f>
        <v>0</v>
      </c>
      <c r="AT70" s="73">
        <f>SUMPRODUCT(-('Gastos Gerais'!$B$4:$B$1002=Analítico!$B70),-(Analítico!AT$3&gt;='Gastos Gerais'!$D$4:$D$1002),-(Analítico!AT$3&lt;='Gastos Gerais'!$E$4:$E$1002),-('Gastos Gerais'!$C$4:$C$1002))</f>
        <v>0</v>
      </c>
      <c r="AU70" s="73">
        <f>SUMPRODUCT(-('Gastos Gerais'!$B$4:$B$1002=Analítico!$B70),-(Analítico!AU$3&gt;='Gastos Gerais'!$D$4:$D$1002),-(Analítico!AU$3&lt;='Gastos Gerais'!$E$4:$E$1002),-('Gastos Gerais'!$C$4:$C$1002))</f>
        <v>0</v>
      </c>
      <c r="AV70" s="73">
        <f>SUMPRODUCT(-('Gastos Gerais'!$B$4:$B$1002=Analítico!$B70),-(Analítico!AV$3&gt;='Gastos Gerais'!$D$4:$D$1002),-(Analítico!AV$3&lt;='Gastos Gerais'!$E$4:$E$1002),-('Gastos Gerais'!$C$4:$C$1002))</f>
        <v>0</v>
      </c>
      <c r="AW70" s="73">
        <f>SUMPRODUCT(-('Gastos Gerais'!$B$4:$B$1002=Analítico!$B70),-(Analítico!AW$3&gt;='Gastos Gerais'!$D$4:$D$1002),-(Analítico!AW$3&lt;='Gastos Gerais'!$E$4:$E$1002),-('Gastos Gerais'!$C$4:$C$1002))</f>
        <v>0</v>
      </c>
      <c r="AX70" s="73">
        <f>SUMPRODUCT(-('Gastos Gerais'!$B$4:$B$1002=Analítico!$B70),-(Analítico!AX$3&gt;='Gastos Gerais'!$D$4:$D$1002),-(Analítico!AX$3&lt;='Gastos Gerais'!$E$4:$E$1002),-('Gastos Gerais'!$C$4:$C$1002))</f>
        <v>0</v>
      </c>
      <c r="AY70" s="73">
        <f>SUMPRODUCT(-('Gastos Gerais'!$B$4:$B$1002=Analítico!$B70),-(Analítico!AY$3&gt;='Gastos Gerais'!$D$4:$D$1002),-(Analítico!AY$3&lt;='Gastos Gerais'!$E$4:$E$1002),-('Gastos Gerais'!$C$4:$C$1002))</f>
        <v>0</v>
      </c>
      <c r="AZ70" s="73">
        <f>SUMPRODUCT(-('Gastos Gerais'!$B$4:$B$1002=Analítico!$B70),-(Analítico!AZ$3&gt;='Gastos Gerais'!$D$4:$D$1002),-(Analítico!AZ$3&lt;='Gastos Gerais'!$E$4:$E$1002),-('Gastos Gerais'!$C$4:$C$1002))</f>
        <v>0</v>
      </c>
      <c r="BA70" s="73">
        <f>SUMPRODUCT(-('Gastos Gerais'!$B$4:$B$1002=Analítico!$B70),-(Analítico!BA$3&gt;='Gastos Gerais'!$D$4:$D$1002),-(Analítico!BA$3&lt;='Gastos Gerais'!$E$4:$E$1002),-('Gastos Gerais'!$C$4:$C$1002))</f>
        <v>0</v>
      </c>
      <c r="BB70" s="73">
        <f>SUMPRODUCT(-('Gastos Gerais'!$B$4:$B$1002=Analítico!$B70),-(Analítico!BB$3&gt;='Gastos Gerais'!$D$4:$D$1002),-(Analítico!BB$3&lt;='Gastos Gerais'!$E$4:$E$1002),-('Gastos Gerais'!$C$4:$C$1002))</f>
        <v>0</v>
      </c>
      <c r="BC70" s="73">
        <f>SUMPRODUCT(-('Gastos Gerais'!$B$4:$B$1002=Analítico!$B70),-(Analítico!BC$3&gt;='Gastos Gerais'!$D$4:$D$1002),-(Analítico!BC$3&lt;='Gastos Gerais'!$E$4:$E$1002),-('Gastos Gerais'!$C$4:$C$1002))</f>
        <v>0</v>
      </c>
      <c r="BD70" s="73">
        <f>SUMPRODUCT(-('Gastos Gerais'!$B$4:$B$1002=Analítico!$B70),-(Analítico!BD$3&gt;='Gastos Gerais'!$D$4:$D$1002),-(Analítico!BD$3&lt;='Gastos Gerais'!$E$4:$E$1002),-('Gastos Gerais'!$C$4:$C$1002))</f>
        <v>0</v>
      </c>
      <c r="BE70" s="73">
        <f>SUMPRODUCT(-('Gastos Gerais'!$B$4:$B$1002=Analítico!$B70),-(Analítico!BE$3&gt;='Gastos Gerais'!$D$4:$D$1002),-(Analítico!BE$3&lt;='Gastos Gerais'!$E$4:$E$1002),-('Gastos Gerais'!$C$4:$C$1002))</f>
        <v>0</v>
      </c>
      <c r="BF70" s="73">
        <f>SUMPRODUCT(-('Gastos Gerais'!$B$4:$B$1002=Analítico!$B70),-(Analítico!BF$3&gt;='Gastos Gerais'!$D$4:$D$1002),-(Analítico!BF$3&lt;='Gastos Gerais'!$E$4:$E$1002),-('Gastos Gerais'!$C$4:$C$1002))</f>
        <v>0</v>
      </c>
      <c r="BG70" s="73">
        <f>SUMPRODUCT(-('Gastos Gerais'!$B$4:$B$1002=Analítico!$B70),-(Analítico!BG$3&gt;='Gastos Gerais'!$D$4:$D$1002),-(Analítico!BG$3&lt;='Gastos Gerais'!$E$4:$E$1002),-('Gastos Gerais'!$C$4:$C$1002))</f>
        <v>0</v>
      </c>
      <c r="BH70" s="73">
        <f>SUMPRODUCT(-('Gastos Gerais'!$B$4:$B$1002=Analítico!$B70),-(Analítico!BH$3&gt;='Gastos Gerais'!$D$4:$D$1002),-(Analítico!BH$3&lt;='Gastos Gerais'!$E$4:$E$1002),-('Gastos Gerais'!$C$4:$C$1002))</f>
        <v>0</v>
      </c>
      <c r="BI70" s="73">
        <f>SUMPRODUCT(-('Gastos Gerais'!$B$4:$B$1002=Analítico!$B70),-(Analítico!BI$3&gt;='Gastos Gerais'!$D$4:$D$1002),-(Analítico!BI$3&lt;='Gastos Gerais'!$E$4:$E$1002),-('Gastos Gerais'!$C$4:$C$1002))</f>
        <v>0</v>
      </c>
      <c r="BJ70" s="73">
        <f>SUMPRODUCT(-('Gastos Gerais'!$B$4:$B$1002=Analítico!$B70),-(Analítico!BJ$3&gt;='Gastos Gerais'!$D$4:$D$1002),-(Analítico!BJ$3&lt;='Gastos Gerais'!$E$4:$E$1002),-('Gastos Gerais'!$C$4:$C$1002))</f>
        <v>0</v>
      </c>
      <c r="BK70" s="71">
        <f t="shared" si="31"/>
        <v>148500</v>
      </c>
      <c r="BL70" s="76">
        <f t="shared" ca="1" si="32"/>
        <v>1.8061617583952877E-3</v>
      </c>
    </row>
    <row r="71" spans="1:64" s="49" customFormat="1" ht="23.25" customHeight="1">
      <c r="A71" s="19" t="s">
        <v>149</v>
      </c>
      <c r="B71" s="350" t="s">
        <v>150</v>
      </c>
      <c r="C71" s="73">
        <f>SUMPRODUCT(-('Gastos Gerais'!$B$4:$B$1002=Analítico!$B71),-(Analítico!C$3&gt;='Gastos Gerais'!$D$4:$D$1002),-(Analítico!C$3&lt;='Gastos Gerais'!$E$4:$E$1002),-('Gastos Gerais'!$C$4:$C$1002))</f>
        <v>0</v>
      </c>
      <c r="D71" s="73">
        <f>SUMPRODUCT(-('Gastos Gerais'!$B$4:$B$1002=Analítico!$B71),-(Analítico!D$3&gt;='Gastos Gerais'!$D$4:$D$1002),-(Analítico!D$3&lt;='Gastos Gerais'!$E$4:$E$1002),-('Gastos Gerais'!$C$4:$C$1002))</f>
        <v>0</v>
      </c>
      <c r="E71" s="73">
        <f>SUMPRODUCT(-('Gastos Gerais'!$B$4:$B$1002=Analítico!$B71),-(Analítico!E$3&gt;='Gastos Gerais'!$D$4:$D$1002),-(Analítico!E$3&lt;='Gastos Gerais'!$E$4:$E$1002),-('Gastos Gerais'!$C$4:$C$1002))</f>
        <v>0</v>
      </c>
      <c r="F71" s="73">
        <f>SUMPRODUCT(-('Gastos Gerais'!$B$4:$B$1002=Analítico!$B71),-(Analítico!F$3&gt;='Gastos Gerais'!$D$4:$D$1002),-(Analítico!F$3&lt;='Gastos Gerais'!$E$4:$E$1002),-('Gastos Gerais'!$C$4:$C$1002))</f>
        <v>8750</v>
      </c>
      <c r="G71" s="73">
        <f>SUMPRODUCT(-('Gastos Gerais'!$B$4:$B$1002=Analítico!$B71),-(Analítico!G$3&gt;='Gastos Gerais'!$D$4:$D$1002),-(Analítico!G$3&lt;='Gastos Gerais'!$E$4:$E$1002),-('Gastos Gerais'!$C$4:$C$1002))</f>
        <v>8750</v>
      </c>
      <c r="H71" s="73">
        <f>SUMPRODUCT(-('Gastos Gerais'!$B$4:$B$1002=Analítico!$B71),-(Analítico!H$3&gt;='Gastos Gerais'!$D$4:$D$1002),-(Analítico!H$3&lt;='Gastos Gerais'!$E$4:$E$1002),-('Gastos Gerais'!$C$4:$C$1002))</f>
        <v>0</v>
      </c>
      <c r="I71" s="73">
        <f>SUMPRODUCT(-('Gastos Gerais'!$B$4:$B$1002=Analítico!$B71),-(Analítico!I$3&gt;='Gastos Gerais'!$D$4:$D$1002),-(Analítico!I$3&lt;='Gastos Gerais'!$E$4:$E$1002),-('Gastos Gerais'!$C$4:$C$1002))</f>
        <v>0</v>
      </c>
      <c r="J71" s="73">
        <f>SUMPRODUCT(-('Gastos Gerais'!$B$4:$B$1002=Analítico!$B71),-(Analítico!J$3&gt;='Gastos Gerais'!$D$4:$D$1002),-(Analítico!J$3&lt;='Gastos Gerais'!$E$4:$E$1002),-('Gastos Gerais'!$C$4:$C$1002))</f>
        <v>0</v>
      </c>
      <c r="K71" s="73">
        <f>SUMPRODUCT(-('Gastos Gerais'!$B$4:$B$1002=Analítico!$B71),-(Analítico!K$3&gt;='Gastos Gerais'!$D$4:$D$1002),-(Analítico!K$3&lt;='Gastos Gerais'!$E$4:$E$1002),-('Gastos Gerais'!$C$4:$C$1002))</f>
        <v>0</v>
      </c>
      <c r="L71" s="73">
        <f>SUMPRODUCT(-('Gastos Gerais'!$B$4:$B$1002=Analítico!$B71),-(Analítico!L$3&gt;='Gastos Gerais'!$D$4:$D$1002),-(Analítico!L$3&lt;='Gastos Gerais'!$E$4:$E$1002),-('Gastos Gerais'!$C$4:$C$1002))</f>
        <v>0</v>
      </c>
      <c r="M71" s="73">
        <f>SUMPRODUCT(-('Gastos Gerais'!$B$4:$B$1002=Analítico!$B71),-(Analítico!M$3&gt;='Gastos Gerais'!$D$4:$D$1002),-(Analítico!M$3&lt;='Gastos Gerais'!$E$4:$E$1002),-('Gastos Gerais'!$C$4:$C$1002))</f>
        <v>0</v>
      </c>
      <c r="N71" s="73">
        <f>SUMPRODUCT(-('Gastos Gerais'!$B$4:$B$1002=Analítico!$B71),-(Analítico!N$3&gt;='Gastos Gerais'!$D$4:$D$1002),-(Analítico!N$3&lt;='Gastos Gerais'!$E$4:$E$1002),-('Gastos Gerais'!$C$4:$C$1002))</f>
        <v>0</v>
      </c>
      <c r="O71" s="73">
        <f>SUMPRODUCT(-('Gastos Gerais'!$B$4:$B$1002=Analítico!$B71),-(Analítico!O$3&gt;='Gastos Gerais'!$D$4:$D$1002),-(Analítico!O$3&lt;='Gastos Gerais'!$E$4:$E$1002),-('Gastos Gerais'!$C$4:$C$1002))</f>
        <v>0</v>
      </c>
      <c r="P71" s="73">
        <f>SUMPRODUCT(-('Gastos Gerais'!$B$4:$B$1002=Analítico!$B71),-(Analítico!P$3&gt;='Gastos Gerais'!$D$4:$D$1002),-(Analítico!P$3&lt;='Gastos Gerais'!$E$4:$E$1002),-('Gastos Gerais'!$C$4:$C$1002))</f>
        <v>0</v>
      </c>
      <c r="Q71" s="73">
        <f>SUMPRODUCT(-('Gastos Gerais'!$B$4:$B$1002=Analítico!$B71),-(Analítico!Q$3&gt;='Gastos Gerais'!$D$4:$D$1002),-(Analítico!Q$3&lt;='Gastos Gerais'!$E$4:$E$1002),-('Gastos Gerais'!$C$4:$C$1002))</f>
        <v>0</v>
      </c>
      <c r="R71" s="73">
        <f>SUMPRODUCT(-('Gastos Gerais'!$B$4:$B$1002=Analítico!$B71),-(Analítico!R$3&gt;='Gastos Gerais'!$D$4:$D$1002),-(Analítico!R$3&lt;='Gastos Gerais'!$E$4:$E$1002),-('Gastos Gerais'!$C$4:$C$1002))</f>
        <v>0</v>
      </c>
      <c r="S71" s="73">
        <f>SUMPRODUCT(-('Gastos Gerais'!$B$4:$B$1002=Analítico!$B71),-(Analítico!S$3&gt;='Gastos Gerais'!$D$4:$D$1002),-(Analítico!S$3&lt;='Gastos Gerais'!$E$4:$E$1002),-('Gastos Gerais'!$C$4:$C$1002))</f>
        <v>0</v>
      </c>
      <c r="T71" s="73">
        <f>SUMPRODUCT(-('Gastos Gerais'!$B$4:$B$1002=Analítico!$B71),-(Analítico!T$3&gt;='Gastos Gerais'!$D$4:$D$1002),-(Analítico!T$3&lt;='Gastos Gerais'!$E$4:$E$1002),-('Gastos Gerais'!$C$4:$C$1002))</f>
        <v>0</v>
      </c>
      <c r="U71" s="73">
        <f>SUMPRODUCT(-('Gastos Gerais'!$B$4:$B$1002=Analítico!$B71),-(Analítico!U$3&gt;='Gastos Gerais'!$D$4:$D$1002),-(Analítico!U$3&lt;='Gastos Gerais'!$E$4:$E$1002),-('Gastos Gerais'!$C$4:$C$1002))</f>
        <v>0</v>
      </c>
      <c r="V71" s="73">
        <f>SUMPRODUCT(-('Gastos Gerais'!$B$4:$B$1002=Analítico!$B71),-(Analítico!V$3&gt;='Gastos Gerais'!$D$4:$D$1002),-(Analítico!V$3&lt;='Gastos Gerais'!$E$4:$E$1002),-('Gastos Gerais'!$C$4:$C$1002))</f>
        <v>0</v>
      </c>
      <c r="W71" s="73">
        <f>SUMPRODUCT(-('Gastos Gerais'!$B$4:$B$1002=Analítico!$B71),-(Analítico!W$3&gt;='Gastos Gerais'!$D$4:$D$1002),-(Analítico!W$3&lt;='Gastos Gerais'!$E$4:$E$1002),-('Gastos Gerais'!$C$4:$C$1002))</f>
        <v>0</v>
      </c>
      <c r="X71" s="73">
        <f>SUMPRODUCT(-('Gastos Gerais'!$B$4:$B$1002=Analítico!$B71),-(Analítico!X$3&gt;='Gastos Gerais'!$D$4:$D$1002),-(Analítico!X$3&lt;='Gastos Gerais'!$E$4:$E$1002),-('Gastos Gerais'!$C$4:$C$1002))</f>
        <v>0</v>
      </c>
      <c r="Y71" s="73">
        <f>SUMPRODUCT(-('Gastos Gerais'!$B$4:$B$1002=Analítico!$B71),-(Analítico!Y$3&gt;='Gastos Gerais'!$D$4:$D$1002),-(Analítico!Y$3&lt;='Gastos Gerais'!$E$4:$E$1002),-('Gastos Gerais'!$C$4:$C$1002))</f>
        <v>0</v>
      </c>
      <c r="Z71" s="73">
        <f>SUMPRODUCT(-('Gastos Gerais'!$B$4:$B$1002=Analítico!$B71),-(Analítico!Z$3&gt;='Gastos Gerais'!$D$4:$D$1002),-(Analítico!Z$3&lt;='Gastos Gerais'!$E$4:$E$1002),-('Gastos Gerais'!$C$4:$C$1002))</f>
        <v>0</v>
      </c>
      <c r="AA71" s="73">
        <f>SUMPRODUCT(-('Gastos Gerais'!$B$4:$B$1002=Analítico!$B71),-(Analítico!AA$3&gt;='Gastos Gerais'!$D$4:$D$1002),-(Analítico!AA$3&lt;='Gastos Gerais'!$E$4:$E$1002),-('Gastos Gerais'!$C$4:$C$1002))</f>
        <v>0</v>
      </c>
      <c r="AB71" s="73">
        <f>SUMPRODUCT(-('Gastos Gerais'!$B$4:$B$1002=Analítico!$B71),-(Analítico!AB$3&gt;='Gastos Gerais'!$D$4:$D$1002),-(Analítico!AB$3&lt;='Gastos Gerais'!$E$4:$E$1002),-('Gastos Gerais'!$C$4:$C$1002))</f>
        <v>0</v>
      </c>
      <c r="AC71" s="73">
        <f>SUMPRODUCT(-('Gastos Gerais'!$B$4:$B$1002=Analítico!$B71),-(Analítico!AC$3&gt;='Gastos Gerais'!$D$4:$D$1002),-(Analítico!AC$3&lt;='Gastos Gerais'!$E$4:$E$1002),-('Gastos Gerais'!$C$4:$C$1002))</f>
        <v>0</v>
      </c>
      <c r="AD71" s="73">
        <f>SUMPRODUCT(-('Gastos Gerais'!$B$4:$B$1002=Analítico!$B71),-(Analítico!AD$3&gt;='Gastos Gerais'!$D$4:$D$1002),-(Analítico!AD$3&lt;='Gastos Gerais'!$E$4:$E$1002),-('Gastos Gerais'!$C$4:$C$1002))</f>
        <v>0</v>
      </c>
      <c r="AE71" s="73">
        <f>SUMPRODUCT(-('Gastos Gerais'!$B$4:$B$1002=Analítico!$B71),-(Analítico!AE$3&gt;='Gastos Gerais'!$D$4:$D$1002),-(Analítico!AE$3&lt;='Gastos Gerais'!$E$4:$E$1002),-('Gastos Gerais'!$C$4:$C$1002))</f>
        <v>0</v>
      </c>
      <c r="AF71" s="73">
        <f>SUMPRODUCT(-('Gastos Gerais'!$B$4:$B$1002=Analítico!$B71),-(Analítico!AF$3&gt;='Gastos Gerais'!$D$4:$D$1002),-(Analítico!AF$3&lt;='Gastos Gerais'!$E$4:$E$1002),-('Gastos Gerais'!$C$4:$C$1002))</f>
        <v>0</v>
      </c>
      <c r="AG71" s="73">
        <f>SUMPRODUCT(-('Gastos Gerais'!$B$4:$B$1002=Analítico!$B71),-(Analítico!AG$3&gt;='Gastos Gerais'!$D$4:$D$1002),-(Analítico!AG$3&lt;='Gastos Gerais'!$E$4:$E$1002),-('Gastos Gerais'!$C$4:$C$1002))</f>
        <v>0</v>
      </c>
      <c r="AH71" s="73">
        <f>SUMPRODUCT(-('Gastos Gerais'!$B$4:$B$1002=Analítico!$B71),-(Analítico!AH$3&gt;='Gastos Gerais'!$D$4:$D$1002),-(Analítico!AH$3&lt;='Gastos Gerais'!$E$4:$E$1002),-('Gastos Gerais'!$C$4:$C$1002))</f>
        <v>0</v>
      </c>
      <c r="AI71" s="73">
        <f>SUMPRODUCT(-('Gastos Gerais'!$B$4:$B$1002=Analítico!$B71),-(Analítico!AI$3&gt;='Gastos Gerais'!$D$4:$D$1002),-(Analítico!AI$3&lt;='Gastos Gerais'!$E$4:$E$1002),-('Gastos Gerais'!$C$4:$C$1002))</f>
        <v>0</v>
      </c>
      <c r="AJ71" s="73">
        <f>SUMPRODUCT(-('Gastos Gerais'!$B$4:$B$1002=Analítico!$B71),-(Analítico!AJ$3&gt;='Gastos Gerais'!$D$4:$D$1002),-(Analítico!AJ$3&lt;='Gastos Gerais'!$E$4:$E$1002),-('Gastos Gerais'!$C$4:$C$1002))</f>
        <v>0</v>
      </c>
      <c r="AK71" s="73">
        <f>SUMPRODUCT(-('Gastos Gerais'!$B$4:$B$1002=Analítico!$B71),-(Analítico!AK$3&gt;='Gastos Gerais'!$D$4:$D$1002),-(Analítico!AK$3&lt;='Gastos Gerais'!$E$4:$E$1002),-('Gastos Gerais'!$C$4:$C$1002))</f>
        <v>0</v>
      </c>
      <c r="AL71" s="73">
        <f>SUMPRODUCT(-('Gastos Gerais'!$B$4:$B$1002=Analítico!$B71),-(Analítico!AL$3&gt;='Gastos Gerais'!$D$4:$D$1002),-(Analítico!AL$3&lt;='Gastos Gerais'!$E$4:$E$1002),-('Gastos Gerais'!$C$4:$C$1002))</f>
        <v>0</v>
      </c>
      <c r="AM71" s="73">
        <f>SUMPRODUCT(-('Gastos Gerais'!$B$4:$B$1002=Analítico!$B71),-(Analítico!AM$3&gt;='Gastos Gerais'!$D$4:$D$1002),-(Analítico!AM$3&lt;='Gastos Gerais'!$E$4:$E$1002),-('Gastos Gerais'!$C$4:$C$1002))</f>
        <v>0</v>
      </c>
      <c r="AN71" s="73">
        <f>SUMPRODUCT(-('Gastos Gerais'!$B$4:$B$1002=Analítico!$B71),-(Analítico!AN$3&gt;='Gastos Gerais'!$D$4:$D$1002),-(Analítico!AN$3&lt;='Gastos Gerais'!$E$4:$E$1002),-('Gastos Gerais'!$C$4:$C$1002))</f>
        <v>0</v>
      </c>
      <c r="AO71" s="73">
        <f>SUMPRODUCT(-('Gastos Gerais'!$B$4:$B$1002=Analítico!$B71),-(Analítico!AO$3&gt;='Gastos Gerais'!$D$4:$D$1002),-(Analítico!AO$3&lt;='Gastos Gerais'!$E$4:$E$1002),-('Gastos Gerais'!$C$4:$C$1002))</f>
        <v>0</v>
      </c>
      <c r="AP71" s="73">
        <f>SUMPRODUCT(-('Gastos Gerais'!$B$4:$B$1002=Analítico!$B71),-(Analítico!AP$3&gt;='Gastos Gerais'!$D$4:$D$1002),-(Analítico!AP$3&lt;='Gastos Gerais'!$E$4:$E$1002),-('Gastos Gerais'!$C$4:$C$1002))</f>
        <v>0</v>
      </c>
      <c r="AQ71" s="73">
        <f>SUMPRODUCT(-('Gastos Gerais'!$B$4:$B$1002=Analítico!$B71),-(Analítico!AQ$3&gt;='Gastos Gerais'!$D$4:$D$1002),-(Analítico!AQ$3&lt;='Gastos Gerais'!$E$4:$E$1002),-('Gastos Gerais'!$C$4:$C$1002))</f>
        <v>0</v>
      </c>
      <c r="AR71" s="73">
        <f>SUMPRODUCT(-('Gastos Gerais'!$B$4:$B$1002=Analítico!$B71),-(Analítico!AR$3&gt;='Gastos Gerais'!$D$4:$D$1002),-(Analítico!AR$3&lt;='Gastos Gerais'!$E$4:$E$1002),-('Gastos Gerais'!$C$4:$C$1002))</f>
        <v>0</v>
      </c>
      <c r="AS71" s="73">
        <f>SUMPRODUCT(-('Gastos Gerais'!$B$4:$B$1002=Analítico!$B71),-(Analítico!AS$3&gt;='Gastos Gerais'!$D$4:$D$1002),-(Analítico!AS$3&lt;='Gastos Gerais'!$E$4:$E$1002),-('Gastos Gerais'!$C$4:$C$1002))</f>
        <v>0</v>
      </c>
      <c r="AT71" s="73">
        <f>SUMPRODUCT(-('Gastos Gerais'!$B$4:$B$1002=Analítico!$B71),-(Analítico!AT$3&gt;='Gastos Gerais'!$D$4:$D$1002),-(Analítico!AT$3&lt;='Gastos Gerais'!$E$4:$E$1002),-('Gastos Gerais'!$C$4:$C$1002))</f>
        <v>0</v>
      </c>
      <c r="AU71" s="73">
        <f>SUMPRODUCT(-('Gastos Gerais'!$B$4:$B$1002=Analítico!$B71),-(Analítico!AU$3&gt;='Gastos Gerais'!$D$4:$D$1002),-(Analítico!AU$3&lt;='Gastos Gerais'!$E$4:$E$1002),-('Gastos Gerais'!$C$4:$C$1002))</f>
        <v>0</v>
      </c>
      <c r="AV71" s="73">
        <f>SUMPRODUCT(-('Gastos Gerais'!$B$4:$B$1002=Analítico!$B71),-(Analítico!AV$3&gt;='Gastos Gerais'!$D$4:$D$1002),-(Analítico!AV$3&lt;='Gastos Gerais'!$E$4:$E$1002),-('Gastos Gerais'!$C$4:$C$1002))</f>
        <v>0</v>
      </c>
      <c r="AW71" s="73">
        <f>SUMPRODUCT(-('Gastos Gerais'!$B$4:$B$1002=Analítico!$B71),-(Analítico!AW$3&gt;='Gastos Gerais'!$D$4:$D$1002),-(Analítico!AW$3&lt;='Gastos Gerais'!$E$4:$E$1002),-('Gastos Gerais'!$C$4:$C$1002))</f>
        <v>0</v>
      </c>
      <c r="AX71" s="73">
        <f>SUMPRODUCT(-('Gastos Gerais'!$B$4:$B$1002=Analítico!$B71),-(Analítico!AX$3&gt;='Gastos Gerais'!$D$4:$D$1002),-(Analítico!AX$3&lt;='Gastos Gerais'!$E$4:$E$1002),-('Gastos Gerais'!$C$4:$C$1002))</f>
        <v>0</v>
      </c>
      <c r="AY71" s="73">
        <f>SUMPRODUCT(-('Gastos Gerais'!$B$4:$B$1002=Analítico!$B71),-(Analítico!AY$3&gt;='Gastos Gerais'!$D$4:$D$1002),-(Analítico!AY$3&lt;='Gastos Gerais'!$E$4:$E$1002),-('Gastos Gerais'!$C$4:$C$1002))</f>
        <v>0</v>
      </c>
      <c r="AZ71" s="73">
        <f>SUMPRODUCT(-('Gastos Gerais'!$B$4:$B$1002=Analítico!$B71),-(Analítico!AZ$3&gt;='Gastos Gerais'!$D$4:$D$1002),-(Analítico!AZ$3&lt;='Gastos Gerais'!$E$4:$E$1002),-('Gastos Gerais'!$C$4:$C$1002))</f>
        <v>0</v>
      </c>
      <c r="BA71" s="73">
        <f>SUMPRODUCT(-('Gastos Gerais'!$B$4:$B$1002=Analítico!$B71),-(Analítico!BA$3&gt;='Gastos Gerais'!$D$4:$D$1002),-(Analítico!BA$3&lt;='Gastos Gerais'!$E$4:$E$1002),-('Gastos Gerais'!$C$4:$C$1002))</f>
        <v>0</v>
      </c>
      <c r="BB71" s="73">
        <f>SUMPRODUCT(-('Gastos Gerais'!$B$4:$B$1002=Analítico!$B71),-(Analítico!BB$3&gt;='Gastos Gerais'!$D$4:$D$1002),-(Analítico!BB$3&lt;='Gastos Gerais'!$E$4:$E$1002),-('Gastos Gerais'!$C$4:$C$1002))</f>
        <v>0</v>
      </c>
      <c r="BC71" s="73">
        <f>SUMPRODUCT(-('Gastos Gerais'!$B$4:$B$1002=Analítico!$B71),-(Analítico!BC$3&gt;='Gastos Gerais'!$D$4:$D$1002),-(Analítico!BC$3&lt;='Gastos Gerais'!$E$4:$E$1002),-('Gastos Gerais'!$C$4:$C$1002))</f>
        <v>0</v>
      </c>
      <c r="BD71" s="73">
        <f>SUMPRODUCT(-('Gastos Gerais'!$B$4:$B$1002=Analítico!$B71),-(Analítico!BD$3&gt;='Gastos Gerais'!$D$4:$D$1002),-(Analítico!BD$3&lt;='Gastos Gerais'!$E$4:$E$1002),-('Gastos Gerais'!$C$4:$C$1002))</f>
        <v>0</v>
      </c>
      <c r="BE71" s="73">
        <f>SUMPRODUCT(-('Gastos Gerais'!$B$4:$B$1002=Analítico!$B71),-(Analítico!BE$3&gt;='Gastos Gerais'!$D$4:$D$1002),-(Analítico!BE$3&lt;='Gastos Gerais'!$E$4:$E$1002),-('Gastos Gerais'!$C$4:$C$1002))</f>
        <v>0</v>
      </c>
      <c r="BF71" s="73">
        <f>SUMPRODUCT(-('Gastos Gerais'!$B$4:$B$1002=Analítico!$B71),-(Analítico!BF$3&gt;='Gastos Gerais'!$D$4:$D$1002),-(Analítico!BF$3&lt;='Gastos Gerais'!$E$4:$E$1002),-('Gastos Gerais'!$C$4:$C$1002))</f>
        <v>0</v>
      </c>
      <c r="BG71" s="73">
        <f>SUMPRODUCT(-('Gastos Gerais'!$B$4:$B$1002=Analítico!$B71),-(Analítico!BG$3&gt;='Gastos Gerais'!$D$4:$D$1002),-(Analítico!BG$3&lt;='Gastos Gerais'!$E$4:$E$1002),-('Gastos Gerais'!$C$4:$C$1002))</f>
        <v>0</v>
      </c>
      <c r="BH71" s="73">
        <f>SUMPRODUCT(-('Gastos Gerais'!$B$4:$B$1002=Analítico!$B71),-(Analítico!BH$3&gt;='Gastos Gerais'!$D$4:$D$1002),-(Analítico!BH$3&lt;='Gastos Gerais'!$E$4:$E$1002),-('Gastos Gerais'!$C$4:$C$1002))</f>
        <v>0</v>
      </c>
      <c r="BI71" s="73">
        <f>SUMPRODUCT(-('Gastos Gerais'!$B$4:$B$1002=Analítico!$B71),-(Analítico!BI$3&gt;='Gastos Gerais'!$D$4:$D$1002),-(Analítico!BI$3&lt;='Gastos Gerais'!$E$4:$E$1002),-('Gastos Gerais'!$C$4:$C$1002))</f>
        <v>0</v>
      </c>
      <c r="BJ71" s="73">
        <f>SUMPRODUCT(-('Gastos Gerais'!$B$4:$B$1002=Analítico!$B71),-(Analítico!BJ$3&gt;='Gastos Gerais'!$D$4:$D$1002),-(Analítico!BJ$3&lt;='Gastos Gerais'!$E$4:$E$1002),-('Gastos Gerais'!$C$4:$C$1002))</f>
        <v>0</v>
      </c>
      <c r="BK71" s="71">
        <f t="shared" si="31"/>
        <v>17500</v>
      </c>
      <c r="BL71" s="76">
        <f t="shared" ca="1" si="32"/>
        <v>2.1284734526543796E-4</v>
      </c>
    </row>
    <row r="72" spans="1:64" s="49" customFormat="1" ht="23.25" customHeight="1">
      <c r="A72" s="19" t="s">
        <v>151</v>
      </c>
      <c r="B72" s="350" t="s">
        <v>152</v>
      </c>
      <c r="C72" s="73">
        <f>SUMPRODUCT(-('Gastos Gerais'!$B$4:$B$1002=Analítico!$B72),-(Analítico!C$3&gt;='Gastos Gerais'!$D$4:$D$1002),-(Analítico!C$3&lt;='Gastos Gerais'!$E$4:$E$1002),-('Gastos Gerais'!$C$4:$C$1002))</f>
        <v>13000</v>
      </c>
      <c r="D72" s="73">
        <f>SUMPRODUCT(-('Gastos Gerais'!$B$4:$B$1002=Analítico!$B72),-(Analítico!D$3&gt;='Gastos Gerais'!$D$4:$D$1002),-(Analítico!D$3&lt;='Gastos Gerais'!$E$4:$E$1002),-('Gastos Gerais'!$C$4:$C$1002))</f>
        <v>13000</v>
      </c>
      <c r="E72" s="73">
        <f>SUMPRODUCT(-('Gastos Gerais'!$B$4:$B$1002=Analítico!$B72),-(Analítico!E$3&gt;='Gastos Gerais'!$D$4:$D$1002),-(Analítico!E$3&lt;='Gastos Gerais'!$E$4:$E$1002),-('Gastos Gerais'!$C$4:$C$1002))</f>
        <v>13000</v>
      </c>
      <c r="F72" s="73">
        <f>SUMPRODUCT(-('Gastos Gerais'!$B$4:$B$1002=Analítico!$B72),-(Analítico!F$3&gt;='Gastos Gerais'!$D$4:$D$1002),-(Analítico!F$3&lt;='Gastos Gerais'!$E$4:$E$1002),-('Gastos Gerais'!$C$4:$C$1002))</f>
        <v>13000</v>
      </c>
      <c r="G72" s="73">
        <f>SUMPRODUCT(-('Gastos Gerais'!$B$4:$B$1002=Analítico!$B72),-(Analítico!G$3&gt;='Gastos Gerais'!$D$4:$D$1002),-(Analítico!G$3&lt;='Gastos Gerais'!$E$4:$E$1002),-('Gastos Gerais'!$C$4:$C$1002))</f>
        <v>13000</v>
      </c>
      <c r="H72" s="73">
        <f>SUMPRODUCT(-('Gastos Gerais'!$B$4:$B$1002=Analítico!$B72),-(Analítico!H$3&gt;='Gastos Gerais'!$D$4:$D$1002),-(Analítico!H$3&lt;='Gastos Gerais'!$E$4:$E$1002),-('Gastos Gerais'!$C$4:$C$1002))</f>
        <v>13000</v>
      </c>
      <c r="I72" s="73">
        <f>SUMPRODUCT(-('Gastos Gerais'!$B$4:$B$1002=Analítico!$B72),-(Analítico!I$3&gt;='Gastos Gerais'!$D$4:$D$1002),-(Analítico!I$3&lt;='Gastos Gerais'!$E$4:$E$1002),-('Gastos Gerais'!$C$4:$C$1002))</f>
        <v>13000</v>
      </c>
      <c r="J72" s="73">
        <f>SUMPRODUCT(-('Gastos Gerais'!$B$4:$B$1002=Analítico!$B72),-(Analítico!J$3&gt;='Gastos Gerais'!$D$4:$D$1002),-(Analítico!J$3&lt;='Gastos Gerais'!$E$4:$E$1002),-('Gastos Gerais'!$C$4:$C$1002))</f>
        <v>13000</v>
      </c>
      <c r="K72" s="73">
        <f>SUMPRODUCT(-('Gastos Gerais'!$B$4:$B$1002=Analítico!$B72),-(Analítico!K$3&gt;='Gastos Gerais'!$D$4:$D$1002),-(Analítico!K$3&lt;='Gastos Gerais'!$E$4:$E$1002),-('Gastos Gerais'!$C$4:$C$1002))</f>
        <v>13000</v>
      </c>
      <c r="L72" s="73">
        <f>SUMPRODUCT(-('Gastos Gerais'!$B$4:$B$1002=Analítico!$B72),-(Analítico!L$3&gt;='Gastos Gerais'!$D$4:$D$1002),-(Analítico!L$3&lt;='Gastos Gerais'!$E$4:$E$1002),-('Gastos Gerais'!$C$4:$C$1002))</f>
        <v>0</v>
      </c>
      <c r="M72" s="73">
        <f>SUMPRODUCT(-('Gastos Gerais'!$B$4:$B$1002=Analítico!$B72),-(Analítico!M$3&gt;='Gastos Gerais'!$D$4:$D$1002),-(Analítico!M$3&lt;='Gastos Gerais'!$E$4:$E$1002),-('Gastos Gerais'!$C$4:$C$1002))</f>
        <v>0</v>
      </c>
      <c r="N72" s="73">
        <f>SUMPRODUCT(-('Gastos Gerais'!$B$4:$B$1002=Analítico!$B72),-(Analítico!N$3&gt;='Gastos Gerais'!$D$4:$D$1002),-(Analítico!N$3&lt;='Gastos Gerais'!$E$4:$E$1002),-('Gastos Gerais'!$C$4:$C$1002))</f>
        <v>0</v>
      </c>
      <c r="O72" s="73">
        <f>SUMPRODUCT(-('Gastos Gerais'!$B$4:$B$1002=Analítico!$B72),-(Analítico!O$3&gt;='Gastos Gerais'!$D$4:$D$1002),-(Analítico!O$3&lt;='Gastos Gerais'!$E$4:$E$1002),-('Gastos Gerais'!$C$4:$C$1002))</f>
        <v>0</v>
      </c>
      <c r="P72" s="73">
        <f>SUMPRODUCT(-('Gastos Gerais'!$B$4:$B$1002=Analítico!$B72),-(Analítico!P$3&gt;='Gastos Gerais'!$D$4:$D$1002),-(Analítico!P$3&lt;='Gastos Gerais'!$E$4:$E$1002),-('Gastos Gerais'!$C$4:$C$1002))</f>
        <v>0</v>
      </c>
      <c r="Q72" s="73">
        <f>SUMPRODUCT(-('Gastos Gerais'!$B$4:$B$1002=Analítico!$B72),-(Analítico!Q$3&gt;='Gastos Gerais'!$D$4:$D$1002),-(Analítico!Q$3&lt;='Gastos Gerais'!$E$4:$E$1002),-('Gastos Gerais'!$C$4:$C$1002))</f>
        <v>0</v>
      </c>
      <c r="R72" s="73">
        <f>SUMPRODUCT(-('Gastos Gerais'!$B$4:$B$1002=Analítico!$B72),-(Analítico!R$3&gt;='Gastos Gerais'!$D$4:$D$1002),-(Analítico!R$3&lt;='Gastos Gerais'!$E$4:$E$1002),-('Gastos Gerais'!$C$4:$C$1002))</f>
        <v>0</v>
      </c>
      <c r="S72" s="73">
        <f>SUMPRODUCT(-('Gastos Gerais'!$B$4:$B$1002=Analítico!$B72),-(Analítico!S$3&gt;='Gastos Gerais'!$D$4:$D$1002),-(Analítico!S$3&lt;='Gastos Gerais'!$E$4:$E$1002),-('Gastos Gerais'!$C$4:$C$1002))</f>
        <v>0</v>
      </c>
      <c r="T72" s="73">
        <f>SUMPRODUCT(-('Gastos Gerais'!$B$4:$B$1002=Analítico!$B72),-(Analítico!T$3&gt;='Gastos Gerais'!$D$4:$D$1002),-(Analítico!T$3&lt;='Gastos Gerais'!$E$4:$E$1002),-('Gastos Gerais'!$C$4:$C$1002))</f>
        <v>0</v>
      </c>
      <c r="U72" s="73">
        <f>SUMPRODUCT(-('Gastos Gerais'!$B$4:$B$1002=Analítico!$B72),-(Analítico!U$3&gt;='Gastos Gerais'!$D$4:$D$1002),-(Analítico!U$3&lt;='Gastos Gerais'!$E$4:$E$1002),-('Gastos Gerais'!$C$4:$C$1002))</f>
        <v>0</v>
      </c>
      <c r="V72" s="73">
        <f>SUMPRODUCT(-('Gastos Gerais'!$B$4:$B$1002=Analítico!$B72),-(Analítico!V$3&gt;='Gastos Gerais'!$D$4:$D$1002),-(Analítico!V$3&lt;='Gastos Gerais'!$E$4:$E$1002),-('Gastos Gerais'!$C$4:$C$1002))</f>
        <v>0</v>
      </c>
      <c r="W72" s="73">
        <f>SUMPRODUCT(-('Gastos Gerais'!$B$4:$B$1002=Analítico!$B72),-(Analítico!W$3&gt;='Gastos Gerais'!$D$4:$D$1002),-(Analítico!W$3&lt;='Gastos Gerais'!$E$4:$E$1002),-('Gastos Gerais'!$C$4:$C$1002))</f>
        <v>0</v>
      </c>
      <c r="X72" s="73">
        <f>SUMPRODUCT(-('Gastos Gerais'!$B$4:$B$1002=Analítico!$B72),-(Analítico!X$3&gt;='Gastos Gerais'!$D$4:$D$1002),-(Analítico!X$3&lt;='Gastos Gerais'!$E$4:$E$1002),-('Gastos Gerais'!$C$4:$C$1002))</f>
        <v>0</v>
      </c>
      <c r="Y72" s="73">
        <f>SUMPRODUCT(-('Gastos Gerais'!$B$4:$B$1002=Analítico!$B72),-(Analítico!Y$3&gt;='Gastos Gerais'!$D$4:$D$1002),-(Analítico!Y$3&lt;='Gastos Gerais'!$E$4:$E$1002),-('Gastos Gerais'!$C$4:$C$1002))</f>
        <v>0</v>
      </c>
      <c r="Z72" s="73">
        <f>SUMPRODUCT(-('Gastos Gerais'!$B$4:$B$1002=Analítico!$B72),-(Analítico!Z$3&gt;='Gastos Gerais'!$D$4:$D$1002),-(Analítico!Z$3&lt;='Gastos Gerais'!$E$4:$E$1002),-('Gastos Gerais'!$C$4:$C$1002))</f>
        <v>0</v>
      </c>
      <c r="AA72" s="73">
        <f>SUMPRODUCT(-('Gastos Gerais'!$B$4:$B$1002=Analítico!$B72),-(Analítico!AA$3&gt;='Gastos Gerais'!$D$4:$D$1002),-(Analítico!AA$3&lt;='Gastos Gerais'!$E$4:$E$1002),-('Gastos Gerais'!$C$4:$C$1002))</f>
        <v>0</v>
      </c>
      <c r="AB72" s="73">
        <f>SUMPRODUCT(-('Gastos Gerais'!$B$4:$B$1002=Analítico!$B72),-(Analítico!AB$3&gt;='Gastos Gerais'!$D$4:$D$1002),-(Analítico!AB$3&lt;='Gastos Gerais'!$E$4:$E$1002),-('Gastos Gerais'!$C$4:$C$1002))</f>
        <v>0</v>
      </c>
      <c r="AC72" s="73">
        <f>SUMPRODUCT(-('Gastos Gerais'!$B$4:$B$1002=Analítico!$B72),-(Analítico!AC$3&gt;='Gastos Gerais'!$D$4:$D$1002),-(Analítico!AC$3&lt;='Gastos Gerais'!$E$4:$E$1002),-('Gastos Gerais'!$C$4:$C$1002))</f>
        <v>0</v>
      </c>
      <c r="AD72" s="73">
        <f>SUMPRODUCT(-('Gastos Gerais'!$B$4:$B$1002=Analítico!$B72),-(Analítico!AD$3&gt;='Gastos Gerais'!$D$4:$D$1002),-(Analítico!AD$3&lt;='Gastos Gerais'!$E$4:$E$1002),-('Gastos Gerais'!$C$4:$C$1002))</f>
        <v>0</v>
      </c>
      <c r="AE72" s="73">
        <f>SUMPRODUCT(-('Gastos Gerais'!$B$4:$B$1002=Analítico!$B72),-(Analítico!AE$3&gt;='Gastos Gerais'!$D$4:$D$1002),-(Analítico!AE$3&lt;='Gastos Gerais'!$E$4:$E$1002),-('Gastos Gerais'!$C$4:$C$1002))</f>
        <v>0</v>
      </c>
      <c r="AF72" s="73">
        <f>SUMPRODUCT(-('Gastos Gerais'!$B$4:$B$1002=Analítico!$B72),-(Analítico!AF$3&gt;='Gastos Gerais'!$D$4:$D$1002),-(Analítico!AF$3&lt;='Gastos Gerais'!$E$4:$E$1002),-('Gastos Gerais'!$C$4:$C$1002))</f>
        <v>0</v>
      </c>
      <c r="AG72" s="73">
        <f>SUMPRODUCT(-('Gastos Gerais'!$B$4:$B$1002=Analítico!$B72),-(Analítico!AG$3&gt;='Gastos Gerais'!$D$4:$D$1002),-(Analítico!AG$3&lt;='Gastos Gerais'!$E$4:$E$1002),-('Gastos Gerais'!$C$4:$C$1002))</f>
        <v>0</v>
      </c>
      <c r="AH72" s="73">
        <f>SUMPRODUCT(-('Gastos Gerais'!$B$4:$B$1002=Analítico!$B72),-(Analítico!AH$3&gt;='Gastos Gerais'!$D$4:$D$1002),-(Analítico!AH$3&lt;='Gastos Gerais'!$E$4:$E$1002),-('Gastos Gerais'!$C$4:$C$1002))</f>
        <v>0</v>
      </c>
      <c r="AI72" s="73">
        <f>SUMPRODUCT(-('Gastos Gerais'!$B$4:$B$1002=Analítico!$B72),-(Analítico!AI$3&gt;='Gastos Gerais'!$D$4:$D$1002),-(Analítico!AI$3&lt;='Gastos Gerais'!$E$4:$E$1002),-('Gastos Gerais'!$C$4:$C$1002))</f>
        <v>0</v>
      </c>
      <c r="AJ72" s="73">
        <f>SUMPRODUCT(-('Gastos Gerais'!$B$4:$B$1002=Analítico!$B72),-(Analítico!AJ$3&gt;='Gastos Gerais'!$D$4:$D$1002),-(Analítico!AJ$3&lt;='Gastos Gerais'!$E$4:$E$1002),-('Gastos Gerais'!$C$4:$C$1002))</f>
        <v>0</v>
      </c>
      <c r="AK72" s="73">
        <f>SUMPRODUCT(-('Gastos Gerais'!$B$4:$B$1002=Analítico!$B72),-(Analítico!AK$3&gt;='Gastos Gerais'!$D$4:$D$1002),-(Analítico!AK$3&lt;='Gastos Gerais'!$E$4:$E$1002),-('Gastos Gerais'!$C$4:$C$1002))</f>
        <v>0</v>
      </c>
      <c r="AL72" s="73">
        <f>SUMPRODUCT(-('Gastos Gerais'!$B$4:$B$1002=Analítico!$B72),-(Analítico!AL$3&gt;='Gastos Gerais'!$D$4:$D$1002),-(Analítico!AL$3&lt;='Gastos Gerais'!$E$4:$E$1002),-('Gastos Gerais'!$C$4:$C$1002))</f>
        <v>0</v>
      </c>
      <c r="AM72" s="73">
        <f>SUMPRODUCT(-('Gastos Gerais'!$B$4:$B$1002=Analítico!$B72),-(Analítico!AM$3&gt;='Gastos Gerais'!$D$4:$D$1002),-(Analítico!AM$3&lt;='Gastos Gerais'!$E$4:$E$1002),-('Gastos Gerais'!$C$4:$C$1002))</f>
        <v>0</v>
      </c>
      <c r="AN72" s="73">
        <f>SUMPRODUCT(-('Gastos Gerais'!$B$4:$B$1002=Analítico!$B72),-(Analítico!AN$3&gt;='Gastos Gerais'!$D$4:$D$1002),-(Analítico!AN$3&lt;='Gastos Gerais'!$E$4:$E$1002),-('Gastos Gerais'!$C$4:$C$1002))</f>
        <v>0</v>
      </c>
      <c r="AO72" s="73">
        <f>SUMPRODUCT(-('Gastos Gerais'!$B$4:$B$1002=Analítico!$B72),-(Analítico!AO$3&gt;='Gastos Gerais'!$D$4:$D$1002),-(Analítico!AO$3&lt;='Gastos Gerais'!$E$4:$E$1002),-('Gastos Gerais'!$C$4:$C$1002))</f>
        <v>0</v>
      </c>
      <c r="AP72" s="73">
        <f>SUMPRODUCT(-('Gastos Gerais'!$B$4:$B$1002=Analítico!$B72),-(Analítico!AP$3&gt;='Gastos Gerais'!$D$4:$D$1002),-(Analítico!AP$3&lt;='Gastos Gerais'!$E$4:$E$1002),-('Gastos Gerais'!$C$4:$C$1002))</f>
        <v>0</v>
      </c>
      <c r="AQ72" s="73">
        <f>SUMPRODUCT(-('Gastos Gerais'!$B$4:$B$1002=Analítico!$B72),-(Analítico!AQ$3&gt;='Gastos Gerais'!$D$4:$D$1002),-(Analítico!AQ$3&lt;='Gastos Gerais'!$E$4:$E$1002),-('Gastos Gerais'!$C$4:$C$1002))</f>
        <v>0</v>
      </c>
      <c r="AR72" s="73">
        <f>SUMPRODUCT(-('Gastos Gerais'!$B$4:$B$1002=Analítico!$B72),-(Analítico!AR$3&gt;='Gastos Gerais'!$D$4:$D$1002),-(Analítico!AR$3&lt;='Gastos Gerais'!$E$4:$E$1002),-('Gastos Gerais'!$C$4:$C$1002))</f>
        <v>0</v>
      </c>
      <c r="AS72" s="73">
        <f>SUMPRODUCT(-('Gastos Gerais'!$B$4:$B$1002=Analítico!$B72),-(Analítico!AS$3&gt;='Gastos Gerais'!$D$4:$D$1002),-(Analítico!AS$3&lt;='Gastos Gerais'!$E$4:$E$1002),-('Gastos Gerais'!$C$4:$C$1002))</f>
        <v>0</v>
      </c>
      <c r="AT72" s="73">
        <f>SUMPRODUCT(-('Gastos Gerais'!$B$4:$B$1002=Analítico!$B72),-(Analítico!AT$3&gt;='Gastos Gerais'!$D$4:$D$1002),-(Analítico!AT$3&lt;='Gastos Gerais'!$E$4:$E$1002),-('Gastos Gerais'!$C$4:$C$1002))</f>
        <v>0</v>
      </c>
      <c r="AU72" s="73">
        <f>SUMPRODUCT(-('Gastos Gerais'!$B$4:$B$1002=Analítico!$B72),-(Analítico!AU$3&gt;='Gastos Gerais'!$D$4:$D$1002),-(Analítico!AU$3&lt;='Gastos Gerais'!$E$4:$E$1002),-('Gastos Gerais'!$C$4:$C$1002))</f>
        <v>0</v>
      </c>
      <c r="AV72" s="73">
        <f>SUMPRODUCT(-('Gastos Gerais'!$B$4:$B$1002=Analítico!$B72),-(Analítico!AV$3&gt;='Gastos Gerais'!$D$4:$D$1002),-(Analítico!AV$3&lt;='Gastos Gerais'!$E$4:$E$1002),-('Gastos Gerais'!$C$4:$C$1002))</f>
        <v>0</v>
      </c>
      <c r="AW72" s="73">
        <f>SUMPRODUCT(-('Gastos Gerais'!$B$4:$B$1002=Analítico!$B72),-(Analítico!AW$3&gt;='Gastos Gerais'!$D$4:$D$1002),-(Analítico!AW$3&lt;='Gastos Gerais'!$E$4:$E$1002),-('Gastos Gerais'!$C$4:$C$1002))</f>
        <v>0</v>
      </c>
      <c r="AX72" s="73">
        <f>SUMPRODUCT(-('Gastos Gerais'!$B$4:$B$1002=Analítico!$B72),-(Analítico!AX$3&gt;='Gastos Gerais'!$D$4:$D$1002),-(Analítico!AX$3&lt;='Gastos Gerais'!$E$4:$E$1002),-('Gastos Gerais'!$C$4:$C$1002))</f>
        <v>0</v>
      </c>
      <c r="AY72" s="73">
        <f>SUMPRODUCT(-('Gastos Gerais'!$B$4:$B$1002=Analítico!$B72),-(Analítico!AY$3&gt;='Gastos Gerais'!$D$4:$D$1002),-(Analítico!AY$3&lt;='Gastos Gerais'!$E$4:$E$1002),-('Gastos Gerais'!$C$4:$C$1002))</f>
        <v>0</v>
      </c>
      <c r="AZ72" s="73">
        <f>SUMPRODUCT(-('Gastos Gerais'!$B$4:$B$1002=Analítico!$B72),-(Analítico!AZ$3&gt;='Gastos Gerais'!$D$4:$D$1002),-(Analítico!AZ$3&lt;='Gastos Gerais'!$E$4:$E$1002),-('Gastos Gerais'!$C$4:$C$1002))</f>
        <v>0</v>
      </c>
      <c r="BA72" s="73">
        <f>SUMPRODUCT(-('Gastos Gerais'!$B$4:$B$1002=Analítico!$B72),-(Analítico!BA$3&gt;='Gastos Gerais'!$D$4:$D$1002),-(Analítico!BA$3&lt;='Gastos Gerais'!$E$4:$E$1002),-('Gastos Gerais'!$C$4:$C$1002))</f>
        <v>0</v>
      </c>
      <c r="BB72" s="73">
        <f>SUMPRODUCT(-('Gastos Gerais'!$B$4:$B$1002=Analítico!$B72),-(Analítico!BB$3&gt;='Gastos Gerais'!$D$4:$D$1002),-(Analítico!BB$3&lt;='Gastos Gerais'!$E$4:$E$1002),-('Gastos Gerais'!$C$4:$C$1002))</f>
        <v>0</v>
      </c>
      <c r="BC72" s="73">
        <f>SUMPRODUCT(-('Gastos Gerais'!$B$4:$B$1002=Analítico!$B72),-(Analítico!BC$3&gt;='Gastos Gerais'!$D$4:$D$1002),-(Analítico!BC$3&lt;='Gastos Gerais'!$E$4:$E$1002),-('Gastos Gerais'!$C$4:$C$1002))</f>
        <v>0</v>
      </c>
      <c r="BD72" s="73">
        <f>SUMPRODUCT(-('Gastos Gerais'!$B$4:$B$1002=Analítico!$B72),-(Analítico!BD$3&gt;='Gastos Gerais'!$D$4:$D$1002),-(Analítico!BD$3&lt;='Gastos Gerais'!$E$4:$E$1002),-('Gastos Gerais'!$C$4:$C$1002))</f>
        <v>0</v>
      </c>
      <c r="BE72" s="73">
        <f>SUMPRODUCT(-('Gastos Gerais'!$B$4:$B$1002=Analítico!$B72),-(Analítico!BE$3&gt;='Gastos Gerais'!$D$4:$D$1002),-(Analítico!BE$3&lt;='Gastos Gerais'!$E$4:$E$1002),-('Gastos Gerais'!$C$4:$C$1002))</f>
        <v>0</v>
      </c>
      <c r="BF72" s="73">
        <f>SUMPRODUCT(-('Gastos Gerais'!$B$4:$B$1002=Analítico!$B72),-(Analítico!BF$3&gt;='Gastos Gerais'!$D$4:$D$1002),-(Analítico!BF$3&lt;='Gastos Gerais'!$E$4:$E$1002),-('Gastos Gerais'!$C$4:$C$1002))</f>
        <v>0</v>
      </c>
      <c r="BG72" s="73">
        <f>SUMPRODUCT(-('Gastos Gerais'!$B$4:$B$1002=Analítico!$B72),-(Analítico!BG$3&gt;='Gastos Gerais'!$D$4:$D$1002),-(Analítico!BG$3&lt;='Gastos Gerais'!$E$4:$E$1002),-('Gastos Gerais'!$C$4:$C$1002))</f>
        <v>0</v>
      </c>
      <c r="BH72" s="73">
        <f>SUMPRODUCT(-('Gastos Gerais'!$B$4:$B$1002=Analítico!$B72),-(Analítico!BH$3&gt;='Gastos Gerais'!$D$4:$D$1002),-(Analítico!BH$3&lt;='Gastos Gerais'!$E$4:$E$1002),-('Gastos Gerais'!$C$4:$C$1002))</f>
        <v>0</v>
      </c>
      <c r="BI72" s="73">
        <f>SUMPRODUCT(-('Gastos Gerais'!$B$4:$B$1002=Analítico!$B72),-(Analítico!BI$3&gt;='Gastos Gerais'!$D$4:$D$1002),-(Analítico!BI$3&lt;='Gastos Gerais'!$E$4:$E$1002),-('Gastos Gerais'!$C$4:$C$1002))</f>
        <v>0</v>
      </c>
      <c r="BJ72" s="73">
        <f>SUMPRODUCT(-('Gastos Gerais'!$B$4:$B$1002=Analítico!$B72),-(Analítico!BJ$3&gt;='Gastos Gerais'!$D$4:$D$1002),-(Analítico!BJ$3&lt;='Gastos Gerais'!$E$4:$E$1002),-('Gastos Gerais'!$C$4:$C$1002))</f>
        <v>0</v>
      </c>
      <c r="BK72" s="71">
        <f t="shared" si="31"/>
        <v>117000</v>
      </c>
      <c r="BL72" s="76">
        <f t="shared" ca="1" si="32"/>
        <v>1.4230365369174995E-3</v>
      </c>
    </row>
    <row r="73" spans="1:64" s="49" customFormat="1" ht="23.25" customHeight="1">
      <c r="A73" s="19" t="s">
        <v>153</v>
      </c>
      <c r="B73" s="350" t="s">
        <v>154</v>
      </c>
      <c r="C73" s="73">
        <f>SUMPRODUCT(-('Gastos Gerais'!$B$4:$B$1002=Analítico!$B73),-(Analítico!C$3&gt;='Gastos Gerais'!$D$4:$D$1002),-(Analítico!C$3&lt;='Gastos Gerais'!$E$4:$E$1002),-('Gastos Gerais'!$C$4:$C$1002))</f>
        <v>3500</v>
      </c>
      <c r="D73" s="73">
        <f>SUMPRODUCT(-('Gastos Gerais'!$B$4:$B$1002=Analítico!$B73),-(Analítico!D$3&gt;='Gastos Gerais'!$D$4:$D$1002),-(Analítico!D$3&lt;='Gastos Gerais'!$E$4:$E$1002),-('Gastos Gerais'!$C$4:$C$1002))</f>
        <v>3500</v>
      </c>
      <c r="E73" s="73">
        <f>SUMPRODUCT(-('Gastos Gerais'!$B$4:$B$1002=Analítico!$B73),-(Analítico!E$3&gt;='Gastos Gerais'!$D$4:$D$1002),-(Analítico!E$3&lt;='Gastos Gerais'!$E$4:$E$1002),-('Gastos Gerais'!$C$4:$C$1002))</f>
        <v>3500</v>
      </c>
      <c r="F73" s="73">
        <f>SUMPRODUCT(-('Gastos Gerais'!$B$4:$B$1002=Analítico!$B73),-(Analítico!F$3&gt;='Gastos Gerais'!$D$4:$D$1002),-(Analítico!F$3&lt;='Gastos Gerais'!$E$4:$E$1002),-('Gastos Gerais'!$C$4:$C$1002))</f>
        <v>3500</v>
      </c>
      <c r="G73" s="73">
        <f>SUMPRODUCT(-('Gastos Gerais'!$B$4:$B$1002=Analítico!$B73),-(Analítico!G$3&gt;='Gastos Gerais'!$D$4:$D$1002),-(Analítico!G$3&lt;='Gastos Gerais'!$E$4:$E$1002),-('Gastos Gerais'!$C$4:$C$1002))</f>
        <v>3500</v>
      </c>
      <c r="H73" s="73">
        <f>SUMPRODUCT(-('Gastos Gerais'!$B$4:$B$1002=Analítico!$B73),-(Analítico!H$3&gt;='Gastos Gerais'!$D$4:$D$1002),-(Analítico!H$3&lt;='Gastos Gerais'!$E$4:$E$1002),-('Gastos Gerais'!$C$4:$C$1002))</f>
        <v>3500</v>
      </c>
      <c r="I73" s="73">
        <f>SUMPRODUCT(-('Gastos Gerais'!$B$4:$B$1002=Analítico!$B73),-(Analítico!I$3&gt;='Gastos Gerais'!$D$4:$D$1002),-(Analítico!I$3&lt;='Gastos Gerais'!$E$4:$E$1002),-('Gastos Gerais'!$C$4:$C$1002))</f>
        <v>3500</v>
      </c>
      <c r="J73" s="73">
        <f>SUMPRODUCT(-('Gastos Gerais'!$B$4:$B$1002=Analítico!$B73),-(Analítico!J$3&gt;='Gastos Gerais'!$D$4:$D$1002),-(Analítico!J$3&lt;='Gastos Gerais'!$E$4:$E$1002),-('Gastos Gerais'!$C$4:$C$1002))</f>
        <v>3500</v>
      </c>
      <c r="K73" s="73">
        <f>SUMPRODUCT(-('Gastos Gerais'!$B$4:$B$1002=Analítico!$B73),-(Analítico!K$3&gt;='Gastos Gerais'!$D$4:$D$1002),-(Analítico!K$3&lt;='Gastos Gerais'!$E$4:$E$1002),-('Gastos Gerais'!$C$4:$C$1002))</f>
        <v>3500</v>
      </c>
      <c r="L73" s="73">
        <f>SUMPRODUCT(-('Gastos Gerais'!$B$4:$B$1002=Analítico!$B73),-(Analítico!L$3&gt;='Gastos Gerais'!$D$4:$D$1002),-(Analítico!L$3&lt;='Gastos Gerais'!$E$4:$E$1002),-('Gastos Gerais'!$C$4:$C$1002))</f>
        <v>0</v>
      </c>
      <c r="M73" s="73">
        <f>SUMPRODUCT(-('Gastos Gerais'!$B$4:$B$1002=Analítico!$B73),-(Analítico!M$3&gt;='Gastos Gerais'!$D$4:$D$1002),-(Analítico!M$3&lt;='Gastos Gerais'!$E$4:$E$1002),-('Gastos Gerais'!$C$4:$C$1002))</f>
        <v>0</v>
      </c>
      <c r="N73" s="73">
        <f>SUMPRODUCT(-('Gastos Gerais'!$B$4:$B$1002=Analítico!$B73),-(Analítico!N$3&gt;='Gastos Gerais'!$D$4:$D$1002),-(Analítico!N$3&lt;='Gastos Gerais'!$E$4:$E$1002),-('Gastos Gerais'!$C$4:$C$1002))</f>
        <v>0</v>
      </c>
      <c r="O73" s="73">
        <f>SUMPRODUCT(-('Gastos Gerais'!$B$4:$B$1002=Analítico!$B73),-(Analítico!O$3&gt;='Gastos Gerais'!$D$4:$D$1002),-(Analítico!O$3&lt;='Gastos Gerais'!$E$4:$E$1002),-('Gastos Gerais'!$C$4:$C$1002))</f>
        <v>0</v>
      </c>
      <c r="P73" s="73">
        <f>SUMPRODUCT(-('Gastos Gerais'!$B$4:$B$1002=Analítico!$B73),-(Analítico!P$3&gt;='Gastos Gerais'!$D$4:$D$1002),-(Analítico!P$3&lt;='Gastos Gerais'!$E$4:$E$1002),-('Gastos Gerais'!$C$4:$C$1002))</f>
        <v>0</v>
      </c>
      <c r="Q73" s="73">
        <f>SUMPRODUCT(-('Gastos Gerais'!$B$4:$B$1002=Analítico!$B73),-(Analítico!Q$3&gt;='Gastos Gerais'!$D$4:$D$1002),-(Analítico!Q$3&lt;='Gastos Gerais'!$E$4:$E$1002),-('Gastos Gerais'!$C$4:$C$1002))</f>
        <v>0</v>
      </c>
      <c r="R73" s="73">
        <f>SUMPRODUCT(-('Gastos Gerais'!$B$4:$B$1002=Analítico!$B73),-(Analítico!R$3&gt;='Gastos Gerais'!$D$4:$D$1002),-(Analítico!R$3&lt;='Gastos Gerais'!$E$4:$E$1002),-('Gastos Gerais'!$C$4:$C$1002))</f>
        <v>0</v>
      </c>
      <c r="S73" s="73">
        <f>SUMPRODUCT(-('Gastos Gerais'!$B$4:$B$1002=Analítico!$B73),-(Analítico!S$3&gt;='Gastos Gerais'!$D$4:$D$1002),-(Analítico!S$3&lt;='Gastos Gerais'!$E$4:$E$1002),-('Gastos Gerais'!$C$4:$C$1002))</f>
        <v>0</v>
      </c>
      <c r="T73" s="73">
        <f>SUMPRODUCT(-('Gastos Gerais'!$B$4:$B$1002=Analítico!$B73),-(Analítico!T$3&gt;='Gastos Gerais'!$D$4:$D$1002),-(Analítico!T$3&lt;='Gastos Gerais'!$E$4:$E$1002),-('Gastos Gerais'!$C$4:$C$1002))</f>
        <v>0</v>
      </c>
      <c r="U73" s="73">
        <f>SUMPRODUCT(-('Gastos Gerais'!$B$4:$B$1002=Analítico!$B73),-(Analítico!U$3&gt;='Gastos Gerais'!$D$4:$D$1002),-(Analítico!U$3&lt;='Gastos Gerais'!$E$4:$E$1002),-('Gastos Gerais'!$C$4:$C$1002))</f>
        <v>0</v>
      </c>
      <c r="V73" s="73">
        <f>SUMPRODUCT(-('Gastos Gerais'!$B$4:$B$1002=Analítico!$B73),-(Analítico!V$3&gt;='Gastos Gerais'!$D$4:$D$1002),-(Analítico!V$3&lt;='Gastos Gerais'!$E$4:$E$1002),-('Gastos Gerais'!$C$4:$C$1002))</f>
        <v>0</v>
      </c>
      <c r="W73" s="73">
        <f>SUMPRODUCT(-('Gastos Gerais'!$B$4:$B$1002=Analítico!$B73),-(Analítico!W$3&gt;='Gastos Gerais'!$D$4:$D$1002),-(Analítico!W$3&lt;='Gastos Gerais'!$E$4:$E$1002),-('Gastos Gerais'!$C$4:$C$1002))</f>
        <v>0</v>
      </c>
      <c r="X73" s="73">
        <f>SUMPRODUCT(-('Gastos Gerais'!$B$4:$B$1002=Analítico!$B73),-(Analítico!X$3&gt;='Gastos Gerais'!$D$4:$D$1002),-(Analítico!X$3&lt;='Gastos Gerais'!$E$4:$E$1002),-('Gastos Gerais'!$C$4:$C$1002))</f>
        <v>0</v>
      </c>
      <c r="Y73" s="73">
        <f>SUMPRODUCT(-('Gastos Gerais'!$B$4:$B$1002=Analítico!$B73),-(Analítico!Y$3&gt;='Gastos Gerais'!$D$4:$D$1002),-(Analítico!Y$3&lt;='Gastos Gerais'!$E$4:$E$1002),-('Gastos Gerais'!$C$4:$C$1002))</f>
        <v>0</v>
      </c>
      <c r="Z73" s="73">
        <f>SUMPRODUCT(-('Gastos Gerais'!$B$4:$B$1002=Analítico!$B73),-(Analítico!Z$3&gt;='Gastos Gerais'!$D$4:$D$1002),-(Analítico!Z$3&lt;='Gastos Gerais'!$E$4:$E$1002),-('Gastos Gerais'!$C$4:$C$1002))</f>
        <v>0</v>
      </c>
      <c r="AA73" s="73">
        <f>SUMPRODUCT(-('Gastos Gerais'!$B$4:$B$1002=Analítico!$B73),-(Analítico!AA$3&gt;='Gastos Gerais'!$D$4:$D$1002),-(Analítico!AA$3&lt;='Gastos Gerais'!$E$4:$E$1002),-('Gastos Gerais'!$C$4:$C$1002))</f>
        <v>0</v>
      </c>
      <c r="AB73" s="73">
        <f>SUMPRODUCT(-('Gastos Gerais'!$B$4:$B$1002=Analítico!$B73),-(Analítico!AB$3&gt;='Gastos Gerais'!$D$4:$D$1002),-(Analítico!AB$3&lt;='Gastos Gerais'!$E$4:$E$1002),-('Gastos Gerais'!$C$4:$C$1002))</f>
        <v>0</v>
      </c>
      <c r="AC73" s="73">
        <f>SUMPRODUCT(-('Gastos Gerais'!$B$4:$B$1002=Analítico!$B73),-(Analítico!AC$3&gt;='Gastos Gerais'!$D$4:$D$1002),-(Analítico!AC$3&lt;='Gastos Gerais'!$E$4:$E$1002),-('Gastos Gerais'!$C$4:$C$1002))</f>
        <v>0</v>
      </c>
      <c r="AD73" s="73">
        <f>SUMPRODUCT(-('Gastos Gerais'!$B$4:$B$1002=Analítico!$B73),-(Analítico!AD$3&gt;='Gastos Gerais'!$D$4:$D$1002),-(Analítico!AD$3&lt;='Gastos Gerais'!$E$4:$E$1002),-('Gastos Gerais'!$C$4:$C$1002))</f>
        <v>0</v>
      </c>
      <c r="AE73" s="73">
        <f>SUMPRODUCT(-('Gastos Gerais'!$B$4:$B$1002=Analítico!$B73),-(Analítico!AE$3&gt;='Gastos Gerais'!$D$4:$D$1002),-(Analítico!AE$3&lt;='Gastos Gerais'!$E$4:$E$1002),-('Gastos Gerais'!$C$4:$C$1002))</f>
        <v>0</v>
      </c>
      <c r="AF73" s="73">
        <f>SUMPRODUCT(-('Gastos Gerais'!$B$4:$B$1002=Analítico!$B73),-(Analítico!AF$3&gt;='Gastos Gerais'!$D$4:$D$1002),-(Analítico!AF$3&lt;='Gastos Gerais'!$E$4:$E$1002),-('Gastos Gerais'!$C$4:$C$1002))</f>
        <v>0</v>
      </c>
      <c r="AG73" s="73">
        <f>SUMPRODUCT(-('Gastos Gerais'!$B$4:$B$1002=Analítico!$B73),-(Analítico!AG$3&gt;='Gastos Gerais'!$D$4:$D$1002),-(Analítico!AG$3&lt;='Gastos Gerais'!$E$4:$E$1002),-('Gastos Gerais'!$C$4:$C$1002))</f>
        <v>0</v>
      </c>
      <c r="AH73" s="73">
        <f>SUMPRODUCT(-('Gastos Gerais'!$B$4:$B$1002=Analítico!$B73),-(Analítico!AH$3&gt;='Gastos Gerais'!$D$4:$D$1002),-(Analítico!AH$3&lt;='Gastos Gerais'!$E$4:$E$1002),-('Gastos Gerais'!$C$4:$C$1002))</f>
        <v>0</v>
      </c>
      <c r="AI73" s="73">
        <f>SUMPRODUCT(-('Gastos Gerais'!$B$4:$B$1002=Analítico!$B73),-(Analítico!AI$3&gt;='Gastos Gerais'!$D$4:$D$1002),-(Analítico!AI$3&lt;='Gastos Gerais'!$E$4:$E$1002),-('Gastos Gerais'!$C$4:$C$1002))</f>
        <v>0</v>
      </c>
      <c r="AJ73" s="73">
        <f>SUMPRODUCT(-('Gastos Gerais'!$B$4:$B$1002=Analítico!$B73),-(Analítico!AJ$3&gt;='Gastos Gerais'!$D$4:$D$1002),-(Analítico!AJ$3&lt;='Gastos Gerais'!$E$4:$E$1002),-('Gastos Gerais'!$C$4:$C$1002))</f>
        <v>0</v>
      </c>
      <c r="AK73" s="73">
        <f>SUMPRODUCT(-('Gastos Gerais'!$B$4:$B$1002=Analítico!$B73),-(Analítico!AK$3&gt;='Gastos Gerais'!$D$4:$D$1002),-(Analítico!AK$3&lt;='Gastos Gerais'!$E$4:$E$1002),-('Gastos Gerais'!$C$4:$C$1002))</f>
        <v>0</v>
      </c>
      <c r="AL73" s="73">
        <f>SUMPRODUCT(-('Gastos Gerais'!$B$4:$B$1002=Analítico!$B73),-(Analítico!AL$3&gt;='Gastos Gerais'!$D$4:$D$1002),-(Analítico!AL$3&lt;='Gastos Gerais'!$E$4:$E$1002),-('Gastos Gerais'!$C$4:$C$1002))</f>
        <v>0</v>
      </c>
      <c r="AM73" s="73">
        <f>SUMPRODUCT(-('Gastos Gerais'!$B$4:$B$1002=Analítico!$B73),-(Analítico!AM$3&gt;='Gastos Gerais'!$D$4:$D$1002),-(Analítico!AM$3&lt;='Gastos Gerais'!$E$4:$E$1002),-('Gastos Gerais'!$C$4:$C$1002))</f>
        <v>0</v>
      </c>
      <c r="AN73" s="73">
        <f>SUMPRODUCT(-('Gastos Gerais'!$B$4:$B$1002=Analítico!$B73),-(Analítico!AN$3&gt;='Gastos Gerais'!$D$4:$D$1002),-(Analítico!AN$3&lt;='Gastos Gerais'!$E$4:$E$1002),-('Gastos Gerais'!$C$4:$C$1002))</f>
        <v>0</v>
      </c>
      <c r="AO73" s="73">
        <f>SUMPRODUCT(-('Gastos Gerais'!$B$4:$B$1002=Analítico!$B73),-(Analítico!AO$3&gt;='Gastos Gerais'!$D$4:$D$1002),-(Analítico!AO$3&lt;='Gastos Gerais'!$E$4:$E$1002),-('Gastos Gerais'!$C$4:$C$1002))</f>
        <v>0</v>
      </c>
      <c r="AP73" s="73">
        <f>SUMPRODUCT(-('Gastos Gerais'!$B$4:$B$1002=Analítico!$B73),-(Analítico!AP$3&gt;='Gastos Gerais'!$D$4:$D$1002),-(Analítico!AP$3&lt;='Gastos Gerais'!$E$4:$E$1002),-('Gastos Gerais'!$C$4:$C$1002))</f>
        <v>0</v>
      </c>
      <c r="AQ73" s="73">
        <f>SUMPRODUCT(-('Gastos Gerais'!$B$4:$B$1002=Analítico!$B73),-(Analítico!AQ$3&gt;='Gastos Gerais'!$D$4:$D$1002),-(Analítico!AQ$3&lt;='Gastos Gerais'!$E$4:$E$1002),-('Gastos Gerais'!$C$4:$C$1002))</f>
        <v>0</v>
      </c>
      <c r="AR73" s="73">
        <f>SUMPRODUCT(-('Gastos Gerais'!$B$4:$B$1002=Analítico!$B73),-(Analítico!AR$3&gt;='Gastos Gerais'!$D$4:$D$1002),-(Analítico!AR$3&lt;='Gastos Gerais'!$E$4:$E$1002),-('Gastos Gerais'!$C$4:$C$1002))</f>
        <v>0</v>
      </c>
      <c r="AS73" s="73">
        <f>SUMPRODUCT(-('Gastos Gerais'!$B$4:$B$1002=Analítico!$B73),-(Analítico!AS$3&gt;='Gastos Gerais'!$D$4:$D$1002),-(Analítico!AS$3&lt;='Gastos Gerais'!$E$4:$E$1002),-('Gastos Gerais'!$C$4:$C$1002))</f>
        <v>0</v>
      </c>
      <c r="AT73" s="73">
        <f>SUMPRODUCT(-('Gastos Gerais'!$B$4:$B$1002=Analítico!$B73),-(Analítico!AT$3&gt;='Gastos Gerais'!$D$4:$D$1002),-(Analítico!AT$3&lt;='Gastos Gerais'!$E$4:$E$1002),-('Gastos Gerais'!$C$4:$C$1002))</f>
        <v>0</v>
      </c>
      <c r="AU73" s="73">
        <f>SUMPRODUCT(-('Gastos Gerais'!$B$4:$B$1002=Analítico!$B73),-(Analítico!AU$3&gt;='Gastos Gerais'!$D$4:$D$1002),-(Analítico!AU$3&lt;='Gastos Gerais'!$E$4:$E$1002),-('Gastos Gerais'!$C$4:$C$1002))</f>
        <v>0</v>
      </c>
      <c r="AV73" s="73">
        <f>SUMPRODUCT(-('Gastos Gerais'!$B$4:$B$1002=Analítico!$B73),-(Analítico!AV$3&gt;='Gastos Gerais'!$D$4:$D$1002),-(Analítico!AV$3&lt;='Gastos Gerais'!$E$4:$E$1002),-('Gastos Gerais'!$C$4:$C$1002))</f>
        <v>0</v>
      </c>
      <c r="AW73" s="73">
        <f>SUMPRODUCT(-('Gastos Gerais'!$B$4:$B$1002=Analítico!$B73),-(Analítico!AW$3&gt;='Gastos Gerais'!$D$4:$D$1002),-(Analítico!AW$3&lt;='Gastos Gerais'!$E$4:$E$1002),-('Gastos Gerais'!$C$4:$C$1002))</f>
        <v>0</v>
      </c>
      <c r="AX73" s="73">
        <f>SUMPRODUCT(-('Gastos Gerais'!$B$4:$B$1002=Analítico!$B73),-(Analítico!AX$3&gt;='Gastos Gerais'!$D$4:$D$1002),-(Analítico!AX$3&lt;='Gastos Gerais'!$E$4:$E$1002),-('Gastos Gerais'!$C$4:$C$1002))</f>
        <v>0</v>
      </c>
      <c r="AY73" s="73">
        <f>SUMPRODUCT(-('Gastos Gerais'!$B$4:$B$1002=Analítico!$B73),-(Analítico!AY$3&gt;='Gastos Gerais'!$D$4:$D$1002),-(Analítico!AY$3&lt;='Gastos Gerais'!$E$4:$E$1002),-('Gastos Gerais'!$C$4:$C$1002))</f>
        <v>0</v>
      </c>
      <c r="AZ73" s="73">
        <f>SUMPRODUCT(-('Gastos Gerais'!$B$4:$B$1002=Analítico!$B73),-(Analítico!AZ$3&gt;='Gastos Gerais'!$D$4:$D$1002),-(Analítico!AZ$3&lt;='Gastos Gerais'!$E$4:$E$1002),-('Gastos Gerais'!$C$4:$C$1002))</f>
        <v>0</v>
      </c>
      <c r="BA73" s="73">
        <f>SUMPRODUCT(-('Gastos Gerais'!$B$4:$B$1002=Analítico!$B73),-(Analítico!BA$3&gt;='Gastos Gerais'!$D$4:$D$1002),-(Analítico!BA$3&lt;='Gastos Gerais'!$E$4:$E$1002),-('Gastos Gerais'!$C$4:$C$1002))</f>
        <v>0</v>
      </c>
      <c r="BB73" s="73">
        <f>SUMPRODUCT(-('Gastos Gerais'!$B$4:$B$1002=Analítico!$B73),-(Analítico!BB$3&gt;='Gastos Gerais'!$D$4:$D$1002),-(Analítico!BB$3&lt;='Gastos Gerais'!$E$4:$E$1002),-('Gastos Gerais'!$C$4:$C$1002))</f>
        <v>0</v>
      </c>
      <c r="BC73" s="73">
        <f>SUMPRODUCT(-('Gastos Gerais'!$B$4:$B$1002=Analítico!$B73),-(Analítico!BC$3&gt;='Gastos Gerais'!$D$4:$D$1002),-(Analítico!BC$3&lt;='Gastos Gerais'!$E$4:$E$1002),-('Gastos Gerais'!$C$4:$C$1002))</f>
        <v>0</v>
      </c>
      <c r="BD73" s="73">
        <f>SUMPRODUCT(-('Gastos Gerais'!$B$4:$B$1002=Analítico!$B73),-(Analítico!BD$3&gt;='Gastos Gerais'!$D$4:$D$1002),-(Analítico!BD$3&lt;='Gastos Gerais'!$E$4:$E$1002),-('Gastos Gerais'!$C$4:$C$1002))</f>
        <v>0</v>
      </c>
      <c r="BE73" s="73">
        <f>SUMPRODUCT(-('Gastos Gerais'!$B$4:$B$1002=Analítico!$B73),-(Analítico!BE$3&gt;='Gastos Gerais'!$D$4:$D$1002),-(Analítico!BE$3&lt;='Gastos Gerais'!$E$4:$E$1002),-('Gastos Gerais'!$C$4:$C$1002))</f>
        <v>0</v>
      </c>
      <c r="BF73" s="73">
        <f>SUMPRODUCT(-('Gastos Gerais'!$B$4:$B$1002=Analítico!$B73),-(Analítico!BF$3&gt;='Gastos Gerais'!$D$4:$D$1002),-(Analítico!BF$3&lt;='Gastos Gerais'!$E$4:$E$1002),-('Gastos Gerais'!$C$4:$C$1002))</f>
        <v>0</v>
      </c>
      <c r="BG73" s="73">
        <f>SUMPRODUCT(-('Gastos Gerais'!$B$4:$B$1002=Analítico!$B73),-(Analítico!BG$3&gt;='Gastos Gerais'!$D$4:$D$1002),-(Analítico!BG$3&lt;='Gastos Gerais'!$E$4:$E$1002),-('Gastos Gerais'!$C$4:$C$1002))</f>
        <v>0</v>
      </c>
      <c r="BH73" s="73">
        <f>SUMPRODUCT(-('Gastos Gerais'!$B$4:$B$1002=Analítico!$B73),-(Analítico!BH$3&gt;='Gastos Gerais'!$D$4:$D$1002),-(Analítico!BH$3&lt;='Gastos Gerais'!$E$4:$E$1002),-('Gastos Gerais'!$C$4:$C$1002))</f>
        <v>0</v>
      </c>
      <c r="BI73" s="73">
        <f>SUMPRODUCT(-('Gastos Gerais'!$B$4:$B$1002=Analítico!$B73),-(Analítico!BI$3&gt;='Gastos Gerais'!$D$4:$D$1002),-(Analítico!BI$3&lt;='Gastos Gerais'!$E$4:$E$1002),-('Gastos Gerais'!$C$4:$C$1002))</f>
        <v>0</v>
      </c>
      <c r="BJ73" s="73">
        <f>SUMPRODUCT(-('Gastos Gerais'!$B$4:$B$1002=Analítico!$B73),-(Analítico!BJ$3&gt;='Gastos Gerais'!$D$4:$D$1002),-(Analítico!BJ$3&lt;='Gastos Gerais'!$E$4:$E$1002),-('Gastos Gerais'!$C$4:$C$1002))</f>
        <v>0</v>
      </c>
      <c r="BK73" s="71">
        <f t="shared" si="31"/>
        <v>31500</v>
      </c>
      <c r="BL73" s="76">
        <f t="shared" ca="1" si="32"/>
        <v>3.8312522147778831E-4</v>
      </c>
    </row>
    <row r="74" spans="1:64" s="49" customFormat="1" ht="23.25" customHeight="1">
      <c r="A74" s="19" t="s">
        <v>155</v>
      </c>
      <c r="B74" s="22" t="s">
        <v>156</v>
      </c>
      <c r="C74" s="73">
        <f>SUMPRODUCT(-('Gastos Gerais'!$B$4:$B$1002=Analítico!$B74),-(Analítico!C$3&gt;='Gastos Gerais'!$D$4:$D$1002),-(Analítico!C$3&lt;='Gastos Gerais'!$E$4:$E$1002),-('Gastos Gerais'!$C$4:$C$1002))</f>
        <v>0</v>
      </c>
      <c r="D74" s="73">
        <f>SUMPRODUCT(-('Gastos Gerais'!$B$4:$B$1002=Analítico!$B74),-(Analítico!D$3&gt;='Gastos Gerais'!$D$4:$D$1002),-(Analítico!D$3&lt;='Gastos Gerais'!$E$4:$E$1002),-('Gastos Gerais'!$C$4:$C$1002))</f>
        <v>0</v>
      </c>
      <c r="E74" s="73">
        <f>SUMPRODUCT(-('Gastos Gerais'!$B$4:$B$1002=Analítico!$B74),-(Analítico!E$3&gt;='Gastos Gerais'!$D$4:$D$1002),-(Analítico!E$3&lt;='Gastos Gerais'!$E$4:$E$1002),-('Gastos Gerais'!$C$4:$C$1002))</f>
        <v>0</v>
      </c>
      <c r="F74" s="73">
        <f>SUMPRODUCT(-('Gastos Gerais'!$B$4:$B$1002=Analítico!$B74),-(Analítico!F$3&gt;='Gastos Gerais'!$D$4:$D$1002),-(Analítico!F$3&lt;='Gastos Gerais'!$E$4:$E$1002),-('Gastos Gerais'!$C$4:$C$1002))</f>
        <v>0</v>
      </c>
      <c r="G74" s="73">
        <f>SUMPRODUCT(-('Gastos Gerais'!$B$4:$B$1002=Analítico!$B74),-(Analítico!G$3&gt;='Gastos Gerais'!$D$4:$D$1002),-(Analítico!G$3&lt;='Gastos Gerais'!$E$4:$E$1002),-('Gastos Gerais'!$C$4:$C$1002))</f>
        <v>0</v>
      </c>
      <c r="H74" s="73">
        <f>SUMPRODUCT(-('Gastos Gerais'!$B$4:$B$1002=Analítico!$B74),-(Analítico!H$3&gt;='Gastos Gerais'!$D$4:$D$1002),-(Analítico!H$3&lt;='Gastos Gerais'!$E$4:$E$1002),-('Gastos Gerais'!$C$4:$C$1002))</f>
        <v>0</v>
      </c>
      <c r="I74" s="73">
        <f>SUMPRODUCT(-('Gastos Gerais'!$B$4:$B$1002=Analítico!$B74),-(Analítico!I$3&gt;='Gastos Gerais'!$D$4:$D$1002),-(Analítico!I$3&lt;='Gastos Gerais'!$E$4:$E$1002),-('Gastos Gerais'!$C$4:$C$1002))</f>
        <v>0</v>
      </c>
      <c r="J74" s="73">
        <f>SUMPRODUCT(-('Gastos Gerais'!$B$4:$B$1002=Analítico!$B74),-(Analítico!J$3&gt;='Gastos Gerais'!$D$4:$D$1002),-(Analítico!J$3&lt;='Gastos Gerais'!$E$4:$E$1002),-('Gastos Gerais'!$C$4:$C$1002))</f>
        <v>0</v>
      </c>
      <c r="K74" s="73">
        <f>SUMPRODUCT(-('Gastos Gerais'!$B$4:$B$1002=Analítico!$B74),-(Analítico!K$3&gt;='Gastos Gerais'!$D$4:$D$1002),-(Analítico!K$3&lt;='Gastos Gerais'!$E$4:$E$1002),-('Gastos Gerais'!$C$4:$C$1002))</f>
        <v>0</v>
      </c>
      <c r="L74" s="73">
        <f>SUMPRODUCT(-('Gastos Gerais'!$B$4:$B$1002=Analítico!$B74),-(Analítico!L$3&gt;='Gastos Gerais'!$D$4:$D$1002),-(Analítico!L$3&lt;='Gastos Gerais'!$E$4:$E$1002),-('Gastos Gerais'!$C$4:$C$1002))</f>
        <v>0</v>
      </c>
      <c r="M74" s="73">
        <f>SUMPRODUCT(-('Gastos Gerais'!$B$4:$B$1002=Analítico!$B74),-(Analítico!M$3&gt;='Gastos Gerais'!$D$4:$D$1002),-(Analítico!M$3&lt;='Gastos Gerais'!$E$4:$E$1002),-('Gastos Gerais'!$C$4:$C$1002))</f>
        <v>0</v>
      </c>
      <c r="N74" s="73">
        <f>SUMPRODUCT(-('Gastos Gerais'!$B$4:$B$1002=Analítico!$B74),-(Analítico!N$3&gt;='Gastos Gerais'!$D$4:$D$1002),-(Analítico!N$3&lt;='Gastos Gerais'!$E$4:$E$1002),-('Gastos Gerais'!$C$4:$C$1002))</f>
        <v>0</v>
      </c>
      <c r="O74" s="73">
        <f>SUMPRODUCT(-('Gastos Gerais'!$B$4:$B$1002=Analítico!$B74),-(Analítico!O$3&gt;='Gastos Gerais'!$D$4:$D$1002),-(Analítico!O$3&lt;='Gastos Gerais'!$E$4:$E$1002),-('Gastos Gerais'!$C$4:$C$1002))</f>
        <v>0</v>
      </c>
      <c r="P74" s="73">
        <f>SUMPRODUCT(-('Gastos Gerais'!$B$4:$B$1002=Analítico!$B74),-(Analítico!P$3&gt;='Gastos Gerais'!$D$4:$D$1002),-(Analítico!P$3&lt;='Gastos Gerais'!$E$4:$E$1002),-('Gastos Gerais'!$C$4:$C$1002))</f>
        <v>0</v>
      </c>
      <c r="Q74" s="73">
        <f>SUMPRODUCT(-('Gastos Gerais'!$B$4:$B$1002=Analítico!$B74),-(Analítico!Q$3&gt;='Gastos Gerais'!$D$4:$D$1002),-(Analítico!Q$3&lt;='Gastos Gerais'!$E$4:$E$1002),-('Gastos Gerais'!$C$4:$C$1002))</f>
        <v>0</v>
      </c>
      <c r="R74" s="73">
        <f>SUMPRODUCT(-('Gastos Gerais'!$B$4:$B$1002=Analítico!$B74),-(Analítico!R$3&gt;='Gastos Gerais'!$D$4:$D$1002),-(Analítico!R$3&lt;='Gastos Gerais'!$E$4:$E$1002),-('Gastos Gerais'!$C$4:$C$1002))</f>
        <v>0</v>
      </c>
      <c r="S74" s="73">
        <f>SUMPRODUCT(-('Gastos Gerais'!$B$4:$B$1002=Analítico!$B74),-(Analítico!S$3&gt;='Gastos Gerais'!$D$4:$D$1002),-(Analítico!S$3&lt;='Gastos Gerais'!$E$4:$E$1002),-('Gastos Gerais'!$C$4:$C$1002))</f>
        <v>0</v>
      </c>
      <c r="T74" s="73">
        <f>SUMPRODUCT(-('Gastos Gerais'!$B$4:$B$1002=Analítico!$B74),-(Analítico!T$3&gt;='Gastos Gerais'!$D$4:$D$1002),-(Analítico!T$3&lt;='Gastos Gerais'!$E$4:$E$1002),-('Gastos Gerais'!$C$4:$C$1002))</f>
        <v>0</v>
      </c>
      <c r="U74" s="73">
        <f>SUMPRODUCT(-('Gastos Gerais'!$B$4:$B$1002=Analítico!$B74),-(Analítico!U$3&gt;='Gastos Gerais'!$D$4:$D$1002),-(Analítico!U$3&lt;='Gastos Gerais'!$E$4:$E$1002),-('Gastos Gerais'!$C$4:$C$1002))</f>
        <v>0</v>
      </c>
      <c r="V74" s="73">
        <f>SUMPRODUCT(-('Gastos Gerais'!$B$4:$B$1002=Analítico!$B74),-(Analítico!V$3&gt;='Gastos Gerais'!$D$4:$D$1002),-(Analítico!V$3&lt;='Gastos Gerais'!$E$4:$E$1002),-('Gastos Gerais'!$C$4:$C$1002))</f>
        <v>0</v>
      </c>
      <c r="W74" s="73">
        <f>SUMPRODUCT(-('Gastos Gerais'!$B$4:$B$1002=Analítico!$B74),-(Analítico!W$3&gt;='Gastos Gerais'!$D$4:$D$1002),-(Analítico!W$3&lt;='Gastos Gerais'!$E$4:$E$1002),-('Gastos Gerais'!$C$4:$C$1002))</f>
        <v>0</v>
      </c>
      <c r="X74" s="73">
        <f>SUMPRODUCT(-('Gastos Gerais'!$B$4:$B$1002=Analítico!$B74),-(Analítico!X$3&gt;='Gastos Gerais'!$D$4:$D$1002),-(Analítico!X$3&lt;='Gastos Gerais'!$E$4:$E$1002),-('Gastos Gerais'!$C$4:$C$1002))</f>
        <v>0</v>
      </c>
      <c r="Y74" s="73">
        <f>SUMPRODUCT(-('Gastos Gerais'!$B$4:$B$1002=Analítico!$B74),-(Analítico!Y$3&gt;='Gastos Gerais'!$D$4:$D$1002),-(Analítico!Y$3&lt;='Gastos Gerais'!$E$4:$E$1002),-('Gastos Gerais'!$C$4:$C$1002))</f>
        <v>0</v>
      </c>
      <c r="Z74" s="73">
        <f>SUMPRODUCT(-('Gastos Gerais'!$B$4:$B$1002=Analítico!$B74),-(Analítico!Z$3&gt;='Gastos Gerais'!$D$4:$D$1002),-(Analítico!Z$3&lt;='Gastos Gerais'!$E$4:$E$1002),-('Gastos Gerais'!$C$4:$C$1002))</f>
        <v>0</v>
      </c>
      <c r="AA74" s="73">
        <f>SUMPRODUCT(-('Gastos Gerais'!$B$4:$B$1002=Analítico!$B74),-(Analítico!AA$3&gt;='Gastos Gerais'!$D$4:$D$1002),-(Analítico!AA$3&lt;='Gastos Gerais'!$E$4:$E$1002),-('Gastos Gerais'!$C$4:$C$1002))</f>
        <v>0</v>
      </c>
      <c r="AB74" s="73">
        <f>SUMPRODUCT(-('Gastos Gerais'!$B$4:$B$1002=Analítico!$B74),-(Analítico!AB$3&gt;='Gastos Gerais'!$D$4:$D$1002),-(Analítico!AB$3&lt;='Gastos Gerais'!$E$4:$E$1002),-('Gastos Gerais'!$C$4:$C$1002))</f>
        <v>0</v>
      </c>
      <c r="AC74" s="73">
        <f>SUMPRODUCT(-('Gastos Gerais'!$B$4:$B$1002=Analítico!$B74),-(Analítico!AC$3&gt;='Gastos Gerais'!$D$4:$D$1002),-(Analítico!AC$3&lt;='Gastos Gerais'!$E$4:$E$1002),-('Gastos Gerais'!$C$4:$C$1002))</f>
        <v>0</v>
      </c>
      <c r="AD74" s="73">
        <f>SUMPRODUCT(-('Gastos Gerais'!$B$4:$B$1002=Analítico!$B74),-(Analítico!AD$3&gt;='Gastos Gerais'!$D$4:$D$1002),-(Analítico!AD$3&lt;='Gastos Gerais'!$E$4:$E$1002),-('Gastos Gerais'!$C$4:$C$1002))</f>
        <v>0</v>
      </c>
      <c r="AE74" s="73">
        <f>SUMPRODUCT(-('Gastos Gerais'!$B$4:$B$1002=Analítico!$B74),-(Analítico!AE$3&gt;='Gastos Gerais'!$D$4:$D$1002),-(Analítico!AE$3&lt;='Gastos Gerais'!$E$4:$E$1002),-('Gastos Gerais'!$C$4:$C$1002))</f>
        <v>0</v>
      </c>
      <c r="AF74" s="73">
        <f>SUMPRODUCT(-('Gastos Gerais'!$B$4:$B$1002=Analítico!$B74),-(Analítico!AF$3&gt;='Gastos Gerais'!$D$4:$D$1002),-(Analítico!AF$3&lt;='Gastos Gerais'!$E$4:$E$1002),-('Gastos Gerais'!$C$4:$C$1002))</f>
        <v>0</v>
      </c>
      <c r="AG74" s="73">
        <f>SUMPRODUCT(-('Gastos Gerais'!$B$4:$B$1002=Analítico!$B74),-(Analítico!AG$3&gt;='Gastos Gerais'!$D$4:$D$1002),-(Analítico!AG$3&lt;='Gastos Gerais'!$E$4:$E$1002),-('Gastos Gerais'!$C$4:$C$1002))</f>
        <v>0</v>
      </c>
      <c r="AH74" s="73">
        <f>SUMPRODUCT(-('Gastos Gerais'!$B$4:$B$1002=Analítico!$B74),-(Analítico!AH$3&gt;='Gastos Gerais'!$D$4:$D$1002),-(Analítico!AH$3&lt;='Gastos Gerais'!$E$4:$E$1002),-('Gastos Gerais'!$C$4:$C$1002))</f>
        <v>0</v>
      </c>
      <c r="AI74" s="73">
        <f>SUMPRODUCT(-('Gastos Gerais'!$B$4:$B$1002=Analítico!$B74),-(Analítico!AI$3&gt;='Gastos Gerais'!$D$4:$D$1002),-(Analítico!AI$3&lt;='Gastos Gerais'!$E$4:$E$1002),-('Gastos Gerais'!$C$4:$C$1002))</f>
        <v>0</v>
      </c>
      <c r="AJ74" s="73">
        <f>SUMPRODUCT(-('Gastos Gerais'!$B$4:$B$1002=Analítico!$B74),-(Analítico!AJ$3&gt;='Gastos Gerais'!$D$4:$D$1002),-(Analítico!AJ$3&lt;='Gastos Gerais'!$E$4:$E$1002),-('Gastos Gerais'!$C$4:$C$1002))</f>
        <v>0</v>
      </c>
      <c r="AK74" s="73">
        <f>SUMPRODUCT(-('Gastos Gerais'!$B$4:$B$1002=Analítico!$B74),-(Analítico!AK$3&gt;='Gastos Gerais'!$D$4:$D$1002),-(Analítico!AK$3&lt;='Gastos Gerais'!$E$4:$E$1002),-('Gastos Gerais'!$C$4:$C$1002))</f>
        <v>0</v>
      </c>
      <c r="AL74" s="73">
        <f>SUMPRODUCT(-('Gastos Gerais'!$B$4:$B$1002=Analítico!$B74),-(Analítico!AL$3&gt;='Gastos Gerais'!$D$4:$D$1002),-(Analítico!AL$3&lt;='Gastos Gerais'!$E$4:$E$1002),-('Gastos Gerais'!$C$4:$C$1002))</f>
        <v>0</v>
      </c>
      <c r="AM74" s="73">
        <f>SUMPRODUCT(-('Gastos Gerais'!$B$4:$B$1002=Analítico!$B74),-(Analítico!AM$3&gt;='Gastos Gerais'!$D$4:$D$1002),-(Analítico!AM$3&lt;='Gastos Gerais'!$E$4:$E$1002),-('Gastos Gerais'!$C$4:$C$1002))</f>
        <v>0</v>
      </c>
      <c r="AN74" s="73">
        <f>SUMPRODUCT(-('Gastos Gerais'!$B$4:$B$1002=Analítico!$B74),-(Analítico!AN$3&gt;='Gastos Gerais'!$D$4:$D$1002),-(Analítico!AN$3&lt;='Gastos Gerais'!$E$4:$E$1002),-('Gastos Gerais'!$C$4:$C$1002))</f>
        <v>0</v>
      </c>
      <c r="AO74" s="73">
        <f>SUMPRODUCT(-('Gastos Gerais'!$B$4:$B$1002=Analítico!$B74),-(Analítico!AO$3&gt;='Gastos Gerais'!$D$4:$D$1002),-(Analítico!AO$3&lt;='Gastos Gerais'!$E$4:$E$1002),-('Gastos Gerais'!$C$4:$C$1002))</f>
        <v>0</v>
      </c>
      <c r="AP74" s="73">
        <f>SUMPRODUCT(-('Gastos Gerais'!$B$4:$B$1002=Analítico!$B74),-(Analítico!AP$3&gt;='Gastos Gerais'!$D$4:$D$1002),-(Analítico!AP$3&lt;='Gastos Gerais'!$E$4:$E$1002),-('Gastos Gerais'!$C$4:$C$1002))</f>
        <v>0</v>
      </c>
      <c r="AQ74" s="73">
        <f>SUMPRODUCT(-('Gastos Gerais'!$B$4:$B$1002=Analítico!$B74),-(Analítico!AQ$3&gt;='Gastos Gerais'!$D$4:$D$1002),-(Analítico!AQ$3&lt;='Gastos Gerais'!$E$4:$E$1002),-('Gastos Gerais'!$C$4:$C$1002))</f>
        <v>0</v>
      </c>
      <c r="AR74" s="73">
        <f>SUMPRODUCT(-('Gastos Gerais'!$B$4:$B$1002=Analítico!$B74),-(Analítico!AR$3&gt;='Gastos Gerais'!$D$4:$D$1002),-(Analítico!AR$3&lt;='Gastos Gerais'!$E$4:$E$1002),-('Gastos Gerais'!$C$4:$C$1002))</f>
        <v>0</v>
      </c>
      <c r="AS74" s="73">
        <f>SUMPRODUCT(-('Gastos Gerais'!$B$4:$B$1002=Analítico!$B74),-(Analítico!AS$3&gt;='Gastos Gerais'!$D$4:$D$1002),-(Analítico!AS$3&lt;='Gastos Gerais'!$E$4:$E$1002),-('Gastos Gerais'!$C$4:$C$1002))</f>
        <v>0</v>
      </c>
      <c r="AT74" s="73">
        <f>SUMPRODUCT(-('Gastos Gerais'!$B$4:$B$1002=Analítico!$B74),-(Analítico!AT$3&gt;='Gastos Gerais'!$D$4:$D$1002),-(Analítico!AT$3&lt;='Gastos Gerais'!$E$4:$E$1002),-('Gastos Gerais'!$C$4:$C$1002))</f>
        <v>0</v>
      </c>
      <c r="AU74" s="73">
        <f>SUMPRODUCT(-('Gastos Gerais'!$B$4:$B$1002=Analítico!$B74),-(Analítico!AU$3&gt;='Gastos Gerais'!$D$4:$D$1002),-(Analítico!AU$3&lt;='Gastos Gerais'!$E$4:$E$1002),-('Gastos Gerais'!$C$4:$C$1002))</f>
        <v>0</v>
      </c>
      <c r="AV74" s="73">
        <f>SUMPRODUCT(-('Gastos Gerais'!$B$4:$B$1002=Analítico!$B74),-(Analítico!AV$3&gt;='Gastos Gerais'!$D$4:$D$1002),-(Analítico!AV$3&lt;='Gastos Gerais'!$E$4:$E$1002),-('Gastos Gerais'!$C$4:$C$1002))</f>
        <v>0</v>
      </c>
      <c r="AW74" s="73">
        <f>SUMPRODUCT(-('Gastos Gerais'!$B$4:$B$1002=Analítico!$B74),-(Analítico!AW$3&gt;='Gastos Gerais'!$D$4:$D$1002),-(Analítico!AW$3&lt;='Gastos Gerais'!$E$4:$E$1002),-('Gastos Gerais'!$C$4:$C$1002))</f>
        <v>0</v>
      </c>
      <c r="AX74" s="73">
        <f>SUMPRODUCT(-('Gastos Gerais'!$B$4:$B$1002=Analítico!$B74),-(Analítico!AX$3&gt;='Gastos Gerais'!$D$4:$D$1002),-(Analítico!AX$3&lt;='Gastos Gerais'!$E$4:$E$1002),-('Gastos Gerais'!$C$4:$C$1002))</f>
        <v>0</v>
      </c>
      <c r="AY74" s="73">
        <f>SUMPRODUCT(-('Gastos Gerais'!$B$4:$B$1002=Analítico!$B74),-(Analítico!AY$3&gt;='Gastos Gerais'!$D$4:$D$1002),-(Analítico!AY$3&lt;='Gastos Gerais'!$E$4:$E$1002),-('Gastos Gerais'!$C$4:$C$1002))</f>
        <v>0</v>
      </c>
      <c r="AZ74" s="73">
        <f>SUMPRODUCT(-('Gastos Gerais'!$B$4:$B$1002=Analítico!$B74),-(Analítico!AZ$3&gt;='Gastos Gerais'!$D$4:$D$1002),-(Analítico!AZ$3&lt;='Gastos Gerais'!$E$4:$E$1002),-('Gastos Gerais'!$C$4:$C$1002))</f>
        <v>0</v>
      </c>
      <c r="BA74" s="73">
        <f>SUMPRODUCT(-('Gastos Gerais'!$B$4:$B$1002=Analítico!$B74),-(Analítico!BA$3&gt;='Gastos Gerais'!$D$4:$D$1002),-(Analítico!BA$3&lt;='Gastos Gerais'!$E$4:$E$1002),-('Gastos Gerais'!$C$4:$C$1002))</f>
        <v>0</v>
      </c>
      <c r="BB74" s="73">
        <f>SUMPRODUCT(-('Gastos Gerais'!$B$4:$B$1002=Analítico!$B74),-(Analítico!BB$3&gt;='Gastos Gerais'!$D$4:$D$1002),-(Analítico!BB$3&lt;='Gastos Gerais'!$E$4:$E$1002),-('Gastos Gerais'!$C$4:$C$1002))</f>
        <v>0</v>
      </c>
      <c r="BC74" s="73">
        <f>SUMPRODUCT(-('Gastos Gerais'!$B$4:$B$1002=Analítico!$B74),-(Analítico!BC$3&gt;='Gastos Gerais'!$D$4:$D$1002),-(Analítico!BC$3&lt;='Gastos Gerais'!$E$4:$E$1002),-('Gastos Gerais'!$C$4:$C$1002))</f>
        <v>0</v>
      </c>
      <c r="BD74" s="73">
        <f>SUMPRODUCT(-('Gastos Gerais'!$B$4:$B$1002=Analítico!$B74),-(Analítico!BD$3&gt;='Gastos Gerais'!$D$4:$D$1002),-(Analítico!BD$3&lt;='Gastos Gerais'!$E$4:$E$1002),-('Gastos Gerais'!$C$4:$C$1002))</f>
        <v>0</v>
      </c>
      <c r="BE74" s="73">
        <f>SUMPRODUCT(-('Gastos Gerais'!$B$4:$B$1002=Analítico!$B74),-(Analítico!BE$3&gt;='Gastos Gerais'!$D$4:$D$1002),-(Analítico!BE$3&lt;='Gastos Gerais'!$E$4:$E$1002),-('Gastos Gerais'!$C$4:$C$1002))</f>
        <v>0</v>
      </c>
      <c r="BF74" s="73">
        <f>SUMPRODUCT(-('Gastos Gerais'!$B$4:$B$1002=Analítico!$B74),-(Analítico!BF$3&gt;='Gastos Gerais'!$D$4:$D$1002),-(Analítico!BF$3&lt;='Gastos Gerais'!$E$4:$E$1002),-('Gastos Gerais'!$C$4:$C$1002))</f>
        <v>0</v>
      </c>
      <c r="BG74" s="73">
        <f>SUMPRODUCT(-('Gastos Gerais'!$B$4:$B$1002=Analítico!$B74),-(Analítico!BG$3&gt;='Gastos Gerais'!$D$4:$D$1002),-(Analítico!BG$3&lt;='Gastos Gerais'!$E$4:$E$1002),-('Gastos Gerais'!$C$4:$C$1002))</f>
        <v>0</v>
      </c>
      <c r="BH74" s="73">
        <f>SUMPRODUCT(-('Gastos Gerais'!$B$4:$B$1002=Analítico!$B74),-(Analítico!BH$3&gt;='Gastos Gerais'!$D$4:$D$1002),-(Analítico!BH$3&lt;='Gastos Gerais'!$E$4:$E$1002),-('Gastos Gerais'!$C$4:$C$1002))</f>
        <v>0</v>
      </c>
      <c r="BI74" s="73">
        <f>SUMPRODUCT(-('Gastos Gerais'!$B$4:$B$1002=Analítico!$B74),-(Analítico!BI$3&gt;='Gastos Gerais'!$D$4:$D$1002),-(Analítico!BI$3&lt;='Gastos Gerais'!$E$4:$E$1002),-('Gastos Gerais'!$C$4:$C$1002))</f>
        <v>0</v>
      </c>
      <c r="BJ74" s="73">
        <f>SUMPRODUCT(-('Gastos Gerais'!$B$4:$B$1002=Analítico!$B74),-(Analítico!BJ$3&gt;='Gastos Gerais'!$D$4:$D$1002),-(Analítico!BJ$3&lt;='Gastos Gerais'!$E$4:$E$1002),-('Gastos Gerais'!$C$4:$C$1002))</f>
        <v>0</v>
      </c>
      <c r="BK74" s="71">
        <f t="shared" si="31"/>
        <v>0</v>
      </c>
      <c r="BL74" s="76">
        <f t="shared" ca="1" si="32"/>
        <v>0</v>
      </c>
    </row>
    <row r="75" spans="1:64" s="49" customFormat="1" ht="23.25" customHeight="1">
      <c r="A75" s="19" t="s">
        <v>157</v>
      </c>
      <c r="B75" s="350" t="s">
        <v>158</v>
      </c>
      <c r="C75" s="73">
        <f>SUMPRODUCT(-('Gastos Gerais'!$B$4:$B$1002=Analítico!$B75),-(Analítico!C$3&gt;='Gastos Gerais'!$D$4:$D$1002),-(Analítico!C$3&lt;='Gastos Gerais'!$E$4:$E$1002),-('Gastos Gerais'!$C$4:$C$1002))</f>
        <v>0</v>
      </c>
      <c r="D75" s="73">
        <f>SUMPRODUCT(-('Gastos Gerais'!$B$4:$B$1002=Analítico!$B75),-(Analítico!D$3&gt;='Gastos Gerais'!$D$4:$D$1002),-(Analítico!D$3&lt;='Gastos Gerais'!$E$4:$E$1002),-('Gastos Gerais'!$C$4:$C$1002))</f>
        <v>0</v>
      </c>
      <c r="E75" s="73">
        <f>SUMPRODUCT(-('Gastos Gerais'!$B$4:$B$1002=Analítico!$B75),-(Analítico!E$3&gt;='Gastos Gerais'!$D$4:$D$1002),-(Analítico!E$3&lt;='Gastos Gerais'!$E$4:$E$1002),-('Gastos Gerais'!$C$4:$C$1002))</f>
        <v>0</v>
      </c>
      <c r="F75" s="73">
        <f>SUMPRODUCT(-('Gastos Gerais'!$B$4:$B$1002=Analítico!$B75),-(Analítico!F$3&gt;='Gastos Gerais'!$D$4:$D$1002),-(Analítico!F$3&lt;='Gastos Gerais'!$E$4:$E$1002),-('Gastos Gerais'!$C$4:$C$1002))</f>
        <v>0</v>
      </c>
      <c r="G75" s="73">
        <f>SUMPRODUCT(-('Gastos Gerais'!$B$4:$B$1002=Analítico!$B75),-(Analítico!G$3&gt;='Gastos Gerais'!$D$4:$D$1002),-(Analítico!G$3&lt;='Gastos Gerais'!$E$4:$E$1002),-('Gastos Gerais'!$C$4:$C$1002))</f>
        <v>0</v>
      </c>
      <c r="H75" s="73">
        <f>SUMPRODUCT(-('Gastos Gerais'!$B$4:$B$1002=Analítico!$B75),-(Analítico!H$3&gt;='Gastos Gerais'!$D$4:$D$1002),-(Analítico!H$3&lt;='Gastos Gerais'!$E$4:$E$1002),-('Gastos Gerais'!$C$4:$C$1002))</f>
        <v>0</v>
      </c>
      <c r="I75" s="73">
        <f>SUMPRODUCT(-('Gastos Gerais'!$B$4:$B$1002=Analítico!$B75),-(Analítico!I$3&gt;='Gastos Gerais'!$D$4:$D$1002),-(Analítico!I$3&lt;='Gastos Gerais'!$E$4:$E$1002),-('Gastos Gerais'!$C$4:$C$1002))</f>
        <v>0</v>
      </c>
      <c r="J75" s="73">
        <f>SUMPRODUCT(-('Gastos Gerais'!$B$4:$B$1002=Analítico!$B75),-(Analítico!J$3&gt;='Gastos Gerais'!$D$4:$D$1002),-(Analítico!J$3&lt;='Gastos Gerais'!$E$4:$E$1002),-('Gastos Gerais'!$C$4:$C$1002))</f>
        <v>0</v>
      </c>
      <c r="K75" s="73">
        <f>SUMPRODUCT(-('Gastos Gerais'!$B$4:$B$1002=Analítico!$B75),-(Analítico!K$3&gt;='Gastos Gerais'!$D$4:$D$1002),-(Analítico!K$3&lt;='Gastos Gerais'!$E$4:$E$1002),-('Gastos Gerais'!$C$4:$C$1002))</f>
        <v>0</v>
      </c>
      <c r="L75" s="73">
        <f>SUMPRODUCT(-('Gastos Gerais'!$B$4:$B$1002=Analítico!$B75),-(Analítico!L$3&gt;='Gastos Gerais'!$D$4:$D$1002),-(Analítico!L$3&lt;='Gastos Gerais'!$E$4:$E$1002),-('Gastos Gerais'!$C$4:$C$1002))</f>
        <v>0</v>
      </c>
      <c r="M75" s="73">
        <f>SUMPRODUCT(-('Gastos Gerais'!$B$4:$B$1002=Analítico!$B75),-(Analítico!M$3&gt;='Gastos Gerais'!$D$4:$D$1002),-(Analítico!M$3&lt;='Gastos Gerais'!$E$4:$E$1002),-('Gastos Gerais'!$C$4:$C$1002))</f>
        <v>0</v>
      </c>
      <c r="N75" s="73">
        <f>SUMPRODUCT(-('Gastos Gerais'!$B$4:$B$1002=Analítico!$B75),-(Analítico!N$3&gt;='Gastos Gerais'!$D$4:$D$1002),-(Analítico!N$3&lt;='Gastos Gerais'!$E$4:$E$1002),-('Gastos Gerais'!$C$4:$C$1002))</f>
        <v>0</v>
      </c>
      <c r="O75" s="73">
        <f>SUMPRODUCT(-('Gastos Gerais'!$B$4:$B$1002=Analítico!$B75),-(Analítico!O$3&gt;='Gastos Gerais'!$D$4:$D$1002),-(Analítico!O$3&lt;='Gastos Gerais'!$E$4:$E$1002),-('Gastos Gerais'!$C$4:$C$1002))</f>
        <v>0</v>
      </c>
      <c r="P75" s="73">
        <f>SUMPRODUCT(-('Gastos Gerais'!$B$4:$B$1002=Analítico!$B75),-(Analítico!P$3&gt;='Gastos Gerais'!$D$4:$D$1002),-(Analítico!P$3&lt;='Gastos Gerais'!$E$4:$E$1002),-('Gastos Gerais'!$C$4:$C$1002))</f>
        <v>0</v>
      </c>
      <c r="Q75" s="73">
        <f>SUMPRODUCT(-('Gastos Gerais'!$B$4:$B$1002=Analítico!$B75),-(Analítico!Q$3&gt;='Gastos Gerais'!$D$4:$D$1002),-(Analítico!Q$3&lt;='Gastos Gerais'!$E$4:$E$1002),-('Gastos Gerais'!$C$4:$C$1002))</f>
        <v>0</v>
      </c>
      <c r="R75" s="73">
        <f>SUMPRODUCT(-('Gastos Gerais'!$B$4:$B$1002=Analítico!$B75),-(Analítico!R$3&gt;='Gastos Gerais'!$D$4:$D$1002),-(Analítico!R$3&lt;='Gastos Gerais'!$E$4:$E$1002),-('Gastos Gerais'!$C$4:$C$1002))</f>
        <v>0</v>
      </c>
      <c r="S75" s="73">
        <f>SUMPRODUCT(-('Gastos Gerais'!$B$4:$B$1002=Analítico!$B75),-(Analítico!S$3&gt;='Gastos Gerais'!$D$4:$D$1002),-(Analítico!S$3&lt;='Gastos Gerais'!$E$4:$E$1002),-('Gastos Gerais'!$C$4:$C$1002))</f>
        <v>0</v>
      </c>
      <c r="T75" s="73">
        <f>SUMPRODUCT(-('Gastos Gerais'!$B$4:$B$1002=Analítico!$B75),-(Analítico!T$3&gt;='Gastos Gerais'!$D$4:$D$1002),-(Analítico!T$3&lt;='Gastos Gerais'!$E$4:$E$1002),-('Gastos Gerais'!$C$4:$C$1002))</f>
        <v>0</v>
      </c>
      <c r="U75" s="73">
        <f>SUMPRODUCT(-('Gastos Gerais'!$B$4:$B$1002=Analítico!$B75),-(Analítico!U$3&gt;='Gastos Gerais'!$D$4:$D$1002),-(Analítico!U$3&lt;='Gastos Gerais'!$E$4:$E$1002),-('Gastos Gerais'!$C$4:$C$1002))</f>
        <v>0</v>
      </c>
      <c r="V75" s="73">
        <f>SUMPRODUCT(-('Gastos Gerais'!$B$4:$B$1002=Analítico!$B75),-(Analítico!V$3&gt;='Gastos Gerais'!$D$4:$D$1002),-(Analítico!V$3&lt;='Gastos Gerais'!$E$4:$E$1002),-('Gastos Gerais'!$C$4:$C$1002))</f>
        <v>0</v>
      </c>
      <c r="W75" s="73">
        <f>SUMPRODUCT(-('Gastos Gerais'!$B$4:$B$1002=Analítico!$B75),-(Analítico!W$3&gt;='Gastos Gerais'!$D$4:$D$1002),-(Analítico!W$3&lt;='Gastos Gerais'!$E$4:$E$1002),-('Gastos Gerais'!$C$4:$C$1002))</f>
        <v>0</v>
      </c>
      <c r="X75" s="73">
        <f>SUMPRODUCT(-('Gastos Gerais'!$B$4:$B$1002=Analítico!$B75),-(Analítico!X$3&gt;='Gastos Gerais'!$D$4:$D$1002),-(Analítico!X$3&lt;='Gastos Gerais'!$E$4:$E$1002),-('Gastos Gerais'!$C$4:$C$1002))</f>
        <v>0</v>
      </c>
      <c r="Y75" s="73">
        <f>SUMPRODUCT(-('Gastos Gerais'!$B$4:$B$1002=Analítico!$B75),-(Analítico!Y$3&gt;='Gastos Gerais'!$D$4:$D$1002),-(Analítico!Y$3&lt;='Gastos Gerais'!$E$4:$E$1002),-('Gastos Gerais'!$C$4:$C$1002))</f>
        <v>0</v>
      </c>
      <c r="Z75" s="73">
        <f>SUMPRODUCT(-('Gastos Gerais'!$B$4:$B$1002=Analítico!$B75),-(Analítico!Z$3&gt;='Gastos Gerais'!$D$4:$D$1002),-(Analítico!Z$3&lt;='Gastos Gerais'!$E$4:$E$1002),-('Gastos Gerais'!$C$4:$C$1002))</f>
        <v>0</v>
      </c>
      <c r="AA75" s="73">
        <f>SUMPRODUCT(-('Gastos Gerais'!$B$4:$B$1002=Analítico!$B75),-(Analítico!AA$3&gt;='Gastos Gerais'!$D$4:$D$1002),-(Analítico!AA$3&lt;='Gastos Gerais'!$E$4:$E$1002),-('Gastos Gerais'!$C$4:$C$1002))</f>
        <v>0</v>
      </c>
      <c r="AB75" s="73">
        <f>SUMPRODUCT(-('Gastos Gerais'!$B$4:$B$1002=Analítico!$B75),-(Analítico!AB$3&gt;='Gastos Gerais'!$D$4:$D$1002),-(Analítico!AB$3&lt;='Gastos Gerais'!$E$4:$E$1002),-('Gastos Gerais'!$C$4:$C$1002))</f>
        <v>0</v>
      </c>
      <c r="AC75" s="73">
        <f>SUMPRODUCT(-('Gastos Gerais'!$B$4:$B$1002=Analítico!$B75),-(Analítico!AC$3&gt;='Gastos Gerais'!$D$4:$D$1002),-(Analítico!AC$3&lt;='Gastos Gerais'!$E$4:$E$1002),-('Gastos Gerais'!$C$4:$C$1002))</f>
        <v>0</v>
      </c>
      <c r="AD75" s="73">
        <f>SUMPRODUCT(-('Gastos Gerais'!$B$4:$B$1002=Analítico!$B75),-(Analítico!AD$3&gt;='Gastos Gerais'!$D$4:$D$1002),-(Analítico!AD$3&lt;='Gastos Gerais'!$E$4:$E$1002),-('Gastos Gerais'!$C$4:$C$1002))</f>
        <v>0</v>
      </c>
      <c r="AE75" s="73">
        <f>SUMPRODUCT(-('Gastos Gerais'!$B$4:$B$1002=Analítico!$B75),-(Analítico!AE$3&gt;='Gastos Gerais'!$D$4:$D$1002),-(Analítico!AE$3&lt;='Gastos Gerais'!$E$4:$E$1002),-('Gastos Gerais'!$C$4:$C$1002))</f>
        <v>0</v>
      </c>
      <c r="AF75" s="73">
        <f>SUMPRODUCT(-('Gastos Gerais'!$B$4:$B$1002=Analítico!$B75),-(Analítico!AF$3&gt;='Gastos Gerais'!$D$4:$D$1002),-(Analítico!AF$3&lt;='Gastos Gerais'!$E$4:$E$1002),-('Gastos Gerais'!$C$4:$C$1002))</f>
        <v>0</v>
      </c>
      <c r="AG75" s="73">
        <f>SUMPRODUCT(-('Gastos Gerais'!$B$4:$B$1002=Analítico!$B75),-(Analítico!AG$3&gt;='Gastos Gerais'!$D$4:$D$1002),-(Analítico!AG$3&lt;='Gastos Gerais'!$E$4:$E$1002),-('Gastos Gerais'!$C$4:$C$1002))</f>
        <v>0</v>
      </c>
      <c r="AH75" s="73">
        <f>SUMPRODUCT(-('Gastos Gerais'!$B$4:$B$1002=Analítico!$B75),-(Analítico!AH$3&gt;='Gastos Gerais'!$D$4:$D$1002),-(Analítico!AH$3&lt;='Gastos Gerais'!$E$4:$E$1002),-('Gastos Gerais'!$C$4:$C$1002))</f>
        <v>0</v>
      </c>
      <c r="AI75" s="73">
        <f>SUMPRODUCT(-('Gastos Gerais'!$B$4:$B$1002=Analítico!$B75),-(Analítico!AI$3&gt;='Gastos Gerais'!$D$4:$D$1002),-(Analítico!AI$3&lt;='Gastos Gerais'!$E$4:$E$1002),-('Gastos Gerais'!$C$4:$C$1002))</f>
        <v>0</v>
      </c>
      <c r="AJ75" s="73">
        <f>SUMPRODUCT(-('Gastos Gerais'!$B$4:$B$1002=Analítico!$B75),-(Analítico!AJ$3&gt;='Gastos Gerais'!$D$4:$D$1002),-(Analítico!AJ$3&lt;='Gastos Gerais'!$E$4:$E$1002),-('Gastos Gerais'!$C$4:$C$1002))</f>
        <v>0</v>
      </c>
      <c r="AK75" s="73">
        <f>SUMPRODUCT(-('Gastos Gerais'!$B$4:$B$1002=Analítico!$B75),-(Analítico!AK$3&gt;='Gastos Gerais'!$D$4:$D$1002),-(Analítico!AK$3&lt;='Gastos Gerais'!$E$4:$E$1002),-('Gastos Gerais'!$C$4:$C$1002))</f>
        <v>0</v>
      </c>
      <c r="AL75" s="73">
        <f>SUMPRODUCT(-('Gastos Gerais'!$B$4:$B$1002=Analítico!$B75),-(Analítico!AL$3&gt;='Gastos Gerais'!$D$4:$D$1002),-(Analítico!AL$3&lt;='Gastos Gerais'!$E$4:$E$1002),-('Gastos Gerais'!$C$4:$C$1002))</f>
        <v>0</v>
      </c>
      <c r="AM75" s="73">
        <f>SUMPRODUCT(-('Gastos Gerais'!$B$4:$B$1002=Analítico!$B75),-(Analítico!AM$3&gt;='Gastos Gerais'!$D$4:$D$1002),-(Analítico!AM$3&lt;='Gastos Gerais'!$E$4:$E$1002),-('Gastos Gerais'!$C$4:$C$1002))</f>
        <v>0</v>
      </c>
      <c r="AN75" s="73">
        <f>SUMPRODUCT(-('Gastos Gerais'!$B$4:$B$1002=Analítico!$B75),-(Analítico!AN$3&gt;='Gastos Gerais'!$D$4:$D$1002),-(Analítico!AN$3&lt;='Gastos Gerais'!$E$4:$E$1002),-('Gastos Gerais'!$C$4:$C$1002))</f>
        <v>0</v>
      </c>
      <c r="AO75" s="73">
        <f>SUMPRODUCT(-('Gastos Gerais'!$B$4:$B$1002=Analítico!$B75),-(Analítico!AO$3&gt;='Gastos Gerais'!$D$4:$D$1002),-(Analítico!AO$3&lt;='Gastos Gerais'!$E$4:$E$1002),-('Gastos Gerais'!$C$4:$C$1002))</f>
        <v>0</v>
      </c>
      <c r="AP75" s="73">
        <f>SUMPRODUCT(-('Gastos Gerais'!$B$4:$B$1002=Analítico!$B75),-(Analítico!AP$3&gt;='Gastos Gerais'!$D$4:$D$1002),-(Analítico!AP$3&lt;='Gastos Gerais'!$E$4:$E$1002),-('Gastos Gerais'!$C$4:$C$1002))</f>
        <v>0</v>
      </c>
      <c r="AQ75" s="73">
        <f>SUMPRODUCT(-('Gastos Gerais'!$B$4:$B$1002=Analítico!$B75),-(Analítico!AQ$3&gt;='Gastos Gerais'!$D$4:$D$1002),-(Analítico!AQ$3&lt;='Gastos Gerais'!$E$4:$E$1002),-('Gastos Gerais'!$C$4:$C$1002))</f>
        <v>0</v>
      </c>
      <c r="AR75" s="73">
        <f>SUMPRODUCT(-('Gastos Gerais'!$B$4:$B$1002=Analítico!$B75),-(Analítico!AR$3&gt;='Gastos Gerais'!$D$4:$D$1002),-(Analítico!AR$3&lt;='Gastos Gerais'!$E$4:$E$1002),-('Gastos Gerais'!$C$4:$C$1002))</f>
        <v>0</v>
      </c>
      <c r="AS75" s="73">
        <f>SUMPRODUCT(-('Gastos Gerais'!$B$4:$B$1002=Analítico!$B75),-(Analítico!AS$3&gt;='Gastos Gerais'!$D$4:$D$1002),-(Analítico!AS$3&lt;='Gastos Gerais'!$E$4:$E$1002),-('Gastos Gerais'!$C$4:$C$1002))</f>
        <v>0</v>
      </c>
      <c r="AT75" s="73">
        <f>SUMPRODUCT(-('Gastos Gerais'!$B$4:$B$1002=Analítico!$B75),-(Analítico!AT$3&gt;='Gastos Gerais'!$D$4:$D$1002),-(Analítico!AT$3&lt;='Gastos Gerais'!$E$4:$E$1002),-('Gastos Gerais'!$C$4:$C$1002))</f>
        <v>0</v>
      </c>
      <c r="AU75" s="73">
        <f>SUMPRODUCT(-('Gastos Gerais'!$B$4:$B$1002=Analítico!$B75),-(Analítico!AU$3&gt;='Gastos Gerais'!$D$4:$D$1002),-(Analítico!AU$3&lt;='Gastos Gerais'!$E$4:$E$1002),-('Gastos Gerais'!$C$4:$C$1002))</f>
        <v>0</v>
      </c>
      <c r="AV75" s="73">
        <f>SUMPRODUCT(-('Gastos Gerais'!$B$4:$B$1002=Analítico!$B75),-(Analítico!AV$3&gt;='Gastos Gerais'!$D$4:$D$1002),-(Analítico!AV$3&lt;='Gastos Gerais'!$E$4:$E$1002),-('Gastos Gerais'!$C$4:$C$1002))</f>
        <v>0</v>
      </c>
      <c r="AW75" s="73">
        <f>SUMPRODUCT(-('Gastos Gerais'!$B$4:$B$1002=Analítico!$B75),-(Analítico!AW$3&gt;='Gastos Gerais'!$D$4:$D$1002),-(Analítico!AW$3&lt;='Gastos Gerais'!$E$4:$E$1002),-('Gastos Gerais'!$C$4:$C$1002))</f>
        <v>0</v>
      </c>
      <c r="AX75" s="73">
        <f>SUMPRODUCT(-('Gastos Gerais'!$B$4:$B$1002=Analítico!$B75),-(Analítico!AX$3&gt;='Gastos Gerais'!$D$4:$D$1002),-(Analítico!AX$3&lt;='Gastos Gerais'!$E$4:$E$1002),-('Gastos Gerais'!$C$4:$C$1002))</f>
        <v>0</v>
      </c>
      <c r="AY75" s="73">
        <f>SUMPRODUCT(-('Gastos Gerais'!$B$4:$B$1002=Analítico!$B75),-(Analítico!AY$3&gt;='Gastos Gerais'!$D$4:$D$1002),-(Analítico!AY$3&lt;='Gastos Gerais'!$E$4:$E$1002),-('Gastos Gerais'!$C$4:$C$1002))</f>
        <v>0</v>
      </c>
      <c r="AZ75" s="73">
        <f>SUMPRODUCT(-('Gastos Gerais'!$B$4:$B$1002=Analítico!$B75),-(Analítico!AZ$3&gt;='Gastos Gerais'!$D$4:$D$1002),-(Analítico!AZ$3&lt;='Gastos Gerais'!$E$4:$E$1002),-('Gastos Gerais'!$C$4:$C$1002))</f>
        <v>0</v>
      </c>
      <c r="BA75" s="73">
        <f>SUMPRODUCT(-('Gastos Gerais'!$B$4:$B$1002=Analítico!$B75),-(Analítico!BA$3&gt;='Gastos Gerais'!$D$4:$D$1002),-(Analítico!BA$3&lt;='Gastos Gerais'!$E$4:$E$1002),-('Gastos Gerais'!$C$4:$C$1002))</f>
        <v>0</v>
      </c>
      <c r="BB75" s="73">
        <f>SUMPRODUCT(-('Gastos Gerais'!$B$4:$B$1002=Analítico!$B75),-(Analítico!BB$3&gt;='Gastos Gerais'!$D$4:$D$1002),-(Analítico!BB$3&lt;='Gastos Gerais'!$E$4:$E$1002),-('Gastos Gerais'!$C$4:$C$1002))</f>
        <v>0</v>
      </c>
      <c r="BC75" s="73">
        <f>SUMPRODUCT(-('Gastos Gerais'!$B$4:$B$1002=Analítico!$B75),-(Analítico!BC$3&gt;='Gastos Gerais'!$D$4:$D$1002),-(Analítico!BC$3&lt;='Gastos Gerais'!$E$4:$E$1002),-('Gastos Gerais'!$C$4:$C$1002))</f>
        <v>0</v>
      </c>
      <c r="BD75" s="73">
        <f>SUMPRODUCT(-('Gastos Gerais'!$B$4:$B$1002=Analítico!$B75),-(Analítico!BD$3&gt;='Gastos Gerais'!$D$4:$D$1002),-(Analítico!BD$3&lt;='Gastos Gerais'!$E$4:$E$1002),-('Gastos Gerais'!$C$4:$C$1002))</f>
        <v>0</v>
      </c>
      <c r="BE75" s="73">
        <f>SUMPRODUCT(-('Gastos Gerais'!$B$4:$B$1002=Analítico!$B75),-(Analítico!BE$3&gt;='Gastos Gerais'!$D$4:$D$1002),-(Analítico!BE$3&lt;='Gastos Gerais'!$E$4:$E$1002),-('Gastos Gerais'!$C$4:$C$1002))</f>
        <v>0</v>
      </c>
      <c r="BF75" s="73">
        <f>SUMPRODUCT(-('Gastos Gerais'!$B$4:$B$1002=Analítico!$B75),-(Analítico!BF$3&gt;='Gastos Gerais'!$D$4:$D$1002),-(Analítico!BF$3&lt;='Gastos Gerais'!$E$4:$E$1002),-('Gastos Gerais'!$C$4:$C$1002))</f>
        <v>0</v>
      </c>
      <c r="BG75" s="73">
        <f>SUMPRODUCT(-('Gastos Gerais'!$B$4:$B$1002=Analítico!$B75),-(Analítico!BG$3&gt;='Gastos Gerais'!$D$4:$D$1002),-(Analítico!BG$3&lt;='Gastos Gerais'!$E$4:$E$1002),-('Gastos Gerais'!$C$4:$C$1002))</f>
        <v>0</v>
      </c>
      <c r="BH75" s="73">
        <f>SUMPRODUCT(-('Gastos Gerais'!$B$4:$B$1002=Analítico!$B75),-(Analítico!BH$3&gt;='Gastos Gerais'!$D$4:$D$1002),-(Analítico!BH$3&lt;='Gastos Gerais'!$E$4:$E$1002),-('Gastos Gerais'!$C$4:$C$1002))</f>
        <v>0</v>
      </c>
      <c r="BI75" s="73">
        <f>SUMPRODUCT(-('Gastos Gerais'!$B$4:$B$1002=Analítico!$B75),-(Analítico!BI$3&gt;='Gastos Gerais'!$D$4:$D$1002),-(Analítico!BI$3&lt;='Gastos Gerais'!$E$4:$E$1002),-('Gastos Gerais'!$C$4:$C$1002))</f>
        <v>0</v>
      </c>
      <c r="BJ75" s="73">
        <f>SUMPRODUCT(-('Gastos Gerais'!$B$4:$B$1002=Analítico!$B75),-(Analítico!BJ$3&gt;='Gastos Gerais'!$D$4:$D$1002),-(Analítico!BJ$3&lt;='Gastos Gerais'!$E$4:$E$1002),-('Gastos Gerais'!$C$4:$C$1002))</f>
        <v>0</v>
      </c>
      <c r="BK75" s="71">
        <f t="shared" si="31"/>
        <v>0</v>
      </c>
      <c r="BL75" s="76">
        <f t="shared" ca="1" si="32"/>
        <v>0</v>
      </c>
    </row>
    <row r="76" spans="1:64" s="49" customFormat="1" ht="23.25" customHeight="1">
      <c r="A76" s="19" t="s">
        <v>159</v>
      </c>
      <c r="B76" s="350" t="s">
        <v>160</v>
      </c>
      <c r="C76" s="73">
        <f>SUMPRODUCT(-('Gastos Gerais'!$B$4:$B$1002=Analítico!$B76),-(Analítico!C$3&gt;='Gastos Gerais'!$D$4:$D$1002),-(Analítico!C$3&lt;='Gastos Gerais'!$E$4:$E$1002),-('Gastos Gerais'!$C$4:$C$1002))</f>
        <v>0</v>
      </c>
      <c r="D76" s="73">
        <f>SUMPRODUCT(-('Gastos Gerais'!$B$4:$B$1002=Analítico!$B76),-(Analítico!D$3&gt;='Gastos Gerais'!$D$4:$D$1002),-(Analítico!D$3&lt;='Gastos Gerais'!$E$4:$E$1002),-('Gastos Gerais'!$C$4:$C$1002))</f>
        <v>0</v>
      </c>
      <c r="E76" s="73">
        <f>SUMPRODUCT(-('Gastos Gerais'!$B$4:$B$1002=Analítico!$B76),-(Analítico!E$3&gt;='Gastos Gerais'!$D$4:$D$1002),-(Analítico!E$3&lt;='Gastos Gerais'!$E$4:$E$1002),-('Gastos Gerais'!$C$4:$C$1002))</f>
        <v>0</v>
      </c>
      <c r="F76" s="73">
        <f>SUMPRODUCT(-('Gastos Gerais'!$B$4:$B$1002=Analítico!$B76),-(Analítico!F$3&gt;='Gastos Gerais'!$D$4:$D$1002),-(Analítico!F$3&lt;='Gastos Gerais'!$E$4:$E$1002),-('Gastos Gerais'!$C$4:$C$1002))</f>
        <v>0</v>
      </c>
      <c r="G76" s="73">
        <f>SUMPRODUCT(-('Gastos Gerais'!$B$4:$B$1002=Analítico!$B76),-(Analítico!G$3&gt;='Gastos Gerais'!$D$4:$D$1002),-(Analítico!G$3&lt;='Gastos Gerais'!$E$4:$E$1002),-('Gastos Gerais'!$C$4:$C$1002))</f>
        <v>0</v>
      </c>
      <c r="H76" s="73">
        <f>SUMPRODUCT(-('Gastos Gerais'!$B$4:$B$1002=Analítico!$B76),-(Analítico!H$3&gt;='Gastos Gerais'!$D$4:$D$1002),-(Analítico!H$3&lt;='Gastos Gerais'!$E$4:$E$1002),-('Gastos Gerais'!$C$4:$C$1002))</f>
        <v>0</v>
      </c>
      <c r="I76" s="73">
        <f>SUMPRODUCT(-('Gastos Gerais'!$B$4:$B$1002=Analítico!$B76),-(Analítico!I$3&gt;='Gastos Gerais'!$D$4:$D$1002),-(Analítico!I$3&lt;='Gastos Gerais'!$E$4:$E$1002),-('Gastos Gerais'!$C$4:$C$1002))</f>
        <v>0</v>
      </c>
      <c r="J76" s="73">
        <f>SUMPRODUCT(-('Gastos Gerais'!$B$4:$B$1002=Analítico!$B76),-(Analítico!J$3&gt;='Gastos Gerais'!$D$4:$D$1002),-(Analítico!J$3&lt;='Gastos Gerais'!$E$4:$E$1002),-('Gastos Gerais'!$C$4:$C$1002))</f>
        <v>0</v>
      </c>
      <c r="K76" s="73">
        <f>SUMPRODUCT(-('Gastos Gerais'!$B$4:$B$1002=Analítico!$B76),-(Analítico!K$3&gt;='Gastos Gerais'!$D$4:$D$1002),-(Analítico!K$3&lt;='Gastos Gerais'!$E$4:$E$1002),-('Gastos Gerais'!$C$4:$C$1002))</f>
        <v>0</v>
      </c>
      <c r="L76" s="73">
        <f>SUMPRODUCT(-('Gastos Gerais'!$B$4:$B$1002=Analítico!$B76),-(Analítico!L$3&gt;='Gastos Gerais'!$D$4:$D$1002),-(Analítico!L$3&lt;='Gastos Gerais'!$E$4:$E$1002),-('Gastos Gerais'!$C$4:$C$1002))</f>
        <v>0</v>
      </c>
      <c r="M76" s="73">
        <f>SUMPRODUCT(-('Gastos Gerais'!$B$4:$B$1002=Analítico!$B76),-(Analítico!M$3&gt;='Gastos Gerais'!$D$4:$D$1002),-(Analítico!M$3&lt;='Gastos Gerais'!$E$4:$E$1002),-('Gastos Gerais'!$C$4:$C$1002))</f>
        <v>0</v>
      </c>
      <c r="N76" s="73">
        <f>SUMPRODUCT(-('Gastos Gerais'!$B$4:$B$1002=Analítico!$B76),-(Analítico!N$3&gt;='Gastos Gerais'!$D$4:$D$1002),-(Analítico!N$3&lt;='Gastos Gerais'!$E$4:$E$1002),-('Gastos Gerais'!$C$4:$C$1002))</f>
        <v>0</v>
      </c>
      <c r="O76" s="73">
        <f>SUMPRODUCT(-('Gastos Gerais'!$B$4:$B$1002=Analítico!$B76),-(Analítico!O$3&gt;='Gastos Gerais'!$D$4:$D$1002),-(Analítico!O$3&lt;='Gastos Gerais'!$E$4:$E$1002),-('Gastos Gerais'!$C$4:$C$1002))</f>
        <v>0</v>
      </c>
      <c r="P76" s="73">
        <f>SUMPRODUCT(-('Gastos Gerais'!$B$4:$B$1002=Analítico!$B76),-(Analítico!P$3&gt;='Gastos Gerais'!$D$4:$D$1002),-(Analítico!P$3&lt;='Gastos Gerais'!$E$4:$E$1002),-('Gastos Gerais'!$C$4:$C$1002))</f>
        <v>0</v>
      </c>
      <c r="Q76" s="73">
        <f>SUMPRODUCT(-('Gastos Gerais'!$B$4:$B$1002=Analítico!$B76),-(Analítico!Q$3&gt;='Gastos Gerais'!$D$4:$D$1002),-(Analítico!Q$3&lt;='Gastos Gerais'!$E$4:$E$1002),-('Gastos Gerais'!$C$4:$C$1002))</f>
        <v>0</v>
      </c>
      <c r="R76" s="73">
        <f>SUMPRODUCT(-('Gastos Gerais'!$B$4:$B$1002=Analítico!$B76),-(Analítico!R$3&gt;='Gastos Gerais'!$D$4:$D$1002),-(Analítico!R$3&lt;='Gastos Gerais'!$E$4:$E$1002),-('Gastos Gerais'!$C$4:$C$1002))</f>
        <v>0</v>
      </c>
      <c r="S76" s="73">
        <f>SUMPRODUCT(-('Gastos Gerais'!$B$4:$B$1002=Analítico!$B76),-(Analítico!S$3&gt;='Gastos Gerais'!$D$4:$D$1002),-(Analítico!S$3&lt;='Gastos Gerais'!$E$4:$E$1002),-('Gastos Gerais'!$C$4:$C$1002))</f>
        <v>0</v>
      </c>
      <c r="T76" s="73">
        <f>SUMPRODUCT(-('Gastos Gerais'!$B$4:$B$1002=Analítico!$B76),-(Analítico!T$3&gt;='Gastos Gerais'!$D$4:$D$1002),-(Analítico!T$3&lt;='Gastos Gerais'!$E$4:$E$1002),-('Gastos Gerais'!$C$4:$C$1002))</f>
        <v>0</v>
      </c>
      <c r="U76" s="73">
        <f>SUMPRODUCT(-('Gastos Gerais'!$B$4:$B$1002=Analítico!$B76),-(Analítico!U$3&gt;='Gastos Gerais'!$D$4:$D$1002),-(Analítico!U$3&lt;='Gastos Gerais'!$E$4:$E$1002),-('Gastos Gerais'!$C$4:$C$1002))</f>
        <v>0</v>
      </c>
      <c r="V76" s="73">
        <f>SUMPRODUCT(-('Gastos Gerais'!$B$4:$B$1002=Analítico!$B76),-(Analítico!V$3&gt;='Gastos Gerais'!$D$4:$D$1002),-(Analítico!V$3&lt;='Gastos Gerais'!$E$4:$E$1002),-('Gastos Gerais'!$C$4:$C$1002))</f>
        <v>0</v>
      </c>
      <c r="W76" s="73">
        <f>SUMPRODUCT(-('Gastos Gerais'!$B$4:$B$1002=Analítico!$B76),-(Analítico!W$3&gt;='Gastos Gerais'!$D$4:$D$1002),-(Analítico!W$3&lt;='Gastos Gerais'!$E$4:$E$1002),-('Gastos Gerais'!$C$4:$C$1002))</f>
        <v>0</v>
      </c>
      <c r="X76" s="73">
        <f>SUMPRODUCT(-('Gastos Gerais'!$B$4:$B$1002=Analítico!$B76),-(Analítico!X$3&gt;='Gastos Gerais'!$D$4:$D$1002),-(Analítico!X$3&lt;='Gastos Gerais'!$E$4:$E$1002),-('Gastos Gerais'!$C$4:$C$1002))</f>
        <v>0</v>
      </c>
      <c r="Y76" s="73">
        <f>SUMPRODUCT(-('Gastos Gerais'!$B$4:$B$1002=Analítico!$B76),-(Analítico!Y$3&gt;='Gastos Gerais'!$D$4:$D$1002),-(Analítico!Y$3&lt;='Gastos Gerais'!$E$4:$E$1002),-('Gastos Gerais'!$C$4:$C$1002))</f>
        <v>0</v>
      </c>
      <c r="Z76" s="73">
        <f>SUMPRODUCT(-('Gastos Gerais'!$B$4:$B$1002=Analítico!$B76),-(Analítico!Z$3&gt;='Gastos Gerais'!$D$4:$D$1002),-(Analítico!Z$3&lt;='Gastos Gerais'!$E$4:$E$1002),-('Gastos Gerais'!$C$4:$C$1002))</f>
        <v>0</v>
      </c>
      <c r="AA76" s="73">
        <f>SUMPRODUCT(-('Gastos Gerais'!$B$4:$B$1002=Analítico!$B76),-(Analítico!AA$3&gt;='Gastos Gerais'!$D$4:$D$1002),-(Analítico!AA$3&lt;='Gastos Gerais'!$E$4:$E$1002),-('Gastos Gerais'!$C$4:$C$1002))</f>
        <v>0</v>
      </c>
      <c r="AB76" s="73">
        <f>SUMPRODUCT(-('Gastos Gerais'!$B$4:$B$1002=Analítico!$B76),-(Analítico!AB$3&gt;='Gastos Gerais'!$D$4:$D$1002),-(Analítico!AB$3&lt;='Gastos Gerais'!$E$4:$E$1002),-('Gastos Gerais'!$C$4:$C$1002))</f>
        <v>0</v>
      </c>
      <c r="AC76" s="73">
        <f>SUMPRODUCT(-('Gastos Gerais'!$B$4:$B$1002=Analítico!$B76),-(Analítico!AC$3&gt;='Gastos Gerais'!$D$4:$D$1002),-(Analítico!AC$3&lt;='Gastos Gerais'!$E$4:$E$1002),-('Gastos Gerais'!$C$4:$C$1002))</f>
        <v>0</v>
      </c>
      <c r="AD76" s="73">
        <f>SUMPRODUCT(-('Gastos Gerais'!$B$4:$B$1002=Analítico!$B76),-(Analítico!AD$3&gt;='Gastos Gerais'!$D$4:$D$1002),-(Analítico!AD$3&lt;='Gastos Gerais'!$E$4:$E$1002),-('Gastos Gerais'!$C$4:$C$1002))</f>
        <v>0</v>
      </c>
      <c r="AE76" s="73">
        <f>SUMPRODUCT(-('Gastos Gerais'!$B$4:$B$1002=Analítico!$B76),-(Analítico!AE$3&gt;='Gastos Gerais'!$D$4:$D$1002),-(Analítico!AE$3&lt;='Gastos Gerais'!$E$4:$E$1002),-('Gastos Gerais'!$C$4:$C$1002))</f>
        <v>0</v>
      </c>
      <c r="AF76" s="73">
        <f>SUMPRODUCT(-('Gastos Gerais'!$B$4:$B$1002=Analítico!$B76),-(Analítico!AF$3&gt;='Gastos Gerais'!$D$4:$D$1002),-(Analítico!AF$3&lt;='Gastos Gerais'!$E$4:$E$1002),-('Gastos Gerais'!$C$4:$C$1002))</f>
        <v>0</v>
      </c>
      <c r="AG76" s="73">
        <f>SUMPRODUCT(-('Gastos Gerais'!$B$4:$B$1002=Analítico!$B76),-(Analítico!AG$3&gt;='Gastos Gerais'!$D$4:$D$1002),-(Analítico!AG$3&lt;='Gastos Gerais'!$E$4:$E$1002),-('Gastos Gerais'!$C$4:$C$1002))</f>
        <v>0</v>
      </c>
      <c r="AH76" s="73">
        <f>SUMPRODUCT(-('Gastos Gerais'!$B$4:$B$1002=Analítico!$B76),-(Analítico!AH$3&gt;='Gastos Gerais'!$D$4:$D$1002),-(Analítico!AH$3&lt;='Gastos Gerais'!$E$4:$E$1002),-('Gastos Gerais'!$C$4:$C$1002))</f>
        <v>0</v>
      </c>
      <c r="AI76" s="73">
        <f>SUMPRODUCT(-('Gastos Gerais'!$B$4:$B$1002=Analítico!$B76),-(Analítico!AI$3&gt;='Gastos Gerais'!$D$4:$D$1002),-(Analítico!AI$3&lt;='Gastos Gerais'!$E$4:$E$1002),-('Gastos Gerais'!$C$4:$C$1002))</f>
        <v>0</v>
      </c>
      <c r="AJ76" s="73">
        <f>SUMPRODUCT(-('Gastos Gerais'!$B$4:$B$1002=Analítico!$B76),-(Analítico!AJ$3&gt;='Gastos Gerais'!$D$4:$D$1002),-(Analítico!AJ$3&lt;='Gastos Gerais'!$E$4:$E$1002),-('Gastos Gerais'!$C$4:$C$1002))</f>
        <v>0</v>
      </c>
      <c r="AK76" s="73">
        <f>SUMPRODUCT(-('Gastos Gerais'!$B$4:$B$1002=Analítico!$B76),-(Analítico!AK$3&gt;='Gastos Gerais'!$D$4:$D$1002),-(Analítico!AK$3&lt;='Gastos Gerais'!$E$4:$E$1002),-('Gastos Gerais'!$C$4:$C$1002))</f>
        <v>0</v>
      </c>
      <c r="AL76" s="73">
        <f>SUMPRODUCT(-('Gastos Gerais'!$B$4:$B$1002=Analítico!$B76),-(Analítico!AL$3&gt;='Gastos Gerais'!$D$4:$D$1002),-(Analítico!AL$3&lt;='Gastos Gerais'!$E$4:$E$1002),-('Gastos Gerais'!$C$4:$C$1002))</f>
        <v>0</v>
      </c>
      <c r="AM76" s="73">
        <f>SUMPRODUCT(-('Gastos Gerais'!$B$4:$B$1002=Analítico!$B76),-(Analítico!AM$3&gt;='Gastos Gerais'!$D$4:$D$1002),-(Analítico!AM$3&lt;='Gastos Gerais'!$E$4:$E$1002),-('Gastos Gerais'!$C$4:$C$1002))</f>
        <v>0</v>
      </c>
      <c r="AN76" s="73">
        <f>SUMPRODUCT(-('Gastos Gerais'!$B$4:$B$1002=Analítico!$B76),-(Analítico!AN$3&gt;='Gastos Gerais'!$D$4:$D$1002),-(Analítico!AN$3&lt;='Gastos Gerais'!$E$4:$E$1002),-('Gastos Gerais'!$C$4:$C$1002))</f>
        <v>0</v>
      </c>
      <c r="AO76" s="73">
        <f>SUMPRODUCT(-('Gastos Gerais'!$B$4:$B$1002=Analítico!$B76),-(Analítico!AO$3&gt;='Gastos Gerais'!$D$4:$D$1002),-(Analítico!AO$3&lt;='Gastos Gerais'!$E$4:$E$1002),-('Gastos Gerais'!$C$4:$C$1002))</f>
        <v>0</v>
      </c>
      <c r="AP76" s="73">
        <f>SUMPRODUCT(-('Gastos Gerais'!$B$4:$B$1002=Analítico!$B76),-(Analítico!AP$3&gt;='Gastos Gerais'!$D$4:$D$1002),-(Analítico!AP$3&lt;='Gastos Gerais'!$E$4:$E$1002),-('Gastos Gerais'!$C$4:$C$1002))</f>
        <v>0</v>
      </c>
      <c r="AQ76" s="73">
        <f>SUMPRODUCT(-('Gastos Gerais'!$B$4:$B$1002=Analítico!$B76),-(Analítico!AQ$3&gt;='Gastos Gerais'!$D$4:$D$1002),-(Analítico!AQ$3&lt;='Gastos Gerais'!$E$4:$E$1002),-('Gastos Gerais'!$C$4:$C$1002))</f>
        <v>0</v>
      </c>
      <c r="AR76" s="73">
        <f>SUMPRODUCT(-('Gastos Gerais'!$B$4:$B$1002=Analítico!$B76),-(Analítico!AR$3&gt;='Gastos Gerais'!$D$4:$D$1002),-(Analítico!AR$3&lt;='Gastos Gerais'!$E$4:$E$1002),-('Gastos Gerais'!$C$4:$C$1002))</f>
        <v>0</v>
      </c>
      <c r="AS76" s="73">
        <f>SUMPRODUCT(-('Gastos Gerais'!$B$4:$B$1002=Analítico!$B76),-(Analítico!AS$3&gt;='Gastos Gerais'!$D$4:$D$1002),-(Analítico!AS$3&lt;='Gastos Gerais'!$E$4:$E$1002),-('Gastos Gerais'!$C$4:$C$1002))</f>
        <v>0</v>
      </c>
      <c r="AT76" s="73">
        <f>SUMPRODUCT(-('Gastos Gerais'!$B$4:$B$1002=Analítico!$B76),-(Analítico!AT$3&gt;='Gastos Gerais'!$D$4:$D$1002),-(Analítico!AT$3&lt;='Gastos Gerais'!$E$4:$E$1002),-('Gastos Gerais'!$C$4:$C$1002))</f>
        <v>0</v>
      </c>
      <c r="AU76" s="73">
        <f>SUMPRODUCT(-('Gastos Gerais'!$B$4:$B$1002=Analítico!$B76),-(Analítico!AU$3&gt;='Gastos Gerais'!$D$4:$D$1002),-(Analítico!AU$3&lt;='Gastos Gerais'!$E$4:$E$1002),-('Gastos Gerais'!$C$4:$C$1002))</f>
        <v>0</v>
      </c>
      <c r="AV76" s="73">
        <f>SUMPRODUCT(-('Gastos Gerais'!$B$4:$B$1002=Analítico!$B76),-(Analítico!AV$3&gt;='Gastos Gerais'!$D$4:$D$1002),-(Analítico!AV$3&lt;='Gastos Gerais'!$E$4:$E$1002),-('Gastos Gerais'!$C$4:$C$1002))</f>
        <v>0</v>
      </c>
      <c r="AW76" s="73">
        <f>SUMPRODUCT(-('Gastos Gerais'!$B$4:$B$1002=Analítico!$B76),-(Analítico!AW$3&gt;='Gastos Gerais'!$D$4:$D$1002),-(Analítico!AW$3&lt;='Gastos Gerais'!$E$4:$E$1002),-('Gastos Gerais'!$C$4:$C$1002))</f>
        <v>0</v>
      </c>
      <c r="AX76" s="73">
        <f>SUMPRODUCT(-('Gastos Gerais'!$B$4:$B$1002=Analítico!$B76),-(Analítico!AX$3&gt;='Gastos Gerais'!$D$4:$D$1002),-(Analítico!AX$3&lt;='Gastos Gerais'!$E$4:$E$1002),-('Gastos Gerais'!$C$4:$C$1002))</f>
        <v>0</v>
      </c>
      <c r="AY76" s="73">
        <f>SUMPRODUCT(-('Gastos Gerais'!$B$4:$B$1002=Analítico!$B76),-(Analítico!AY$3&gt;='Gastos Gerais'!$D$4:$D$1002),-(Analítico!AY$3&lt;='Gastos Gerais'!$E$4:$E$1002),-('Gastos Gerais'!$C$4:$C$1002))</f>
        <v>0</v>
      </c>
      <c r="AZ76" s="73">
        <f>SUMPRODUCT(-('Gastos Gerais'!$B$4:$B$1002=Analítico!$B76),-(Analítico!AZ$3&gt;='Gastos Gerais'!$D$4:$D$1002),-(Analítico!AZ$3&lt;='Gastos Gerais'!$E$4:$E$1002),-('Gastos Gerais'!$C$4:$C$1002))</f>
        <v>0</v>
      </c>
      <c r="BA76" s="73">
        <f>SUMPRODUCT(-('Gastos Gerais'!$B$4:$B$1002=Analítico!$B76),-(Analítico!BA$3&gt;='Gastos Gerais'!$D$4:$D$1002),-(Analítico!BA$3&lt;='Gastos Gerais'!$E$4:$E$1002),-('Gastos Gerais'!$C$4:$C$1002))</f>
        <v>0</v>
      </c>
      <c r="BB76" s="73">
        <f>SUMPRODUCT(-('Gastos Gerais'!$B$4:$B$1002=Analítico!$B76),-(Analítico!BB$3&gt;='Gastos Gerais'!$D$4:$D$1002),-(Analítico!BB$3&lt;='Gastos Gerais'!$E$4:$E$1002),-('Gastos Gerais'!$C$4:$C$1002))</f>
        <v>0</v>
      </c>
      <c r="BC76" s="73">
        <f>SUMPRODUCT(-('Gastos Gerais'!$B$4:$B$1002=Analítico!$B76),-(Analítico!BC$3&gt;='Gastos Gerais'!$D$4:$D$1002),-(Analítico!BC$3&lt;='Gastos Gerais'!$E$4:$E$1002),-('Gastos Gerais'!$C$4:$C$1002))</f>
        <v>0</v>
      </c>
      <c r="BD76" s="73">
        <f>SUMPRODUCT(-('Gastos Gerais'!$B$4:$B$1002=Analítico!$B76),-(Analítico!BD$3&gt;='Gastos Gerais'!$D$4:$D$1002),-(Analítico!BD$3&lt;='Gastos Gerais'!$E$4:$E$1002),-('Gastos Gerais'!$C$4:$C$1002))</f>
        <v>0</v>
      </c>
      <c r="BE76" s="73">
        <f>SUMPRODUCT(-('Gastos Gerais'!$B$4:$B$1002=Analítico!$B76),-(Analítico!BE$3&gt;='Gastos Gerais'!$D$4:$D$1002),-(Analítico!BE$3&lt;='Gastos Gerais'!$E$4:$E$1002),-('Gastos Gerais'!$C$4:$C$1002))</f>
        <v>0</v>
      </c>
      <c r="BF76" s="73">
        <f>SUMPRODUCT(-('Gastos Gerais'!$B$4:$B$1002=Analítico!$B76),-(Analítico!BF$3&gt;='Gastos Gerais'!$D$4:$D$1002),-(Analítico!BF$3&lt;='Gastos Gerais'!$E$4:$E$1002),-('Gastos Gerais'!$C$4:$C$1002))</f>
        <v>0</v>
      </c>
      <c r="BG76" s="73">
        <f>SUMPRODUCT(-('Gastos Gerais'!$B$4:$B$1002=Analítico!$B76),-(Analítico!BG$3&gt;='Gastos Gerais'!$D$4:$D$1002),-(Analítico!BG$3&lt;='Gastos Gerais'!$E$4:$E$1002),-('Gastos Gerais'!$C$4:$C$1002))</f>
        <v>0</v>
      </c>
      <c r="BH76" s="73">
        <f>SUMPRODUCT(-('Gastos Gerais'!$B$4:$B$1002=Analítico!$B76),-(Analítico!BH$3&gt;='Gastos Gerais'!$D$4:$D$1002),-(Analítico!BH$3&lt;='Gastos Gerais'!$E$4:$E$1002),-('Gastos Gerais'!$C$4:$C$1002))</f>
        <v>0</v>
      </c>
      <c r="BI76" s="73">
        <f>SUMPRODUCT(-('Gastos Gerais'!$B$4:$B$1002=Analítico!$B76),-(Analítico!BI$3&gt;='Gastos Gerais'!$D$4:$D$1002),-(Analítico!BI$3&lt;='Gastos Gerais'!$E$4:$E$1002),-('Gastos Gerais'!$C$4:$C$1002))</f>
        <v>0</v>
      </c>
      <c r="BJ76" s="73">
        <f>SUMPRODUCT(-('Gastos Gerais'!$B$4:$B$1002=Analítico!$B76),-(Analítico!BJ$3&gt;='Gastos Gerais'!$D$4:$D$1002),-(Analítico!BJ$3&lt;='Gastos Gerais'!$E$4:$E$1002),-('Gastos Gerais'!$C$4:$C$1002))</f>
        <v>0</v>
      </c>
      <c r="BK76" s="71">
        <f t="shared" si="31"/>
        <v>0</v>
      </c>
      <c r="BL76" s="76">
        <f t="shared" ca="1" si="32"/>
        <v>0</v>
      </c>
    </row>
    <row r="77" spans="1:64" s="49" customFormat="1" ht="23.25" customHeight="1">
      <c r="A77" s="19" t="s">
        <v>161</v>
      </c>
      <c r="B77" s="350" t="s">
        <v>162</v>
      </c>
      <c r="C77" s="73">
        <f>SUMPRODUCT(-('Gastos Gerais'!$B$4:$B$1002=Analítico!$B77),-(Analítico!C$3&gt;='Gastos Gerais'!$D$4:$D$1002),-(Analítico!C$3&lt;='Gastos Gerais'!$E$4:$E$1002),-('Gastos Gerais'!$C$4:$C$1002))</f>
        <v>65000</v>
      </c>
      <c r="D77" s="73">
        <f>SUMPRODUCT(-('Gastos Gerais'!$B$4:$B$1002=Analítico!$B77),-(Analítico!D$3&gt;='Gastos Gerais'!$D$4:$D$1002),-(Analítico!D$3&lt;='Gastos Gerais'!$E$4:$E$1002),-('Gastos Gerais'!$C$4:$C$1002))</f>
        <v>65000</v>
      </c>
      <c r="E77" s="73">
        <f>SUMPRODUCT(-('Gastos Gerais'!$B$4:$B$1002=Analítico!$B77),-(Analítico!E$3&gt;='Gastos Gerais'!$D$4:$D$1002),-(Analítico!E$3&lt;='Gastos Gerais'!$E$4:$E$1002),-('Gastos Gerais'!$C$4:$C$1002))</f>
        <v>65000</v>
      </c>
      <c r="F77" s="73">
        <f>SUMPRODUCT(-('Gastos Gerais'!$B$4:$B$1002=Analítico!$B77),-(Analítico!F$3&gt;='Gastos Gerais'!$D$4:$D$1002),-(Analítico!F$3&lt;='Gastos Gerais'!$E$4:$E$1002),-('Gastos Gerais'!$C$4:$C$1002))</f>
        <v>65000</v>
      </c>
      <c r="G77" s="73">
        <f>SUMPRODUCT(-('Gastos Gerais'!$B$4:$B$1002=Analítico!$B77),-(Analítico!G$3&gt;='Gastos Gerais'!$D$4:$D$1002),-(Analítico!G$3&lt;='Gastos Gerais'!$E$4:$E$1002),-('Gastos Gerais'!$C$4:$C$1002))</f>
        <v>65000</v>
      </c>
      <c r="H77" s="73">
        <f>SUMPRODUCT(-('Gastos Gerais'!$B$4:$B$1002=Analítico!$B77),-(Analítico!H$3&gt;='Gastos Gerais'!$D$4:$D$1002),-(Analítico!H$3&lt;='Gastos Gerais'!$E$4:$E$1002),-('Gastos Gerais'!$C$4:$C$1002))</f>
        <v>65000</v>
      </c>
      <c r="I77" s="73">
        <f>SUMPRODUCT(-('Gastos Gerais'!$B$4:$B$1002=Analítico!$B77),-(Analítico!I$3&gt;='Gastos Gerais'!$D$4:$D$1002),-(Analítico!I$3&lt;='Gastos Gerais'!$E$4:$E$1002),-('Gastos Gerais'!$C$4:$C$1002))</f>
        <v>65000</v>
      </c>
      <c r="J77" s="73">
        <f>SUMPRODUCT(-('Gastos Gerais'!$B$4:$B$1002=Analítico!$B77),-(Analítico!J$3&gt;='Gastos Gerais'!$D$4:$D$1002),-(Analítico!J$3&lt;='Gastos Gerais'!$E$4:$E$1002),-('Gastos Gerais'!$C$4:$C$1002))</f>
        <v>65000</v>
      </c>
      <c r="K77" s="73">
        <f>SUMPRODUCT(-('Gastos Gerais'!$B$4:$B$1002=Analítico!$B77),-(Analítico!K$3&gt;='Gastos Gerais'!$D$4:$D$1002),-(Analítico!K$3&lt;='Gastos Gerais'!$E$4:$E$1002),-('Gastos Gerais'!$C$4:$C$1002))</f>
        <v>65000</v>
      </c>
      <c r="L77" s="73">
        <f>SUMPRODUCT(-('Gastos Gerais'!$B$4:$B$1002=Analítico!$B77),-(Analítico!L$3&gt;='Gastos Gerais'!$D$4:$D$1002),-(Analítico!L$3&lt;='Gastos Gerais'!$E$4:$E$1002),-('Gastos Gerais'!$C$4:$C$1002))</f>
        <v>0</v>
      </c>
      <c r="M77" s="73">
        <f>SUMPRODUCT(-('Gastos Gerais'!$B$4:$B$1002=Analítico!$B77),-(Analítico!M$3&gt;='Gastos Gerais'!$D$4:$D$1002),-(Analítico!M$3&lt;='Gastos Gerais'!$E$4:$E$1002),-('Gastos Gerais'!$C$4:$C$1002))</f>
        <v>0</v>
      </c>
      <c r="N77" s="73">
        <f>SUMPRODUCT(-('Gastos Gerais'!$B$4:$B$1002=Analítico!$B77),-(Analítico!N$3&gt;='Gastos Gerais'!$D$4:$D$1002),-(Analítico!N$3&lt;='Gastos Gerais'!$E$4:$E$1002),-('Gastos Gerais'!$C$4:$C$1002))</f>
        <v>0</v>
      </c>
      <c r="O77" s="73">
        <f>SUMPRODUCT(-('Gastos Gerais'!$B$4:$B$1002=Analítico!$B77),-(Analítico!O$3&gt;='Gastos Gerais'!$D$4:$D$1002),-(Analítico!O$3&lt;='Gastos Gerais'!$E$4:$E$1002),-('Gastos Gerais'!$C$4:$C$1002))</f>
        <v>0</v>
      </c>
      <c r="P77" s="73">
        <f>SUMPRODUCT(-('Gastos Gerais'!$B$4:$B$1002=Analítico!$B77),-(Analítico!P$3&gt;='Gastos Gerais'!$D$4:$D$1002),-(Analítico!P$3&lt;='Gastos Gerais'!$E$4:$E$1002),-('Gastos Gerais'!$C$4:$C$1002))</f>
        <v>0</v>
      </c>
      <c r="Q77" s="73">
        <f>SUMPRODUCT(-('Gastos Gerais'!$B$4:$B$1002=Analítico!$B77),-(Analítico!Q$3&gt;='Gastos Gerais'!$D$4:$D$1002),-(Analítico!Q$3&lt;='Gastos Gerais'!$E$4:$E$1002),-('Gastos Gerais'!$C$4:$C$1002))</f>
        <v>0</v>
      </c>
      <c r="R77" s="73">
        <f>SUMPRODUCT(-('Gastos Gerais'!$B$4:$B$1002=Analítico!$B77),-(Analítico!R$3&gt;='Gastos Gerais'!$D$4:$D$1002),-(Analítico!R$3&lt;='Gastos Gerais'!$E$4:$E$1002),-('Gastos Gerais'!$C$4:$C$1002))</f>
        <v>0</v>
      </c>
      <c r="S77" s="73">
        <f>SUMPRODUCT(-('Gastos Gerais'!$B$4:$B$1002=Analítico!$B77),-(Analítico!S$3&gt;='Gastos Gerais'!$D$4:$D$1002),-(Analítico!S$3&lt;='Gastos Gerais'!$E$4:$E$1002),-('Gastos Gerais'!$C$4:$C$1002))</f>
        <v>0</v>
      </c>
      <c r="T77" s="73">
        <f>SUMPRODUCT(-('Gastos Gerais'!$B$4:$B$1002=Analítico!$B77),-(Analítico!T$3&gt;='Gastos Gerais'!$D$4:$D$1002),-(Analítico!T$3&lt;='Gastos Gerais'!$E$4:$E$1002),-('Gastos Gerais'!$C$4:$C$1002))</f>
        <v>0</v>
      </c>
      <c r="U77" s="73">
        <f>SUMPRODUCT(-('Gastos Gerais'!$B$4:$B$1002=Analítico!$B77),-(Analítico!U$3&gt;='Gastos Gerais'!$D$4:$D$1002),-(Analítico!U$3&lt;='Gastos Gerais'!$E$4:$E$1002),-('Gastos Gerais'!$C$4:$C$1002))</f>
        <v>0</v>
      </c>
      <c r="V77" s="73">
        <f>SUMPRODUCT(-('Gastos Gerais'!$B$4:$B$1002=Analítico!$B77),-(Analítico!V$3&gt;='Gastos Gerais'!$D$4:$D$1002),-(Analítico!V$3&lt;='Gastos Gerais'!$E$4:$E$1002),-('Gastos Gerais'!$C$4:$C$1002))</f>
        <v>0</v>
      </c>
      <c r="W77" s="73">
        <f>SUMPRODUCT(-('Gastos Gerais'!$B$4:$B$1002=Analítico!$B77),-(Analítico!W$3&gt;='Gastos Gerais'!$D$4:$D$1002),-(Analítico!W$3&lt;='Gastos Gerais'!$E$4:$E$1002),-('Gastos Gerais'!$C$4:$C$1002))</f>
        <v>0</v>
      </c>
      <c r="X77" s="73">
        <f>SUMPRODUCT(-('Gastos Gerais'!$B$4:$B$1002=Analítico!$B77),-(Analítico!X$3&gt;='Gastos Gerais'!$D$4:$D$1002),-(Analítico!X$3&lt;='Gastos Gerais'!$E$4:$E$1002),-('Gastos Gerais'!$C$4:$C$1002))</f>
        <v>0</v>
      </c>
      <c r="Y77" s="73">
        <f>SUMPRODUCT(-('Gastos Gerais'!$B$4:$B$1002=Analítico!$B77),-(Analítico!Y$3&gt;='Gastos Gerais'!$D$4:$D$1002),-(Analítico!Y$3&lt;='Gastos Gerais'!$E$4:$E$1002),-('Gastos Gerais'!$C$4:$C$1002))</f>
        <v>0</v>
      </c>
      <c r="Z77" s="73">
        <f>SUMPRODUCT(-('Gastos Gerais'!$B$4:$B$1002=Analítico!$B77),-(Analítico!Z$3&gt;='Gastos Gerais'!$D$4:$D$1002),-(Analítico!Z$3&lt;='Gastos Gerais'!$E$4:$E$1002),-('Gastos Gerais'!$C$4:$C$1002))</f>
        <v>0</v>
      </c>
      <c r="AA77" s="73">
        <f>SUMPRODUCT(-('Gastos Gerais'!$B$4:$B$1002=Analítico!$B77),-(Analítico!AA$3&gt;='Gastos Gerais'!$D$4:$D$1002),-(Analítico!AA$3&lt;='Gastos Gerais'!$E$4:$E$1002),-('Gastos Gerais'!$C$4:$C$1002))</f>
        <v>0</v>
      </c>
      <c r="AB77" s="73">
        <f>SUMPRODUCT(-('Gastos Gerais'!$B$4:$B$1002=Analítico!$B77),-(Analítico!AB$3&gt;='Gastos Gerais'!$D$4:$D$1002),-(Analítico!AB$3&lt;='Gastos Gerais'!$E$4:$E$1002),-('Gastos Gerais'!$C$4:$C$1002))</f>
        <v>0</v>
      </c>
      <c r="AC77" s="73">
        <f>SUMPRODUCT(-('Gastos Gerais'!$B$4:$B$1002=Analítico!$B77),-(Analítico!AC$3&gt;='Gastos Gerais'!$D$4:$D$1002),-(Analítico!AC$3&lt;='Gastos Gerais'!$E$4:$E$1002),-('Gastos Gerais'!$C$4:$C$1002))</f>
        <v>0</v>
      </c>
      <c r="AD77" s="73">
        <f>SUMPRODUCT(-('Gastos Gerais'!$B$4:$B$1002=Analítico!$B77),-(Analítico!AD$3&gt;='Gastos Gerais'!$D$4:$D$1002),-(Analítico!AD$3&lt;='Gastos Gerais'!$E$4:$E$1002),-('Gastos Gerais'!$C$4:$C$1002))</f>
        <v>0</v>
      </c>
      <c r="AE77" s="73">
        <f>SUMPRODUCT(-('Gastos Gerais'!$B$4:$B$1002=Analítico!$B77),-(Analítico!AE$3&gt;='Gastos Gerais'!$D$4:$D$1002),-(Analítico!AE$3&lt;='Gastos Gerais'!$E$4:$E$1002),-('Gastos Gerais'!$C$4:$C$1002))</f>
        <v>0</v>
      </c>
      <c r="AF77" s="73">
        <f>SUMPRODUCT(-('Gastos Gerais'!$B$4:$B$1002=Analítico!$B77),-(Analítico!AF$3&gt;='Gastos Gerais'!$D$4:$D$1002),-(Analítico!AF$3&lt;='Gastos Gerais'!$E$4:$E$1002),-('Gastos Gerais'!$C$4:$C$1002))</f>
        <v>0</v>
      </c>
      <c r="AG77" s="73">
        <f>SUMPRODUCT(-('Gastos Gerais'!$B$4:$B$1002=Analítico!$B77),-(Analítico!AG$3&gt;='Gastos Gerais'!$D$4:$D$1002),-(Analítico!AG$3&lt;='Gastos Gerais'!$E$4:$E$1002),-('Gastos Gerais'!$C$4:$C$1002))</f>
        <v>0</v>
      </c>
      <c r="AH77" s="73">
        <f>SUMPRODUCT(-('Gastos Gerais'!$B$4:$B$1002=Analítico!$B77),-(Analítico!AH$3&gt;='Gastos Gerais'!$D$4:$D$1002),-(Analítico!AH$3&lt;='Gastos Gerais'!$E$4:$E$1002),-('Gastos Gerais'!$C$4:$C$1002))</f>
        <v>0</v>
      </c>
      <c r="AI77" s="73">
        <f>SUMPRODUCT(-('Gastos Gerais'!$B$4:$B$1002=Analítico!$B77),-(Analítico!AI$3&gt;='Gastos Gerais'!$D$4:$D$1002),-(Analítico!AI$3&lt;='Gastos Gerais'!$E$4:$E$1002),-('Gastos Gerais'!$C$4:$C$1002))</f>
        <v>0</v>
      </c>
      <c r="AJ77" s="73">
        <f>SUMPRODUCT(-('Gastos Gerais'!$B$4:$B$1002=Analítico!$B77),-(Analítico!AJ$3&gt;='Gastos Gerais'!$D$4:$D$1002),-(Analítico!AJ$3&lt;='Gastos Gerais'!$E$4:$E$1002),-('Gastos Gerais'!$C$4:$C$1002))</f>
        <v>0</v>
      </c>
      <c r="AK77" s="73">
        <f>SUMPRODUCT(-('Gastos Gerais'!$B$4:$B$1002=Analítico!$B77),-(Analítico!AK$3&gt;='Gastos Gerais'!$D$4:$D$1002),-(Analítico!AK$3&lt;='Gastos Gerais'!$E$4:$E$1002),-('Gastos Gerais'!$C$4:$C$1002))</f>
        <v>0</v>
      </c>
      <c r="AL77" s="73">
        <f>SUMPRODUCT(-('Gastos Gerais'!$B$4:$B$1002=Analítico!$B77),-(Analítico!AL$3&gt;='Gastos Gerais'!$D$4:$D$1002),-(Analítico!AL$3&lt;='Gastos Gerais'!$E$4:$E$1002),-('Gastos Gerais'!$C$4:$C$1002))</f>
        <v>0</v>
      </c>
      <c r="AM77" s="73">
        <f>SUMPRODUCT(-('Gastos Gerais'!$B$4:$B$1002=Analítico!$B77),-(Analítico!AM$3&gt;='Gastos Gerais'!$D$4:$D$1002),-(Analítico!AM$3&lt;='Gastos Gerais'!$E$4:$E$1002),-('Gastos Gerais'!$C$4:$C$1002))</f>
        <v>0</v>
      </c>
      <c r="AN77" s="73">
        <f>SUMPRODUCT(-('Gastos Gerais'!$B$4:$B$1002=Analítico!$B77),-(Analítico!AN$3&gt;='Gastos Gerais'!$D$4:$D$1002),-(Analítico!AN$3&lt;='Gastos Gerais'!$E$4:$E$1002),-('Gastos Gerais'!$C$4:$C$1002))</f>
        <v>0</v>
      </c>
      <c r="AO77" s="73">
        <f>SUMPRODUCT(-('Gastos Gerais'!$B$4:$B$1002=Analítico!$B77),-(Analítico!AO$3&gt;='Gastos Gerais'!$D$4:$D$1002),-(Analítico!AO$3&lt;='Gastos Gerais'!$E$4:$E$1002),-('Gastos Gerais'!$C$4:$C$1002))</f>
        <v>0</v>
      </c>
      <c r="AP77" s="73">
        <f>SUMPRODUCT(-('Gastos Gerais'!$B$4:$B$1002=Analítico!$B77),-(Analítico!AP$3&gt;='Gastos Gerais'!$D$4:$D$1002),-(Analítico!AP$3&lt;='Gastos Gerais'!$E$4:$E$1002),-('Gastos Gerais'!$C$4:$C$1002))</f>
        <v>0</v>
      </c>
      <c r="AQ77" s="73">
        <f>SUMPRODUCT(-('Gastos Gerais'!$B$4:$B$1002=Analítico!$B77),-(Analítico!AQ$3&gt;='Gastos Gerais'!$D$4:$D$1002),-(Analítico!AQ$3&lt;='Gastos Gerais'!$E$4:$E$1002),-('Gastos Gerais'!$C$4:$C$1002))</f>
        <v>0</v>
      </c>
      <c r="AR77" s="73">
        <f>SUMPRODUCT(-('Gastos Gerais'!$B$4:$B$1002=Analítico!$B77),-(Analítico!AR$3&gt;='Gastos Gerais'!$D$4:$D$1002),-(Analítico!AR$3&lt;='Gastos Gerais'!$E$4:$E$1002),-('Gastos Gerais'!$C$4:$C$1002))</f>
        <v>0</v>
      </c>
      <c r="AS77" s="73">
        <f>SUMPRODUCT(-('Gastos Gerais'!$B$4:$B$1002=Analítico!$B77),-(Analítico!AS$3&gt;='Gastos Gerais'!$D$4:$D$1002),-(Analítico!AS$3&lt;='Gastos Gerais'!$E$4:$E$1002),-('Gastos Gerais'!$C$4:$C$1002))</f>
        <v>0</v>
      </c>
      <c r="AT77" s="73">
        <f>SUMPRODUCT(-('Gastos Gerais'!$B$4:$B$1002=Analítico!$B77),-(Analítico!AT$3&gt;='Gastos Gerais'!$D$4:$D$1002),-(Analítico!AT$3&lt;='Gastos Gerais'!$E$4:$E$1002),-('Gastos Gerais'!$C$4:$C$1002))</f>
        <v>0</v>
      </c>
      <c r="AU77" s="73">
        <f>SUMPRODUCT(-('Gastos Gerais'!$B$4:$B$1002=Analítico!$B77),-(Analítico!AU$3&gt;='Gastos Gerais'!$D$4:$D$1002),-(Analítico!AU$3&lt;='Gastos Gerais'!$E$4:$E$1002),-('Gastos Gerais'!$C$4:$C$1002))</f>
        <v>0</v>
      </c>
      <c r="AV77" s="73">
        <f>SUMPRODUCT(-('Gastos Gerais'!$B$4:$B$1002=Analítico!$B77),-(Analítico!AV$3&gt;='Gastos Gerais'!$D$4:$D$1002),-(Analítico!AV$3&lt;='Gastos Gerais'!$E$4:$E$1002),-('Gastos Gerais'!$C$4:$C$1002))</f>
        <v>0</v>
      </c>
      <c r="AW77" s="73">
        <f>SUMPRODUCT(-('Gastos Gerais'!$B$4:$B$1002=Analítico!$B77),-(Analítico!AW$3&gt;='Gastos Gerais'!$D$4:$D$1002),-(Analítico!AW$3&lt;='Gastos Gerais'!$E$4:$E$1002),-('Gastos Gerais'!$C$4:$C$1002))</f>
        <v>0</v>
      </c>
      <c r="AX77" s="73">
        <f>SUMPRODUCT(-('Gastos Gerais'!$B$4:$B$1002=Analítico!$B77),-(Analítico!AX$3&gt;='Gastos Gerais'!$D$4:$D$1002),-(Analítico!AX$3&lt;='Gastos Gerais'!$E$4:$E$1002),-('Gastos Gerais'!$C$4:$C$1002))</f>
        <v>0</v>
      </c>
      <c r="AY77" s="73">
        <f>SUMPRODUCT(-('Gastos Gerais'!$B$4:$B$1002=Analítico!$B77),-(Analítico!AY$3&gt;='Gastos Gerais'!$D$4:$D$1002),-(Analítico!AY$3&lt;='Gastos Gerais'!$E$4:$E$1002),-('Gastos Gerais'!$C$4:$C$1002))</f>
        <v>0</v>
      </c>
      <c r="AZ77" s="73">
        <f>SUMPRODUCT(-('Gastos Gerais'!$B$4:$B$1002=Analítico!$B77),-(Analítico!AZ$3&gt;='Gastos Gerais'!$D$4:$D$1002),-(Analítico!AZ$3&lt;='Gastos Gerais'!$E$4:$E$1002),-('Gastos Gerais'!$C$4:$C$1002))</f>
        <v>0</v>
      </c>
      <c r="BA77" s="73">
        <f>SUMPRODUCT(-('Gastos Gerais'!$B$4:$B$1002=Analítico!$B77),-(Analítico!BA$3&gt;='Gastos Gerais'!$D$4:$D$1002),-(Analítico!BA$3&lt;='Gastos Gerais'!$E$4:$E$1002),-('Gastos Gerais'!$C$4:$C$1002))</f>
        <v>0</v>
      </c>
      <c r="BB77" s="73">
        <f>SUMPRODUCT(-('Gastos Gerais'!$B$4:$B$1002=Analítico!$B77),-(Analítico!BB$3&gt;='Gastos Gerais'!$D$4:$D$1002),-(Analítico!BB$3&lt;='Gastos Gerais'!$E$4:$E$1002),-('Gastos Gerais'!$C$4:$C$1002))</f>
        <v>0</v>
      </c>
      <c r="BC77" s="73">
        <f>SUMPRODUCT(-('Gastos Gerais'!$B$4:$B$1002=Analítico!$B77),-(Analítico!BC$3&gt;='Gastos Gerais'!$D$4:$D$1002),-(Analítico!BC$3&lt;='Gastos Gerais'!$E$4:$E$1002),-('Gastos Gerais'!$C$4:$C$1002))</f>
        <v>0</v>
      </c>
      <c r="BD77" s="73">
        <f>SUMPRODUCT(-('Gastos Gerais'!$B$4:$B$1002=Analítico!$B77),-(Analítico!BD$3&gt;='Gastos Gerais'!$D$4:$D$1002),-(Analítico!BD$3&lt;='Gastos Gerais'!$E$4:$E$1002),-('Gastos Gerais'!$C$4:$C$1002))</f>
        <v>0</v>
      </c>
      <c r="BE77" s="73">
        <f>SUMPRODUCT(-('Gastos Gerais'!$B$4:$B$1002=Analítico!$B77),-(Analítico!BE$3&gt;='Gastos Gerais'!$D$4:$D$1002),-(Analítico!BE$3&lt;='Gastos Gerais'!$E$4:$E$1002),-('Gastos Gerais'!$C$4:$C$1002))</f>
        <v>0</v>
      </c>
      <c r="BF77" s="73">
        <f>SUMPRODUCT(-('Gastos Gerais'!$B$4:$B$1002=Analítico!$B77),-(Analítico!BF$3&gt;='Gastos Gerais'!$D$4:$D$1002),-(Analítico!BF$3&lt;='Gastos Gerais'!$E$4:$E$1002),-('Gastos Gerais'!$C$4:$C$1002))</f>
        <v>0</v>
      </c>
      <c r="BG77" s="73">
        <f>SUMPRODUCT(-('Gastos Gerais'!$B$4:$B$1002=Analítico!$B77),-(Analítico!BG$3&gt;='Gastos Gerais'!$D$4:$D$1002),-(Analítico!BG$3&lt;='Gastos Gerais'!$E$4:$E$1002),-('Gastos Gerais'!$C$4:$C$1002))</f>
        <v>0</v>
      </c>
      <c r="BH77" s="73">
        <f>SUMPRODUCT(-('Gastos Gerais'!$B$4:$B$1002=Analítico!$B77),-(Analítico!BH$3&gt;='Gastos Gerais'!$D$4:$D$1002),-(Analítico!BH$3&lt;='Gastos Gerais'!$E$4:$E$1002),-('Gastos Gerais'!$C$4:$C$1002))</f>
        <v>0</v>
      </c>
      <c r="BI77" s="73">
        <f>SUMPRODUCT(-('Gastos Gerais'!$B$4:$B$1002=Analítico!$B77),-(Analítico!BI$3&gt;='Gastos Gerais'!$D$4:$D$1002),-(Analítico!BI$3&lt;='Gastos Gerais'!$E$4:$E$1002),-('Gastos Gerais'!$C$4:$C$1002))</f>
        <v>0</v>
      </c>
      <c r="BJ77" s="73">
        <f>SUMPRODUCT(-('Gastos Gerais'!$B$4:$B$1002=Analítico!$B77),-(Analítico!BJ$3&gt;='Gastos Gerais'!$D$4:$D$1002),-(Analítico!BJ$3&lt;='Gastos Gerais'!$E$4:$E$1002),-('Gastos Gerais'!$C$4:$C$1002))</f>
        <v>0</v>
      </c>
      <c r="BK77" s="71">
        <f t="shared" si="31"/>
        <v>585000</v>
      </c>
      <c r="BL77" s="76">
        <f t="shared" ca="1" si="32"/>
        <v>7.1151826845874972E-3</v>
      </c>
    </row>
    <row r="78" spans="1:64" s="49" customFormat="1" ht="23.25" customHeight="1">
      <c r="A78" s="19" t="s">
        <v>163</v>
      </c>
      <c r="B78" s="351" t="s">
        <v>164</v>
      </c>
      <c r="C78" s="73">
        <f>SUMPRODUCT(-('Gastos Gerais'!$B$4:$B$1002=Analítico!$B78),-(Analítico!C$3&gt;='Gastos Gerais'!$D$4:$D$1002),-(Analítico!C$3&lt;='Gastos Gerais'!$E$4:$E$1002),-('Gastos Gerais'!$C$4:$C$1002))</f>
        <v>1000</v>
      </c>
      <c r="D78" s="73">
        <f>SUMPRODUCT(-('Gastos Gerais'!$B$4:$B$1002=Analítico!$B78),-(Analítico!D$3&gt;='Gastos Gerais'!$D$4:$D$1002),-(Analítico!D$3&lt;='Gastos Gerais'!$E$4:$E$1002),-('Gastos Gerais'!$C$4:$C$1002))</f>
        <v>1000</v>
      </c>
      <c r="E78" s="73">
        <f>SUMPRODUCT(-('Gastos Gerais'!$B$4:$B$1002=Analítico!$B78),-(Analítico!E$3&gt;='Gastos Gerais'!$D$4:$D$1002),-(Analítico!E$3&lt;='Gastos Gerais'!$E$4:$E$1002),-('Gastos Gerais'!$C$4:$C$1002))</f>
        <v>1000</v>
      </c>
      <c r="F78" s="73">
        <f>SUMPRODUCT(-('Gastos Gerais'!$B$4:$B$1002=Analítico!$B78),-(Analítico!F$3&gt;='Gastos Gerais'!$D$4:$D$1002),-(Analítico!F$3&lt;='Gastos Gerais'!$E$4:$E$1002),-('Gastos Gerais'!$C$4:$C$1002))</f>
        <v>1000</v>
      </c>
      <c r="G78" s="73">
        <f>SUMPRODUCT(-('Gastos Gerais'!$B$4:$B$1002=Analítico!$B78),-(Analítico!G$3&gt;='Gastos Gerais'!$D$4:$D$1002),-(Analítico!G$3&lt;='Gastos Gerais'!$E$4:$E$1002),-('Gastos Gerais'!$C$4:$C$1002))</f>
        <v>1000</v>
      </c>
      <c r="H78" s="73">
        <f>SUMPRODUCT(-('Gastos Gerais'!$B$4:$B$1002=Analítico!$B78),-(Analítico!H$3&gt;='Gastos Gerais'!$D$4:$D$1002),-(Analítico!H$3&lt;='Gastos Gerais'!$E$4:$E$1002),-('Gastos Gerais'!$C$4:$C$1002))</f>
        <v>1000</v>
      </c>
      <c r="I78" s="73">
        <f>SUMPRODUCT(-('Gastos Gerais'!$B$4:$B$1002=Analítico!$B78),-(Analítico!I$3&gt;='Gastos Gerais'!$D$4:$D$1002),-(Analítico!I$3&lt;='Gastos Gerais'!$E$4:$E$1002),-('Gastos Gerais'!$C$4:$C$1002))</f>
        <v>1000</v>
      </c>
      <c r="J78" s="73">
        <f>SUMPRODUCT(-('Gastos Gerais'!$B$4:$B$1002=Analítico!$B78),-(Analítico!J$3&gt;='Gastos Gerais'!$D$4:$D$1002),-(Analítico!J$3&lt;='Gastos Gerais'!$E$4:$E$1002),-('Gastos Gerais'!$C$4:$C$1002))</f>
        <v>1000</v>
      </c>
      <c r="K78" s="73">
        <f>SUMPRODUCT(-('Gastos Gerais'!$B$4:$B$1002=Analítico!$B78),-(Analítico!K$3&gt;='Gastos Gerais'!$D$4:$D$1002),-(Analítico!K$3&lt;='Gastos Gerais'!$E$4:$E$1002),-('Gastos Gerais'!$C$4:$C$1002))</f>
        <v>1000</v>
      </c>
      <c r="L78" s="73">
        <f>SUMPRODUCT(-('Gastos Gerais'!$B$4:$B$1002=Analítico!$B78),-(Analítico!L$3&gt;='Gastos Gerais'!$D$4:$D$1002),-(Analítico!L$3&lt;='Gastos Gerais'!$E$4:$E$1002),-('Gastos Gerais'!$C$4:$C$1002))</f>
        <v>0</v>
      </c>
      <c r="M78" s="73">
        <f>SUMPRODUCT(-('Gastos Gerais'!$B$4:$B$1002=Analítico!$B78),-(Analítico!M$3&gt;='Gastos Gerais'!$D$4:$D$1002),-(Analítico!M$3&lt;='Gastos Gerais'!$E$4:$E$1002),-('Gastos Gerais'!$C$4:$C$1002))</f>
        <v>0</v>
      </c>
      <c r="N78" s="73">
        <f>SUMPRODUCT(-('Gastos Gerais'!$B$4:$B$1002=Analítico!$B78),-(Analítico!N$3&gt;='Gastos Gerais'!$D$4:$D$1002),-(Analítico!N$3&lt;='Gastos Gerais'!$E$4:$E$1002),-('Gastos Gerais'!$C$4:$C$1002))</f>
        <v>0</v>
      </c>
      <c r="O78" s="73">
        <f>SUMPRODUCT(-('Gastos Gerais'!$B$4:$B$1002=Analítico!$B78),-(Analítico!O$3&gt;='Gastos Gerais'!$D$4:$D$1002),-(Analítico!O$3&lt;='Gastos Gerais'!$E$4:$E$1002),-('Gastos Gerais'!$C$4:$C$1002))</f>
        <v>0</v>
      </c>
      <c r="P78" s="73">
        <f>SUMPRODUCT(-('Gastos Gerais'!$B$4:$B$1002=Analítico!$B78),-(Analítico!P$3&gt;='Gastos Gerais'!$D$4:$D$1002),-(Analítico!P$3&lt;='Gastos Gerais'!$E$4:$E$1002),-('Gastos Gerais'!$C$4:$C$1002))</f>
        <v>0</v>
      </c>
      <c r="Q78" s="73">
        <f>SUMPRODUCT(-('Gastos Gerais'!$B$4:$B$1002=Analítico!$B78),-(Analítico!Q$3&gt;='Gastos Gerais'!$D$4:$D$1002),-(Analítico!Q$3&lt;='Gastos Gerais'!$E$4:$E$1002),-('Gastos Gerais'!$C$4:$C$1002))</f>
        <v>0</v>
      </c>
      <c r="R78" s="73">
        <f>SUMPRODUCT(-('Gastos Gerais'!$B$4:$B$1002=Analítico!$B78),-(Analítico!R$3&gt;='Gastos Gerais'!$D$4:$D$1002),-(Analítico!R$3&lt;='Gastos Gerais'!$E$4:$E$1002),-('Gastos Gerais'!$C$4:$C$1002))</f>
        <v>0</v>
      </c>
      <c r="S78" s="73">
        <f>SUMPRODUCT(-('Gastos Gerais'!$B$4:$B$1002=Analítico!$B78),-(Analítico!S$3&gt;='Gastos Gerais'!$D$4:$D$1002),-(Analítico!S$3&lt;='Gastos Gerais'!$E$4:$E$1002),-('Gastos Gerais'!$C$4:$C$1002))</f>
        <v>0</v>
      </c>
      <c r="T78" s="73">
        <f>SUMPRODUCT(-('Gastos Gerais'!$B$4:$B$1002=Analítico!$B78),-(Analítico!T$3&gt;='Gastos Gerais'!$D$4:$D$1002),-(Analítico!T$3&lt;='Gastos Gerais'!$E$4:$E$1002),-('Gastos Gerais'!$C$4:$C$1002))</f>
        <v>0</v>
      </c>
      <c r="U78" s="73">
        <f>SUMPRODUCT(-('Gastos Gerais'!$B$4:$B$1002=Analítico!$B78),-(Analítico!U$3&gt;='Gastos Gerais'!$D$4:$D$1002),-(Analítico!U$3&lt;='Gastos Gerais'!$E$4:$E$1002),-('Gastos Gerais'!$C$4:$C$1002))</f>
        <v>0</v>
      </c>
      <c r="V78" s="73">
        <f>SUMPRODUCT(-('Gastos Gerais'!$B$4:$B$1002=Analítico!$B78),-(Analítico!V$3&gt;='Gastos Gerais'!$D$4:$D$1002),-(Analítico!V$3&lt;='Gastos Gerais'!$E$4:$E$1002),-('Gastos Gerais'!$C$4:$C$1002))</f>
        <v>0</v>
      </c>
      <c r="W78" s="73">
        <f>SUMPRODUCT(-('Gastos Gerais'!$B$4:$B$1002=Analítico!$B78),-(Analítico!W$3&gt;='Gastos Gerais'!$D$4:$D$1002),-(Analítico!W$3&lt;='Gastos Gerais'!$E$4:$E$1002),-('Gastos Gerais'!$C$4:$C$1002))</f>
        <v>0</v>
      </c>
      <c r="X78" s="73">
        <f>SUMPRODUCT(-('Gastos Gerais'!$B$4:$B$1002=Analítico!$B78),-(Analítico!X$3&gt;='Gastos Gerais'!$D$4:$D$1002),-(Analítico!X$3&lt;='Gastos Gerais'!$E$4:$E$1002),-('Gastos Gerais'!$C$4:$C$1002))</f>
        <v>0</v>
      </c>
      <c r="Y78" s="73">
        <f>SUMPRODUCT(-('Gastos Gerais'!$B$4:$B$1002=Analítico!$B78),-(Analítico!Y$3&gt;='Gastos Gerais'!$D$4:$D$1002),-(Analítico!Y$3&lt;='Gastos Gerais'!$E$4:$E$1002),-('Gastos Gerais'!$C$4:$C$1002))</f>
        <v>0</v>
      </c>
      <c r="Z78" s="73">
        <f>SUMPRODUCT(-('Gastos Gerais'!$B$4:$B$1002=Analítico!$B78),-(Analítico!Z$3&gt;='Gastos Gerais'!$D$4:$D$1002),-(Analítico!Z$3&lt;='Gastos Gerais'!$E$4:$E$1002),-('Gastos Gerais'!$C$4:$C$1002))</f>
        <v>0</v>
      </c>
      <c r="AA78" s="73">
        <f>SUMPRODUCT(-('Gastos Gerais'!$B$4:$B$1002=Analítico!$B78),-(Analítico!AA$3&gt;='Gastos Gerais'!$D$4:$D$1002),-(Analítico!AA$3&lt;='Gastos Gerais'!$E$4:$E$1002),-('Gastos Gerais'!$C$4:$C$1002))</f>
        <v>0</v>
      </c>
      <c r="AB78" s="73">
        <f>SUMPRODUCT(-('Gastos Gerais'!$B$4:$B$1002=Analítico!$B78),-(Analítico!AB$3&gt;='Gastos Gerais'!$D$4:$D$1002),-(Analítico!AB$3&lt;='Gastos Gerais'!$E$4:$E$1002),-('Gastos Gerais'!$C$4:$C$1002))</f>
        <v>0</v>
      </c>
      <c r="AC78" s="73">
        <f>SUMPRODUCT(-('Gastos Gerais'!$B$4:$B$1002=Analítico!$B78),-(Analítico!AC$3&gt;='Gastos Gerais'!$D$4:$D$1002),-(Analítico!AC$3&lt;='Gastos Gerais'!$E$4:$E$1002),-('Gastos Gerais'!$C$4:$C$1002))</f>
        <v>0</v>
      </c>
      <c r="AD78" s="73">
        <f>SUMPRODUCT(-('Gastos Gerais'!$B$4:$B$1002=Analítico!$B78),-(Analítico!AD$3&gt;='Gastos Gerais'!$D$4:$D$1002),-(Analítico!AD$3&lt;='Gastos Gerais'!$E$4:$E$1002),-('Gastos Gerais'!$C$4:$C$1002))</f>
        <v>0</v>
      </c>
      <c r="AE78" s="73">
        <f>SUMPRODUCT(-('Gastos Gerais'!$B$4:$B$1002=Analítico!$B78),-(Analítico!AE$3&gt;='Gastos Gerais'!$D$4:$D$1002),-(Analítico!AE$3&lt;='Gastos Gerais'!$E$4:$E$1002),-('Gastos Gerais'!$C$4:$C$1002))</f>
        <v>0</v>
      </c>
      <c r="AF78" s="73">
        <f>SUMPRODUCT(-('Gastos Gerais'!$B$4:$B$1002=Analítico!$B78),-(Analítico!AF$3&gt;='Gastos Gerais'!$D$4:$D$1002),-(Analítico!AF$3&lt;='Gastos Gerais'!$E$4:$E$1002),-('Gastos Gerais'!$C$4:$C$1002))</f>
        <v>0</v>
      </c>
      <c r="AG78" s="73">
        <f>SUMPRODUCT(-('Gastos Gerais'!$B$4:$B$1002=Analítico!$B78),-(Analítico!AG$3&gt;='Gastos Gerais'!$D$4:$D$1002),-(Analítico!AG$3&lt;='Gastos Gerais'!$E$4:$E$1002),-('Gastos Gerais'!$C$4:$C$1002))</f>
        <v>0</v>
      </c>
      <c r="AH78" s="73">
        <f>SUMPRODUCT(-('Gastos Gerais'!$B$4:$B$1002=Analítico!$B78),-(Analítico!AH$3&gt;='Gastos Gerais'!$D$4:$D$1002),-(Analítico!AH$3&lt;='Gastos Gerais'!$E$4:$E$1002),-('Gastos Gerais'!$C$4:$C$1002))</f>
        <v>0</v>
      </c>
      <c r="AI78" s="73">
        <f>SUMPRODUCT(-('Gastos Gerais'!$B$4:$B$1002=Analítico!$B78),-(Analítico!AI$3&gt;='Gastos Gerais'!$D$4:$D$1002),-(Analítico!AI$3&lt;='Gastos Gerais'!$E$4:$E$1002),-('Gastos Gerais'!$C$4:$C$1002))</f>
        <v>0</v>
      </c>
      <c r="AJ78" s="73">
        <f>SUMPRODUCT(-('Gastos Gerais'!$B$4:$B$1002=Analítico!$B78),-(Analítico!AJ$3&gt;='Gastos Gerais'!$D$4:$D$1002),-(Analítico!AJ$3&lt;='Gastos Gerais'!$E$4:$E$1002),-('Gastos Gerais'!$C$4:$C$1002))</f>
        <v>0</v>
      </c>
      <c r="AK78" s="73">
        <f>SUMPRODUCT(-('Gastos Gerais'!$B$4:$B$1002=Analítico!$B78),-(Analítico!AK$3&gt;='Gastos Gerais'!$D$4:$D$1002),-(Analítico!AK$3&lt;='Gastos Gerais'!$E$4:$E$1002),-('Gastos Gerais'!$C$4:$C$1002))</f>
        <v>0</v>
      </c>
      <c r="AL78" s="73">
        <f>SUMPRODUCT(-('Gastos Gerais'!$B$4:$B$1002=Analítico!$B78),-(Analítico!AL$3&gt;='Gastos Gerais'!$D$4:$D$1002),-(Analítico!AL$3&lt;='Gastos Gerais'!$E$4:$E$1002),-('Gastos Gerais'!$C$4:$C$1002))</f>
        <v>0</v>
      </c>
      <c r="AM78" s="73">
        <f>SUMPRODUCT(-('Gastos Gerais'!$B$4:$B$1002=Analítico!$B78),-(Analítico!AM$3&gt;='Gastos Gerais'!$D$4:$D$1002),-(Analítico!AM$3&lt;='Gastos Gerais'!$E$4:$E$1002),-('Gastos Gerais'!$C$4:$C$1002))</f>
        <v>0</v>
      </c>
      <c r="AN78" s="73">
        <f>SUMPRODUCT(-('Gastos Gerais'!$B$4:$B$1002=Analítico!$B78),-(Analítico!AN$3&gt;='Gastos Gerais'!$D$4:$D$1002),-(Analítico!AN$3&lt;='Gastos Gerais'!$E$4:$E$1002),-('Gastos Gerais'!$C$4:$C$1002))</f>
        <v>0</v>
      </c>
      <c r="AO78" s="73">
        <f>SUMPRODUCT(-('Gastos Gerais'!$B$4:$B$1002=Analítico!$B78),-(Analítico!AO$3&gt;='Gastos Gerais'!$D$4:$D$1002),-(Analítico!AO$3&lt;='Gastos Gerais'!$E$4:$E$1002),-('Gastos Gerais'!$C$4:$C$1002))</f>
        <v>0</v>
      </c>
      <c r="AP78" s="73">
        <f>SUMPRODUCT(-('Gastos Gerais'!$B$4:$B$1002=Analítico!$B78),-(Analítico!AP$3&gt;='Gastos Gerais'!$D$4:$D$1002),-(Analítico!AP$3&lt;='Gastos Gerais'!$E$4:$E$1002),-('Gastos Gerais'!$C$4:$C$1002))</f>
        <v>0</v>
      </c>
      <c r="AQ78" s="73">
        <f>SUMPRODUCT(-('Gastos Gerais'!$B$4:$B$1002=Analítico!$B78),-(Analítico!AQ$3&gt;='Gastos Gerais'!$D$4:$D$1002),-(Analítico!AQ$3&lt;='Gastos Gerais'!$E$4:$E$1002),-('Gastos Gerais'!$C$4:$C$1002))</f>
        <v>0</v>
      </c>
      <c r="AR78" s="73">
        <f>SUMPRODUCT(-('Gastos Gerais'!$B$4:$B$1002=Analítico!$B78),-(Analítico!AR$3&gt;='Gastos Gerais'!$D$4:$D$1002),-(Analítico!AR$3&lt;='Gastos Gerais'!$E$4:$E$1002),-('Gastos Gerais'!$C$4:$C$1002))</f>
        <v>0</v>
      </c>
      <c r="AS78" s="73">
        <f>SUMPRODUCT(-('Gastos Gerais'!$B$4:$B$1002=Analítico!$B78),-(Analítico!AS$3&gt;='Gastos Gerais'!$D$4:$D$1002),-(Analítico!AS$3&lt;='Gastos Gerais'!$E$4:$E$1002),-('Gastos Gerais'!$C$4:$C$1002))</f>
        <v>0</v>
      </c>
      <c r="AT78" s="73">
        <f>SUMPRODUCT(-('Gastos Gerais'!$B$4:$B$1002=Analítico!$B78),-(Analítico!AT$3&gt;='Gastos Gerais'!$D$4:$D$1002),-(Analítico!AT$3&lt;='Gastos Gerais'!$E$4:$E$1002),-('Gastos Gerais'!$C$4:$C$1002))</f>
        <v>0</v>
      </c>
      <c r="AU78" s="73">
        <f>SUMPRODUCT(-('Gastos Gerais'!$B$4:$B$1002=Analítico!$B78),-(Analítico!AU$3&gt;='Gastos Gerais'!$D$4:$D$1002),-(Analítico!AU$3&lt;='Gastos Gerais'!$E$4:$E$1002),-('Gastos Gerais'!$C$4:$C$1002))</f>
        <v>0</v>
      </c>
      <c r="AV78" s="73">
        <f>SUMPRODUCT(-('Gastos Gerais'!$B$4:$B$1002=Analítico!$B78),-(Analítico!AV$3&gt;='Gastos Gerais'!$D$4:$D$1002),-(Analítico!AV$3&lt;='Gastos Gerais'!$E$4:$E$1002),-('Gastos Gerais'!$C$4:$C$1002))</f>
        <v>0</v>
      </c>
      <c r="AW78" s="73">
        <f>SUMPRODUCT(-('Gastos Gerais'!$B$4:$B$1002=Analítico!$B78),-(Analítico!AW$3&gt;='Gastos Gerais'!$D$4:$D$1002),-(Analítico!AW$3&lt;='Gastos Gerais'!$E$4:$E$1002),-('Gastos Gerais'!$C$4:$C$1002))</f>
        <v>0</v>
      </c>
      <c r="AX78" s="73">
        <f>SUMPRODUCT(-('Gastos Gerais'!$B$4:$B$1002=Analítico!$B78),-(Analítico!AX$3&gt;='Gastos Gerais'!$D$4:$D$1002),-(Analítico!AX$3&lt;='Gastos Gerais'!$E$4:$E$1002),-('Gastos Gerais'!$C$4:$C$1002))</f>
        <v>0</v>
      </c>
      <c r="AY78" s="73">
        <f>SUMPRODUCT(-('Gastos Gerais'!$B$4:$B$1002=Analítico!$B78),-(Analítico!AY$3&gt;='Gastos Gerais'!$D$4:$D$1002),-(Analítico!AY$3&lt;='Gastos Gerais'!$E$4:$E$1002),-('Gastos Gerais'!$C$4:$C$1002))</f>
        <v>0</v>
      </c>
      <c r="AZ78" s="73">
        <f>SUMPRODUCT(-('Gastos Gerais'!$B$4:$B$1002=Analítico!$B78),-(Analítico!AZ$3&gt;='Gastos Gerais'!$D$4:$D$1002),-(Analítico!AZ$3&lt;='Gastos Gerais'!$E$4:$E$1002),-('Gastos Gerais'!$C$4:$C$1002))</f>
        <v>0</v>
      </c>
      <c r="BA78" s="73">
        <f>SUMPRODUCT(-('Gastos Gerais'!$B$4:$B$1002=Analítico!$B78),-(Analítico!BA$3&gt;='Gastos Gerais'!$D$4:$D$1002),-(Analítico!BA$3&lt;='Gastos Gerais'!$E$4:$E$1002),-('Gastos Gerais'!$C$4:$C$1002))</f>
        <v>0</v>
      </c>
      <c r="BB78" s="73">
        <f>SUMPRODUCT(-('Gastos Gerais'!$B$4:$B$1002=Analítico!$B78),-(Analítico!BB$3&gt;='Gastos Gerais'!$D$4:$D$1002),-(Analítico!BB$3&lt;='Gastos Gerais'!$E$4:$E$1002),-('Gastos Gerais'!$C$4:$C$1002))</f>
        <v>0</v>
      </c>
      <c r="BC78" s="73">
        <f>SUMPRODUCT(-('Gastos Gerais'!$B$4:$B$1002=Analítico!$B78),-(Analítico!BC$3&gt;='Gastos Gerais'!$D$4:$D$1002),-(Analítico!BC$3&lt;='Gastos Gerais'!$E$4:$E$1002),-('Gastos Gerais'!$C$4:$C$1002))</f>
        <v>0</v>
      </c>
      <c r="BD78" s="73">
        <f>SUMPRODUCT(-('Gastos Gerais'!$B$4:$B$1002=Analítico!$B78),-(Analítico!BD$3&gt;='Gastos Gerais'!$D$4:$D$1002),-(Analítico!BD$3&lt;='Gastos Gerais'!$E$4:$E$1002),-('Gastos Gerais'!$C$4:$C$1002))</f>
        <v>0</v>
      </c>
      <c r="BE78" s="73">
        <f>SUMPRODUCT(-('Gastos Gerais'!$B$4:$B$1002=Analítico!$B78),-(Analítico!BE$3&gt;='Gastos Gerais'!$D$4:$D$1002),-(Analítico!BE$3&lt;='Gastos Gerais'!$E$4:$E$1002),-('Gastos Gerais'!$C$4:$C$1002))</f>
        <v>0</v>
      </c>
      <c r="BF78" s="73">
        <f>SUMPRODUCT(-('Gastos Gerais'!$B$4:$B$1002=Analítico!$B78),-(Analítico!BF$3&gt;='Gastos Gerais'!$D$4:$D$1002),-(Analítico!BF$3&lt;='Gastos Gerais'!$E$4:$E$1002),-('Gastos Gerais'!$C$4:$C$1002))</f>
        <v>0</v>
      </c>
      <c r="BG78" s="73">
        <f>SUMPRODUCT(-('Gastos Gerais'!$B$4:$B$1002=Analítico!$B78),-(Analítico!BG$3&gt;='Gastos Gerais'!$D$4:$D$1002),-(Analítico!BG$3&lt;='Gastos Gerais'!$E$4:$E$1002),-('Gastos Gerais'!$C$4:$C$1002))</f>
        <v>0</v>
      </c>
      <c r="BH78" s="73">
        <f>SUMPRODUCT(-('Gastos Gerais'!$B$4:$B$1002=Analítico!$B78),-(Analítico!BH$3&gt;='Gastos Gerais'!$D$4:$D$1002),-(Analítico!BH$3&lt;='Gastos Gerais'!$E$4:$E$1002),-('Gastos Gerais'!$C$4:$C$1002))</f>
        <v>0</v>
      </c>
      <c r="BI78" s="73">
        <f>SUMPRODUCT(-('Gastos Gerais'!$B$4:$B$1002=Analítico!$B78),-(Analítico!BI$3&gt;='Gastos Gerais'!$D$4:$D$1002),-(Analítico!BI$3&lt;='Gastos Gerais'!$E$4:$E$1002),-('Gastos Gerais'!$C$4:$C$1002))</f>
        <v>0</v>
      </c>
      <c r="BJ78" s="73">
        <f>SUMPRODUCT(-('Gastos Gerais'!$B$4:$B$1002=Analítico!$B78),-(Analítico!BJ$3&gt;='Gastos Gerais'!$D$4:$D$1002),-(Analítico!BJ$3&lt;='Gastos Gerais'!$E$4:$E$1002),-('Gastos Gerais'!$C$4:$C$1002))</f>
        <v>0</v>
      </c>
      <c r="BK78" s="71">
        <f t="shared" si="31"/>
        <v>9000</v>
      </c>
      <c r="BL78" s="76">
        <f t="shared" ca="1" si="32"/>
        <v>1.0946434899365381E-4</v>
      </c>
    </row>
    <row r="79" spans="1:64" s="49" customFormat="1" ht="23.25" customHeight="1">
      <c r="A79" s="19" t="s">
        <v>165</v>
      </c>
      <c r="B79" s="351" t="s">
        <v>166</v>
      </c>
      <c r="C79" s="73">
        <f>SUMPRODUCT(-('Gastos Gerais'!$B$4:$B$1002=Analítico!$B79),-(Analítico!C$3&gt;='Gastos Gerais'!$D$4:$D$1002),-(Analítico!C$3&lt;='Gastos Gerais'!$E$4:$E$1002),-('Gastos Gerais'!$C$4:$C$1002))</f>
        <v>45000</v>
      </c>
      <c r="D79" s="73">
        <f>SUMPRODUCT(-('Gastos Gerais'!$B$4:$B$1002=Analítico!$B79),-(Analítico!D$3&gt;='Gastos Gerais'!$D$4:$D$1002),-(Analítico!D$3&lt;='Gastos Gerais'!$E$4:$E$1002),-('Gastos Gerais'!$C$4:$C$1002))</f>
        <v>45000</v>
      </c>
      <c r="E79" s="73">
        <f>SUMPRODUCT(-('Gastos Gerais'!$B$4:$B$1002=Analítico!$B79),-(Analítico!E$3&gt;='Gastos Gerais'!$D$4:$D$1002),-(Analítico!E$3&lt;='Gastos Gerais'!$E$4:$E$1002),-('Gastos Gerais'!$C$4:$C$1002))</f>
        <v>45000</v>
      </c>
      <c r="F79" s="73">
        <f>SUMPRODUCT(-('Gastos Gerais'!$B$4:$B$1002=Analítico!$B79),-(Analítico!F$3&gt;='Gastos Gerais'!$D$4:$D$1002),-(Analítico!F$3&lt;='Gastos Gerais'!$E$4:$E$1002),-('Gastos Gerais'!$C$4:$C$1002))</f>
        <v>45000</v>
      </c>
      <c r="G79" s="73">
        <f>SUMPRODUCT(-('Gastos Gerais'!$B$4:$B$1002=Analítico!$B79),-(Analítico!G$3&gt;='Gastos Gerais'!$D$4:$D$1002),-(Analítico!G$3&lt;='Gastos Gerais'!$E$4:$E$1002),-('Gastos Gerais'!$C$4:$C$1002))</f>
        <v>45000</v>
      </c>
      <c r="H79" s="73">
        <f>SUMPRODUCT(-('Gastos Gerais'!$B$4:$B$1002=Analítico!$B79),-(Analítico!H$3&gt;='Gastos Gerais'!$D$4:$D$1002),-(Analítico!H$3&lt;='Gastos Gerais'!$E$4:$E$1002),-('Gastos Gerais'!$C$4:$C$1002))</f>
        <v>45000</v>
      </c>
      <c r="I79" s="73">
        <f>SUMPRODUCT(-('Gastos Gerais'!$B$4:$B$1002=Analítico!$B79),-(Analítico!I$3&gt;='Gastos Gerais'!$D$4:$D$1002),-(Analítico!I$3&lt;='Gastos Gerais'!$E$4:$E$1002),-('Gastos Gerais'!$C$4:$C$1002))</f>
        <v>45000</v>
      </c>
      <c r="J79" s="73">
        <f>SUMPRODUCT(-('Gastos Gerais'!$B$4:$B$1002=Analítico!$B79),-(Analítico!J$3&gt;='Gastos Gerais'!$D$4:$D$1002),-(Analítico!J$3&lt;='Gastos Gerais'!$E$4:$E$1002),-('Gastos Gerais'!$C$4:$C$1002))</f>
        <v>45000</v>
      </c>
      <c r="K79" s="73">
        <f>SUMPRODUCT(-('Gastos Gerais'!$B$4:$B$1002=Analítico!$B79),-(Analítico!K$3&gt;='Gastos Gerais'!$D$4:$D$1002),-(Analítico!K$3&lt;='Gastos Gerais'!$E$4:$E$1002),-('Gastos Gerais'!$C$4:$C$1002))</f>
        <v>45000</v>
      </c>
      <c r="L79" s="73">
        <f>SUMPRODUCT(-('Gastos Gerais'!$B$4:$B$1002=Analítico!$B79),-(Analítico!L$3&gt;='Gastos Gerais'!$D$4:$D$1002),-(Analítico!L$3&lt;='Gastos Gerais'!$E$4:$E$1002),-('Gastos Gerais'!$C$4:$C$1002))</f>
        <v>0</v>
      </c>
      <c r="M79" s="73">
        <f>SUMPRODUCT(-('Gastos Gerais'!$B$4:$B$1002=Analítico!$B79),-(Analítico!M$3&gt;='Gastos Gerais'!$D$4:$D$1002),-(Analítico!M$3&lt;='Gastos Gerais'!$E$4:$E$1002),-('Gastos Gerais'!$C$4:$C$1002))</f>
        <v>0</v>
      </c>
      <c r="N79" s="73">
        <f>SUMPRODUCT(-('Gastos Gerais'!$B$4:$B$1002=Analítico!$B79),-(Analítico!N$3&gt;='Gastos Gerais'!$D$4:$D$1002),-(Analítico!N$3&lt;='Gastos Gerais'!$E$4:$E$1002),-('Gastos Gerais'!$C$4:$C$1002))</f>
        <v>0</v>
      </c>
      <c r="O79" s="73">
        <f>SUMPRODUCT(-('Gastos Gerais'!$B$4:$B$1002=Analítico!$B79),-(Analítico!O$3&gt;='Gastos Gerais'!$D$4:$D$1002),-(Analítico!O$3&lt;='Gastos Gerais'!$E$4:$E$1002),-('Gastos Gerais'!$C$4:$C$1002))</f>
        <v>0</v>
      </c>
      <c r="P79" s="73">
        <f>SUMPRODUCT(-('Gastos Gerais'!$B$4:$B$1002=Analítico!$B79),-(Analítico!P$3&gt;='Gastos Gerais'!$D$4:$D$1002),-(Analítico!P$3&lt;='Gastos Gerais'!$E$4:$E$1002),-('Gastos Gerais'!$C$4:$C$1002))</f>
        <v>0</v>
      </c>
      <c r="Q79" s="73">
        <f>SUMPRODUCT(-('Gastos Gerais'!$B$4:$B$1002=Analítico!$B79),-(Analítico!Q$3&gt;='Gastos Gerais'!$D$4:$D$1002),-(Analítico!Q$3&lt;='Gastos Gerais'!$E$4:$E$1002),-('Gastos Gerais'!$C$4:$C$1002))</f>
        <v>0</v>
      </c>
      <c r="R79" s="73">
        <f>SUMPRODUCT(-('Gastos Gerais'!$B$4:$B$1002=Analítico!$B79),-(Analítico!R$3&gt;='Gastos Gerais'!$D$4:$D$1002),-(Analítico!R$3&lt;='Gastos Gerais'!$E$4:$E$1002),-('Gastos Gerais'!$C$4:$C$1002))</f>
        <v>0</v>
      </c>
      <c r="S79" s="73">
        <f>SUMPRODUCT(-('Gastos Gerais'!$B$4:$B$1002=Analítico!$B79),-(Analítico!S$3&gt;='Gastos Gerais'!$D$4:$D$1002),-(Analítico!S$3&lt;='Gastos Gerais'!$E$4:$E$1002),-('Gastos Gerais'!$C$4:$C$1002))</f>
        <v>0</v>
      </c>
      <c r="T79" s="73">
        <f>SUMPRODUCT(-('Gastos Gerais'!$B$4:$B$1002=Analítico!$B79),-(Analítico!T$3&gt;='Gastos Gerais'!$D$4:$D$1002),-(Analítico!T$3&lt;='Gastos Gerais'!$E$4:$E$1002),-('Gastos Gerais'!$C$4:$C$1002))</f>
        <v>0</v>
      </c>
      <c r="U79" s="73">
        <f>SUMPRODUCT(-('Gastos Gerais'!$B$4:$B$1002=Analítico!$B79),-(Analítico!U$3&gt;='Gastos Gerais'!$D$4:$D$1002),-(Analítico!U$3&lt;='Gastos Gerais'!$E$4:$E$1002),-('Gastos Gerais'!$C$4:$C$1002))</f>
        <v>0</v>
      </c>
      <c r="V79" s="73">
        <f>SUMPRODUCT(-('Gastos Gerais'!$B$4:$B$1002=Analítico!$B79),-(Analítico!V$3&gt;='Gastos Gerais'!$D$4:$D$1002),-(Analítico!V$3&lt;='Gastos Gerais'!$E$4:$E$1002),-('Gastos Gerais'!$C$4:$C$1002))</f>
        <v>0</v>
      </c>
      <c r="W79" s="73">
        <f>SUMPRODUCT(-('Gastos Gerais'!$B$4:$B$1002=Analítico!$B79),-(Analítico!W$3&gt;='Gastos Gerais'!$D$4:$D$1002),-(Analítico!W$3&lt;='Gastos Gerais'!$E$4:$E$1002),-('Gastos Gerais'!$C$4:$C$1002))</f>
        <v>0</v>
      </c>
      <c r="X79" s="73">
        <f>SUMPRODUCT(-('Gastos Gerais'!$B$4:$B$1002=Analítico!$B79),-(Analítico!X$3&gt;='Gastos Gerais'!$D$4:$D$1002),-(Analítico!X$3&lt;='Gastos Gerais'!$E$4:$E$1002),-('Gastos Gerais'!$C$4:$C$1002))</f>
        <v>0</v>
      </c>
      <c r="Y79" s="73">
        <f>SUMPRODUCT(-('Gastos Gerais'!$B$4:$B$1002=Analítico!$B79),-(Analítico!Y$3&gt;='Gastos Gerais'!$D$4:$D$1002),-(Analítico!Y$3&lt;='Gastos Gerais'!$E$4:$E$1002),-('Gastos Gerais'!$C$4:$C$1002))</f>
        <v>0</v>
      </c>
      <c r="Z79" s="73">
        <f>SUMPRODUCT(-('Gastos Gerais'!$B$4:$B$1002=Analítico!$B79),-(Analítico!Z$3&gt;='Gastos Gerais'!$D$4:$D$1002),-(Analítico!Z$3&lt;='Gastos Gerais'!$E$4:$E$1002),-('Gastos Gerais'!$C$4:$C$1002))</f>
        <v>0</v>
      </c>
      <c r="AA79" s="73">
        <f>SUMPRODUCT(-('Gastos Gerais'!$B$4:$B$1002=Analítico!$B79),-(Analítico!AA$3&gt;='Gastos Gerais'!$D$4:$D$1002),-(Analítico!AA$3&lt;='Gastos Gerais'!$E$4:$E$1002),-('Gastos Gerais'!$C$4:$C$1002))</f>
        <v>0</v>
      </c>
      <c r="AB79" s="73">
        <f>SUMPRODUCT(-('Gastos Gerais'!$B$4:$B$1002=Analítico!$B79),-(Analítico!AB$3&gt;='Gastos Gerais'!$D$4:$D$1002),-(Analítico!AB$3&lt;='Gastos Gerais'!$E$4:$E$1002),-('Gastos Gerais'!$C$4:$C$1002))</f>
        <v>0</v>
      </c>
      <c r="AC79" s="73">
        <f>SUMPRODUCT(-('Gastos Gerais'!$B$4:$B$1002=Analítico!$B79),-(Analítico!AC$3&gt;='Gastos Gerais'!$D$4:$D$1002),-(Analítico!AC$3&lt;='Gastos Gerais'!$E$4:$E$1002),-('Gastos Gerais'!$C$4:$C$1002))</f>
        <v>0</v>
      </c>
      <c r="AD79" s="73">
        <f>SUMPRODUCT(-('Gastos Gerais'!$B$4:$B$1002=Analítico!$B79),-(Analítico!AD$3&gt;='Gastos Gerais'!$D$4:$D$1002),-(Analítico!AD$3&lt;='Gastos Gerais'!$E$4:$E$1002),-('Gastos Gerais'!$C$4:$C$1002))</f>
        <v>0</v>
      </c>
      <c r="AE79" s="73">
        <f>SUMPRODUCT(-('Gastos Gerais'!$B$4:$B$1002=Analítico!$B79),-(Analítico!AE$3&gt;='Gastos Gerais'!$D$4:$D$1002),-(Analítico!AE$3&lt;='Gastos Gerais'!$E$4:$E$1002),-('Gastos Gerais'!$C$4:$C$1002))</f>
        <v>0</v>
      </c>
      <c r="AF79" s="73">
        <f>SUMPRODUCT(-('Gastos Gerais'!$B$4:$B$1002=Analítico!$B79),-(Analítico!AF$3&gt;='Gastos Gerais'!$D$4:$D$1002),-(Analítico!AF$3&lt;='Gastos Gerais'!$E$4:$E$1002),-('Gastos Gerais'!$C$4:$C$1002))</f>
        <v>0</v>
      </c>
      <c r="AG79" s="73">
        <f>SUMPRODUCT(-('Gastos Gerais'!$B$4:$B$1002=Analítico!$B79),-(Analítico!AG$3&gt;='Gastos Gerais'!$D$4:$D$1002),-(Analítico!AG$3&lt;='Gastos Gerais'!$E$4:$E$1002),-('Gastos Gerais'!$C$4:$C$1002))</f>
        <v>0</v>
      </c>
      <c r="AH79" s="73">
        <f>SUMPRODUCT(-('Gastos Gerais'!$B$4:$B$1002=Analítico!$B79),-(Analítico!AH$3&gt;='Gastos Gerais'!$D$4:$D$1002),-(Analítico!AH$3&lt;='Gastos Gerais'!$E$4:$E$1002),-('Gastos Gerais'!$C$4:$C$1002))</f>
        <v>0</v>
      </c>
      <c r="AI79" s="73">
        <f>SUMPRODUCT(-('Gastos Gerais'!$B$4:$B$1002=Analítico!$B79),-(Analítico!AI$3&gt;='Gastos Gerais'!$D$4:$D$1002),-(Analítico!AI$3&lt;='Gastos Gerais'!$E$4:$E$1002),-('Gastos Gerais'!$C$4:$C$1002))</f>
        <v>0</v>
      </c>
      <c r="AJ79" s="73">
        <f>SUMPRODUCT(-('Gastos Gerais'!$B$4:$B$1002=Analítico!$B79),-(Analítico!AJ$3&gt;='Gastos Gerais'!$D$4:$D$1002),-(Analítico!AJ$3&lt;='Gastos Gerais'!$E$4:$E$1002),-('Gastos Gerais'!$C$4:$C$1002))</f>
        <v>0</v>
      </c>
      <c r="AK79" s="73">
        <f>SUMPRODUCT(-('Gastos Gerais'!$B$4:$B$1002=Analítico!$B79),-(Analítico!AK$3&gt;='Gastos Gerais'!$D$4:$D$1002),-(Analítico!AK$3&lt;='Gastos Gerais'!$E$4:$E$1002),-('Gastos Gerais'!$C$4:$C$1002))</f>
        <v>0</v>
      </c>
      <c r="AL79" s="73">
        <f>SUMPRODUCT(-('Gastos Gerais'!$B$4:$B$1002=Analítico!$B79),-(Analítico!AL$3&gt;='Gastos Gerais'!$D$4:$D$1002),-(Analítico!AL$3&lt;='Gastos Gerais'!$E$4:$E$1002),-('Gastos Gerais'!$C$4:$C$1002))</f>
        <v>0</v>
      </c>
      <c r="AM79" s="73">
        <f>SUMPRODUCT(-('Gastos Gerais'!$B$4:$B$1002=Analítico!$B79),-(Analítico!AM$3&gt;='Gastos Gerais'!$D$4:$D$1002),-(Analítico!AM$3&lt;='Gastos Gerais'!$E$4:$E$1002),-('Gastos Gerais'!$C$4:$C$1002))</f>
        <v>0</v>
      </c>
      <c r="AN79" s="73">
        <f>SUMPRODUCT(-('Gastos Gerais'!$B$4:$B$1002=Analítico!$B79),-(Analítico!AN$3&gt;='Gastos Gerais'!$D$4:$D$1002),-(Analítico!AN$3&lt;='Gastos Gerais'!$E$4:$E$1002),-('Gastos Gerais'!$C$4:$C$1002))</f>
        <v>0</v>
      </c>
      <c r="AO79" s="73">
        <f>SUMPRODUCT(-('Gastos Gerais'!$B$4:$B$1002=Analítico!$B79),-(Analítico!AO$3&gt;='Gastos Gerais'!$D$4:$D$1002),-(Analítico!AO$3&lt;='Gastos Gerais'!$E$4:$E$1002),-('Gastos Gerais'!$C$4:$C$1002))</f>
        <v>0</v>
      </c>
      <c r="AP79" s="73">
        <f>SUMPRODUCT(-('Gastos Gerais'!$B$4:$B$1002=Analítico!$B79),-(Analítico!AP$3&gt;='Gastos Gerais'!$D$4:$D$1002),-(Analítico!AP$3&lt;='Gastos Gerais'!$E$4:$E$1002),-('Gastos Gerais'!$C$4:$C$1002))</f>
        <v>0</v>
      </c>
      <c r="AQ79" s="73">
        <f>SUMPRODUCT(-('Gastos Gerais'!$B$4:$B$1002=Analítico!$B79),-(Analítico!AQ$3&gt;='Gastos Gerais'!$D$4:$D$1002),-(Analítico!AQ$3&lt;='Gastos Gerais'!$E$4:$E$1002),-('Gastos Gerais'!$C$4:$C$1002))</f>
        <v>0</v>
      </c>
      <c r="AR79" s="73">
        <f>SUMPRODUCT(-('Gastos Gerais'!$B$4:$B$1002=Analítico!$B79),-(Analítico!AR$3&gt;='Gastos Gerais'!$D$4:$D$1002),-(Analítico!AR$3&lt;='Gastos Gerais'!$E$4:$E$1002),-('Gastos Gerais'!$C$4:$C$1002))</f>
        <v>0</v>
      </c>
      <c r="AS79" s="73">
        <f>SUMPRODUCT(-('Gastos Gerais'!$B$4:$B$1002=Analítico!$B79),-(Analítico!AS$3&gt;='Gastos Gerais'!$D$4:$D$1002),-(Analítico!AS$3&lt;='Gastos Gerais'!$E$4:$E$1002),-('Gastos Gerais'!$C$4:$C$1002))</f>
        <v>0</v>
      </c>
      <c r="AT79" s="73">
        <f>SUMPRODUCT(-('Gastos Gerais'!$B$4:$B$1002=Analítico!$B79),-(Analítico!AT$3&gt;='Gastos Gerais'!$D$4:$D$1002),-(Analítico!AT$3&lt;='Gastos Gerais'!$E$4:$E$1002),-('Gastos Gerais'!$C$4:$C$1002))</f>
        <v>0</v>
      </c>
      <c r="AU79" s="73">
        <f>SUMPRODUCT(-('Gastos Gerais'!$B$4:$B$1002=Analítico!$B79),-(Analítico!AU$3&gt;='Gastos Gerais'!$D$4:$D$1002),-(Analítico!AU$3&lt;='Gastos Gerais'!$E$4:$E$1002),-('Gastos Gerais'!$C$4:$C$1002))</f>
        <v>0</v>
      </c>
      <c r="AV79" s="73">
        <f>SUMPRODUCT(-('Gastos Gerais'!$B$4:$B$1002=Analítico!$B79),-(Analítico!AV$3&gt;='Gastos Gerais'!$D$4:$D$1002),-(Analítico!AV$3&lt;='Gastos Gerais'!$E$4:$E$1002),-('Gastos Gerais'!$C$4:$C$1002))</f>
        <v>0</v>
      </c>
      <c r="AW79" s="73">
        <f>SUMPRODUCT(-('Gastos Gerais'!$B$4:$B$1002=Analítico!$B79),-(Analítico!AW$3&gt;='Gastos Gerais'!$D$4:$D$1002),-(Analítico!AW$3&lt;='Gastos Gerais'!$E$4:$E$1002),-('Gastos Gerais'!$C$4:$C$1002))</f>
        <v>0</v>
      </c>
      <c r="AX79" s="73">
        <f>SUMPRODUCT(-('Gastos Gerais'!$B$4:$B$1002=Analítico!$B79),-(Analítico!AX$3&gt;='Gastos Gerais'!$D$4:$D$1002),-(Analítico!AX$3&lt;='Gastos Gerais'!$E$4:$E$1002),-('Gastos Gerais'!$C$4:$C$1002))</f>
        <v>0</v>
      </c>
      <c r="AY79" s="73">
        <f>SUMPRODUCT(-('Gastos Gerais'!$B$4:$B$1002=Analítico!$B79),-(Analítico!AY$3&gt;='Gastos Gerais'!$D$4:$D$1002),-(Analítico!AY$3&lt;='Gastos Gerais'!$E$4:$E$1002),-('Gastos Gerais'!$C$4:$C$1002))</f>
        <v>0</v>
      </c>
      <c r="AZ79" s="73">
        <f>SUMPRODUCT(-('Gastos Gerais'!$B$4:$B$1002=Analítico!$B79),-(Analítico!AZ$3&gt;='Gastos Gerais'!$D$4:$D$1002),-(Analítico!AZ$3&lt;='Gastos Gerais'!$E$4:$E$1002),-('Gastos Gerais'!$C$4:$C$1002))</f>
        <v>0</v>
      </c>
      <c r="BA79" s="73">
        <f>SUMPRODUCT(-('Gastos Gerais'!$B$4:$B$1002=Analítico!$B79),-(Analítico!BA$3&gt;='Gastos Gerais'!$D$4:$D$1002),-(Analítico!BA$3&lt;='Gastos Gerais'!$E$4:$E$1002),-('Gastos Gerais'!$C$4:$C$1002))</f>
        <v>0</v>
      </c>
      <c r="BB79" s="73">
        <f>SUMPRODUCT(-('Gastos Gerais'!$B$4:$B$1002=Analítico!$B79),-(Analítico!BB$3&gt;='Gastos Gerais'!$D$4:$D$1002),-(Analítico!BB$3&lt;='Gastos Gerais'!$E$4:$E$1002),-('Gastos Gerais'!$C$4:$C$1002))</f>
        <v>0</v>
      </c>
      <c r="BC79" s="73">
        <f>SUMPRODUCT(-('Gastos Gerais'!$B$4:$B$1002=Analítico!$B79),-(Analítico!BC$3&gt;='Gastos Gerais'!$D$4:$D$1002),-(Analítico!BC$3&lt;='Gastos Gerais'!$E$4:$E$1002),-('Gastos Gerais'!$C$4:$C$1002))</f>
        <v>0</v>
      </c>
      <c r="BD79" s="73">
        <f>SUMPRODUCT(-('Gastos Gerais'!$B$4:$B$1002=Analítico!$B79),-(Analítico!BD$3&gt;='Gastos Gerais'!$D$4:$D$1002),-(Analítico!BD$3&lt;='Gastos Gerais'!$E$4:$E$1002),-('Gastos Gerais'!$C$4:$C$1002))</f>
        <v>0</v>
      </c>
      <c r="BE79" s="73">
        <f>SUMPRODUCT(-('Gastos Gerais'!$B$4:$B$1002=Analítico!$B79),-(Analítico!BE$3&gt;='Gastos Gerais'!$D$4:$D$1002),-(Analítico!BE$3&lt;='Gastos Gerais'!$E$4:$E$1002),-('Gastos Gerais'!$C$4:$C$1002))</f>
        <v>0</v>
      </c>
      <c r="BF79" s="73">
        <f>SUMPRODUCT(-('Gastos Gerais'!$B$4:$B$1002=Analítico!$B79),-(Analítico!BF$3&gt;='Gastos Gerais'!$D$4:$D$1002),-(Analítico!BF$3&lt;='Gastos Gerais'!$E$4:$E$1002),-('Gastos Gerais'!$C$4:$C$1002))</f>
        <v>0</v>
      </c>
      <c r="BG79" s="73">
        <f>SUMPRODUCT(-('Gastos Gerais'!$B$4:$B$1002=Analítico!$B79),-(Analítico!BG$3&gt;='Gastos Gerais'!$D$4:$D$1002),-(Analítico!BG$3&lt;='Gastos Gerais'!$E$4:$E$1002),-('Gastos Gerais'!$C$4:$C$1002))</f>
        <v>0</v>
      </c>
      <c r="BH79" s="73">
        <f>SUMPRODUCT(-('Gastos Gerais'!$B$4:$B$1002=Analítico!$B79),-(Analítico!BH$3&gt;='Gastos Gerais'!$D$4:$D$1002),-(Analítico!BH$3&lt;='Gastos Gerais'!$E$4:$E$1002),-('Gastos Gerais'!$C$4:$C$1002))</f>
        <v>0</v>
      </c>
      <c r="BI79" s="73">
        <f>SUMPRODUCT(-('Gastos Gerais'!$B$4:$B$1002=Analítico!$B79),-(Analítico!BI$3&gt;='Gastos Gerais'!$D$4:$D$1002),-(Analítico!BI$3&lt;='Gastos Gerais'!$E$4:$E$1002),-('Gastos Gerais'!$C$4:$C$1002))</f>
        <v>0</v>
      </c>
      <c r="BJ79" s="73">
        <f>SUMPRODUCT(-('Gastos Gerais'!$B$4:$B$1002=Analítico!$B79),-(Analítico!BJ$3&gt;='Gastos Gerais'!$D$4:$D$1002),-(Analítico!BJ$3&lt;='Gastos Gerais'!$E$4:$E$1002),-('Gastos Gerais'!$C$4:$C$1002))</f>
        <v>0</v>
      </c>
      <c r="BK79" s="71">
        <f t="shared" si="31"/>
        <v>405000</v>
      </c>
      <c r="BL79" s="76">
        <f t="shared" ca="1" si="32"/>
        <v>4.9258957047144209E-3</v>
      </c>
    </row>
    <row r="80" spans="1:64" s="49" customFormat="1" ht="22.5">
      <c r="A80" s="19" t="s">
        <v>167</v>
      </c>
      <c r="B80" s="351" t="s">
        <v>168</v>
      </c>
      <c r="C80" s="73">
        <f>SUMPRODUCT(-('Gastos Gerais'!$B$4:$B$1002=Analítico!$B80),-(Analítico!C$3&gt;='Gastos Gerais'!$D$4:$D$1002),-(Analítico!C$3&lt;='Gastos Gerais'!$E$4:$E$1002),-('Gastos Gerais'!$C$4:$C$1002))</f>
        <v>16000</v>
      </c>
      <c r="D80" s="73">
        <f>SUMPRODUCT(-('Gastos Gerais'!$B$4:$B$1002=Analítico!$B80),-(Analítico!D$3&gt;='Gastos Gerais'!$D$4:$D$1002),-(Analítico!D$3&lt;='Gastos Gerais'!$E$4:$E$1002),-('Gastos Gerais'!$C$4:$C$1002))</f>
        <v>16000</v>
      </c>
      <c r="E80" s="73">
        <f>SUMPRODUCT(-('Gastos Gerais'!$B$4:$B$1002=Analítico!$B80),-(Analítico!E$3&gt;='Gastos Gerais'!$D$4:$D$1002),-(Analítico!E$3&lt;='Gastos Gerais'!$E$4:$E$1002),-('Gastos Gerais'!$C$4:$C$1002))</f>
        <v>16000</v>
      </c>
      <c r="F80" s="73">
        <f>SUMPRODUCT(-('Gastos Gerais'!$B$4:$B$1002=Analítico!$B80),-(Analítico!F$3&gt;='Gastos Gerais'!$D$4:$D$1002),-(Analítico!F$3&lt;='Gastos Gerais'!$E$4:$E$1002),-('Gastos Gerais'!$C$4:$C$1002))</f>
        <v>16000</v>
      </c>
      <c r="G80" s="73">
        <f>SUMPRODUCT(-('Gastos Gerais'!$B$4:$B$1002=Analítico!$B80),-(Analítico!G$3&gt;='Gastos Gerais'!$D$4:$D$1002),-(Analítico!G$3&lt;='Gastos Gerais'!$E$4:$E$1002),-('Gastos Gerais'!$C$4:$C$1002))</f>
        <v>16000</v>
      </c>
      <c r="H80" s="73">
        <f>SUMPRODUCT(-('Gastos Gerais'!$B$4:$B$1002=Analítico!$B80),-(Analítico!H$3&gt;='Gastos Gerais'!$D$4:$D$1002),-(Analítico!H$3&lt;='Gastos Gerais'!$E$4:$E$1002),-('Gastos Gerais'!$C$4:$C$1002))</f>
        <v>16000</v>
      </c>
      <c r="I80" s="73">
        <f>SUMPRODUCT(-('Gastos Gerais'!$B$4:$B$1002=Analítico!$B80),-(Analítico!I$3&gt;='Gastos Gerais'!$D$4:$D$1002),-(Analítico!I$3&lt;='Gastos Gerais'!$E$4:$E$1002),-('Gastos Gerais'!$C$4:$C$1002))</f>
        <v>16000</v>
      </c>
      <c r="J80" s="73">
        <f>SUMPRODUCT(-('Gastos Gerais'!$B$4:$B$1002=Analítico!$B80),-(Analítico!J$3&gt;='Gastos Gerais'!$D$4:$D$1002),-(Analítico!J$3&lt;='Gastos Gerais'!$E$4:$E$1002),-('Gastos Gerais'!$C$4:$C$1002))</f>
        <v>16000</v>
      </c>
      <c r="K80" s="73">
        <f>SUMPRODUCT(-('Gastos Gerais'!$B$4:$B$1002=Analítico!$B80),-(Analítico!K$3&gt;='Gastos Gerais'!$D$4:$D$1002),-(Analítico!K$3&lt;='Gastos Gerais'!$E$4:$E$1002),-('Gastos Gerais'!$C$4:$C$1002))</f>
        <v>16000</v>
      </c>
      <c r="L80" s="73">
        <f>SUMPRODUCT(-('Gastos Gerais'!$B$4:$B$1002=Analítico!$B80),-(Analítico!L$3&gt;='Gastos Gerais'!$D$4:$D$1002),-(Analítico!L$3&lt;='Gastos Gerais'!$E$4:$E$1002),-('Gastos Gerais'!$C$4:$C$1002))</f>
        <v>0</v>
      </c>
      <c r="M80" s="73">
        <f>SUMPRODUCT(-('Gastos Gerais'!$B$4:$B$1002=Analítico!$B80),-(Analítico!M$3&gt;='Gastos Gerais'!$D$4:$D$1002),-(Analítico!M$3&lt;='Gastos Gerais'!$E$4:$E$1002),-('Gastos Gerais'!$C$4:$C$1002))</f>
        <v>0</v>
      </c>
      <c r="N80" s="73">
        <f>SUMPRODUCT(-('Gastos Gerais'!$B$4:$B$1002=Analítico!$B80),-(Analítico!N$3&gt;='Gastos Gerais'!$D$4:$D$1002),-(Analítico!N$3&lt;='Gastos Gerais'!$E$4:$E$1002),-('Gastos Gerais'!$C$4:$C$1002))</f>
        <v>0</v>
      </c>
      <c r="O80" s="73">
        <f>SUMPRODUCT(-('Gastos Gerais'!$B$4:$B$1002=Analítico!$B80),-(Analítico!O$3&gt;='Gastos Gerais'!$D$4:$D$1002),-(Analítico!O$3&lt;='Gastos Gerais'!$E$4:$E$1002),-('Gastos Gerais'!$C$4:$C$1002))</f>
        <v>0</v>
      </c>
      <c r="P80" s="73">
        <f>SUMPRODUCT(-('Gastos Gerais'!$B$4:$B$1002=Analítico!$B80),-(Analítico!P$3&gt;='Gastos Gerais'!$D$4:$D$1002),-(Analítico!P$3&lt;='Gastos Gerais'!$E$4:$E$1002),-('Gastos Gerais'!$C$4:$C$1002))</f>
        <v>0</v>
      </c>
      <c r="Q80" s="73">
        <f>SUMPRODUCT(-('Gastos Gerais'!$B$4:$B$1002=Analítico!$B80),-(Analítico!Q$3&gt;='Gastos Gerais'!$D$4:$D$1002),-(Analítico!Q$3&lt;='Gastos Gerais'!$E$4:$E$1002),-('Gastos Gerais'!$C$4:$C$1002))</f>
        <v>0</v>
      </c>
      <c r="R80" s="73">
        <f>SUMPRODUCT(-('Gastos Gerais'!$B$4:$B$1002=Analítico!$B80),-(Analítico!R$3&gt;='Gastos Gerais'!$D$4:$D$1002),-(Analítico!R$3&lt;='Gastos Gerais'!$E$4:$E$1002),-('Gastos Gerais'!$C$4:$C$1002))</f>
        <v>0</v>
      </c>
      <c r="S80" s="73">
        <f>SUMPRODUCT(-('Gastos Gerais'!$B$4:$B$1002=Analítico!$B80),-(Analítico!S$3&gt;='Gastos Gerais'!$D$4:$D$1002),-(Analítico!S$3&lt;='Gastos Gerais'!$E$4:$E$1002),-('Gastos Gerais'!$C$4:$C$1002))</f>
        <v>0</v>
      </c>
      <c r="T80" s="73">
        <f>SUMPRODUCT(-('Gastos Gerais'!$B$4:$B$1002=Analítico!$B80),-(Analítico!T$3&gt;='Gastos Gerais'!$D$4:$D$1002),-(Analítico!T$3&lt;='Gastos Gerais'!$E$4:$E$1002),-('Gastos Gerais'!$C$4:$C$1002))</f>
        <v>0</v>
      </c>
      <c r="U80" s="73">
        <f>SUMPRODUCT(-('Gastos Gerais'!$B$4:$B$1002=Analítico!$B80),-(Analítico!U$3&gt;='Gastos Gerais'!$D$4:$D$1002),-(Analítico!U$3&lt;='Gastos Gerais'!$E$4:$E$1002),-('Gastos Gerais'!$C$4:$C$1002))</f>
        <v>0</v>
      </c>
      <c r="V80" s="73">
        <f>SUMPRODUCT(-('Gastos Gerais'!$B$4:$B$1002=Analítico!$B80),-(Analítico!V$3&gt;='Gastos Gerais'!$D$4:$D$1002),-(Analítico!V$3&lt;='Gastos Gerais'!$E$4:$E$1002),-('Gastos Gerais'!$C$4:$C$1002))</f>
        <v>0</v>
      </c>
      <c r="W80" s="73">
        <f>SUMPRODUCT(-('Gastos Gerais'!$B$4:$B$1002=Analítico!$B80),-(Analítico!W$3&gt;='Gastos Gerais'!$D$4:$D$1002),-(Analítico!W$3&lt;='Gastos Gerais'!$E$4:$E$1002),-('Gastos Gerais'!$C$4:$C$1002))</f>
        <v>0</v>
      </c>
      <c r="X80" s="73">
        <f>SUMPRODUCT(-('Gastos Gerais'!$B$4:$B$1002=Analítico!$B80),-(Analítico!X$3&gt;='Gastos Gerais'!$D$4:$D$1002),-(Analítico!X$3&lt;='Gastos Gerais'!$E$4:$E$1002),-('Gastos Gerais'!$C$4:$C$1002))</f>
        <v>0</v>
      </c>
      <c r="Y80" s="73">
        <f>SUMPRODUCT(-('Gastos Gerais'!$B$4:$B$1002=Analítico!$B80),-(Analítico!Y$3&gt;='Gastos Gerais'!$D$4:$D$1002),-(Analítico!Y$3&lt;='Gastos Gerais'!$E$4:$E$1002),-('Gastos Gerais'!$C$4:$C$1002))</f>
        <v>0</v>
      </c>
      <c r="Z80" s="73">
        <f>SUMPRODUCT(-('Gastos Gerais'!$B$4:$B$1002=Analítico!$B80),-(Analítico!Z$3&gt;='Gastos Gerais'!$D$4:$D$1002),-(Analítico!Z$3&lt;='Gastos Gerais'!$E$4:$E$1002),-('Gastos Gerais'!$C$4:$C$1002))</f>
        <v>0</v>
      </c>
      <c r="AA80" s="73">
        <f>SUMPRODUCT(-('Gastos Gerais'!$B$4:$B$1002=Analítico!$B80),-(Analítico!AA$3&gt;='Gastos Gerais'!$D$4:$D$1002),-(Analítico!AA$3&lt;='Gastos Gerais'!$E$4:$E$1002),-('Gastos Gerais'!$C$4:$C$1002))</f>
        <v>0</v>
      </c>
      <c r="AB80" s="73">
        <f>SUMPRODUCT(-('Gastos Gerais'!$B$4:$B$1002=Analítico!$B80),-(Analítico!AB$3&gt;='Gastos Gerais'!$D$4:$D$1002),-(Analítico!AB$3&lt;='Gastos Gerais'!$E$4:$E$1002),-('Gastos Gerais'!$C$4:$C$1002))</f>
        <v>0</v>
      </c>
      <c r="AC80" s="73">
        <f>SUMPRODUCT(-('Gastos Gerais'!$B$4:$B$1002=Analítico!$B80),-(Analítico!AC$3&gt;='Gastos Gerais'!$D$4:$D$1002),-(Analítico!AC$3&lt;='Gastos Gerais'!$E$4:$E$1002),-('Gastos Gerais'!$C$4:$C$1002))</f>
        <v>0</v>
      </c>
      <c r="AD80" s="73">
        <f>SUMPRODUCT(-('Gastos Gerais'!$B$4:$B$1002=Analítico!$B80),-(Analítico!AD$3&gt;='Gastos Gerais'!$D$4:$D$1002),-(Analítico!AD$3&lt;='Gastos Gerais'!$E$4:$E$1002),-('Gastos Gerais'!$C$4:$C$1002))</f>
        <v>0</v>
      </c>
      <c r="AE80" s="73">
        <f>SUMPRODUCT(-('Gastos Gerais'!$B$4:$B$1002=Analítico!$B80),-(Analítico!AE$3&gt;='Gastos Gerais'!$D$4:$D$1002),-(Analítico!AE$3&lt;='Gastos Gerais'!$E$4:$E$1002),-('Gastos Gerais'!$C$4:$C$1002))</f>
        <v>0</v>
      </c>
      <c r="AF80" s="73">
        <f>SUMPRODUCT(-('Gastos Gerais'!$B$4:$B$1002=Analítico!$B80),-(Analítico!AF$3&gt;='Gastos Gerais'!$D$4:$D$1002),-(Analítico!AF$3&lt;='Gastos Gerais'!$E$4:$E$1002),-('Gastos Gerais'!$C$4:$C$1002))</f>
        <v>0</v>
      </c>
      <c r="AG80" s="73">
        <f>SUMPRODUCT(-('Gastos Gerais'!$B$4:$B$1002=Analítico!$B80),-(Analítico!AG$3&gt;='Gastos Gerais'!$D$4:$D$1002),-(Analítico!AG$3&lt;='Gastos Gerais'!$E$4:$E$1002),-('Gastos Gerais'!$C$4:$C$1002))</f>
        <v>0</v>
      </c>
      <c r="AH80" s="73">
        <f>SUMPRODUCT(-('Gastos Gerais'!$B$4:$B$1002=Analítico!$B80),-(Analítico!AH$3&gt;='Gastos Gerais'!$D$4:$D$1002),-(Analítico!AH$3&lt;='Gastos Gerais'!$E$4:$E$1002),-('Gastos Gerais'!$C$4:$C$1002))</f>
        <v>0</v>
      </c>
      <c r="AI80" s="73">
        <f>SUMPRODUCT(-('Gastos Gerais'!$B$4:$B$1002=Analítico!$B80),-(Analítico!AI$3&gt;='Gastos Gerais'!$D$4:$D$1002),-(Analítico!AI$3&lt;='Gastos Gerais'!$E$4:$E$1002),-('Gastos Gerais'!$C$4:$C$1002))</f>
        <v>0</v>
      </c>
      <c r="AJ80" s="73">
        <f>SUMPRODUCT(-('Gastos Gerais'!$B$4:$B$1002=Analítico!$B80),-(Analítico!AJ$3&gt;='Gastos Gerais'!$D$4:$D$1002),-(Analítico!AJ$3&lt;='Gastos Gerais'!$E$4:$E$1002),-('Gastos Gerais'!$C$4:$C$1002))</f>
        <v>0</v>
      </c>
      <c r="AK80" s="73">
        <f>SUMPRODUCT(-('Gastos Gerais'!$B$4:$B$1002=Analítico!$B80),-(Analítico!AK$3&gt;='Gastos Gerais'!$D$4:$D$1002),-(Analítico!AK$3&lt;='Gastos Gerais'!$E$4:$E$1002),-('Gastos Gerais'!$C$4:$C$1002))</f>
        <v>0</v>
      </c>
      <c r="AL80" s="73">
        <f>SUMPRODUCT(-('Gastos Gerais'!$B$4:$B$1002=Analítico!$B80),-(Analítico!AL$3&gt;='Gastos Gerais'!$D$4:$D$1002),-(Analítico!AL$3&lt;='Gastos Gerais'!$E$4:$E$1002),-('Gastos Gerais'!$C$4:$C$1002))</f>
        <v>0</v>
      </c>
      <c r="AM80" s="73">
        <f>SUMPRODUCT(-('Gastos Gerais'!$B$4:$B$1002=Analítico!$B80),-(Analítico!AM$3&gt;='Gastos Gerais'!$D$4:$D$1002),-(Analítico!AM$3&lt;='Gastos Gerais'!$E$4:$E$1002),-('Gastos Gerais'!$C$4:$C$1002))</f>
        <v>0</v>
      </c>
      <c r="AN80" s="73">
        <f>SUMPRODUCT(-('Gastos Gerais'!$B$4:$B$1002=Analítico!$B80),-(Analítico!AN$3&gt;='Gastos Gerais'!$D$4:$D$1002),-(Analítico!AN$3&lt;='Gastos Gerais'!$E$4:$E$1002),-('Gastos Gerais'!$C$4:$C$1002))</f>
        <v>0</v>
      </c>
      <c r="AO80" s="73">
        <f>SUMPRODUCT(-('Gastos Gerais'!$B$4:$B$1002=Analítico!$B80),-(Analítico!AO$3&gt;='Gastos Gerais'!$D$4:$D$1002),-(Analítico!AO$3&lt;='Gastos Gerais'!$E$4:$E$1002),-('Gastos Gerais'!$C$4:$C$1002))</f>
        <v>0</v>
      </c>
      <c r="AP80" s="73">
        <f>SUMPRODUCT(-('Gastos Gerais'!$B$4:$B$1002=Analítico!$B80),-(Analítico!AP$3&gt;='Gastos Gerais'!$D$4:$D$1002),-(Analítico!AP$3&lt;='Gastos Gerais'!$E$4:$E$1002),-('Gastos Gerais'!$C$4:$C$1002))</f>
        <v>0</v>
      </c>
      <c r="AQ80" s="73">
        <f>SUMPRODUCT(-('Gastos Gerais'!$B$4:$B$1002=Analítico!$B80),-(Analítico!AQ$3&gt;='Gastos Gerais'!$D$4:$D$1002),-(Analítico!AQ$3&lt;='Gastos Gerais'!$E$4:$E$1002),-('Gastos Gerais'!$C$4:$C$1002))</f>
        <v>0</v>
      </c>
      <c r="AR80" s="73">
        <f>SUMPRODUCT(-('Gastos Gerais'!$B$4:$B$1002=Analítico!$B80),-(Analítico!AR$3&gt;='Gastos Gerais'!$D$4:$D$1002),-(Analítico!AR$3&lt;='Gastos Gerais'!$E$4:$E$1002),-('Gastos Gerais'!$C$4:$C$1002))</f>
        <v>0</v>
      </c>
      <c r="AS80" s="73">
        <f>SUMPRODUCT(-('Gastos Gerais'!$B$4:$B$1002=Analítico!$B80),-(Analítico!AS$3&gt;='Gastos Gerais'!$D$4:$D$1002),-(Analítico!AS$3&lt;='Gastos Gerais'!$E$4:$E$1002),-('Gastos Gerais'!$C$4:$C$1002))</f>
        <v>0</v>
      </c>
      <c r="AT80" s="73">
        <f>SUMPRODUCT(-('Gastos Gerais'!$B$4:$B$1002=Analítico!$B80),-(Analítico!AT$3&gt;='Gastos Gerais'!$D$4:$D$1002),-(Analítico!AT$3&lt;='Gastos Gerais'!$E$4:$E$1002),-('Gastos Gerais'!$C$4:$C$1002))</f>
        <v>0</v>
      </c>
      <c r="AU80" s="73">
        <f>SUMPRODUCT(-('Gastos Gerais'!$B$4:$B$1002=Analítico!$B80),-(Analítico!AU$3&gt;='Gastos Gerais'!$D$4:$D$1002),-(Analítico!AU$3&lt;='Gastos Gerais'!$E$4:$E$1002),-('Gastos Gerais'!$C$4:$C$1002))</f>
        <v>0</v>
      </c>
      <c r="AV80" s="73">
        <f>SUMPRODUCT(-('Gastos Gerais'!$B$4:$B$1002=Analítico!$B80),-(Analítico!AV$3&gt;='Gastos Gerais'!$D$4:$D$1002),-(Analítico!AV$3&lt;='Gastos Gerais'!$E$4:$E$1002),-('Gastos Gerais'!$C$4:$C$1002))</f>
        <v>0</v>
      </c>
      <c r="AW80" s="73">
        <f>SUMPRODUCT(-('Gastos Gerais'!$B$4:$B$1002=Analítico!$B80),-(Analítico!AW$3&gt;='Gastos Gerais'!$D$4:$D$1002),-(Analítico!AW$3&lt;='Gastos Gerais'!$E$4:$E$1002),-('Gastos Gerais'!$C$4:$C$1002))</f>
        <v>0</v>
      </c>
      <c r="AX80" s="73">
        <f>SUMPRODUCT(-('Gastos Gerais'!$B$4:$B$1002=Analítico!$B80),-(Analítico!AX$3&gt;='Gastos Gerais'!$D$4:$D$1002),-(Analítico!AX$3&lt;='Gastos Gerais'!$E$4:$E$1002),-('Gastos Gerais'!$C$4:$C$1002))</f>
        <v>0</v>
      </c>
      <c r="AY80" s="73">
        <f>SUMPRODUCT(-('Gastos Gerais'!$B$4:$B$1002=Analítico!$B80),-(Analítico!AY$3&gt;='Gastos Gerais'!$D$4:$D$1002),-(Analítico!AY$3&lt;='Gastos Gerais'!$E$4:$E$1002),-('Gastos Gerais'!$C$4:$C$1002))</f>
        <v>0</v>
      </c>
      <c r="AZ80" s="73">
        <f>SUMPRODUCT(-('Gastos Gerais'!$B$4:$B$1002=Analítico!$B80),-(Analítico!AZ$3&gt;='Gastos Gerais'!$D$4:$D$1002),-(Analítico!AZ$3&lt;='Gastos Gerais'!$E$4:$E$1002),-('Gastos Gerais'!$C$4:$C$1002))</f>
        <v>0</v>
      </c>
      <c r="BA80" s="73">
        <f>SUMPRODUCT(-('Gastos Gerais'!$B$4:$B$1002=Analítico!$B80),-(Analítico!BA$3&gt;='Gastos Gerais'!$D$4:$D$1002),-(Analítico!BA$3&lt;='Gastos Gerais'!$E$4:$E$1002),-('Gastos Gerais'!$C$4:$C$1002))</f>
        <v>0</v>
      </c>
      <c r="BB80" s="73">
        <f>SUMPRODUCT(-('Gastos Gerais'!$B$4:$B$1002=Analítico!$B80),-(Analítico!BB$3&gt;='Gastos Gerais'!$D$4:$D$1002),-(Analítico!BB$3&lt;='Gastos Gerais'!$E$4:$E$1002),-('Gastos Gerais'!$C$4:$C$1002))</f>
        <v>0</v>
      </c>
      <c r="BC80" s="73">
        <f>SUMPRODUCT(-('Gastos Gerais'!$B$4:$B$1002=Analítico!$B80),-(Analítico!BC$3&gt;='Gastos Gerais'!$D$4:$D$1002),-(Analítico!BC$3&lt;='Gastos Gerais'!$E$4:$E$1002),-('Gastos Gerais'!$C$4:$C$1002))</f>
        <v>0</v>
      </c>
      <c r="BD80" s="73">
        <f>SUMPRODUCT(-('Gastos Gerais'!$B$4:$B$1002=Analítico!$B80),-(Analítico!BD$3&gt;='Gastos Gerais'!$D$4:$D$1002),-(Analítico!BD$3&lt;='Gastos Gerais'!$E$4:$E$1002),-('Gastos Gerais'!$C$4:$C$1002))</f>
        <v>0</v>
      </c>
      <c r="BE80" s="73">
        <f>SUMPRODUCT(-('Gastos Gerais'!$B$4:$B$1002=Analítico!$B80),-(Analítico!BE$3&gt;='Gastos Gerais'!$D$4:$D$1002),-(Analítico!BE$3&lt;='Gastos Gerais'!$E$4:$E$1002),-('Gastos Gerais'!$C$4:$C$1002))</f>
        <v>0</v>
      </c>
      <c r="BF80" s="73">
        <f>SUMPRODUCT(-('Gastos Gerais'!$B$4:$B$1002=Analítico!$B80),-(Analítico!BF$3&gt;='Gastos Gerais'!$D$4:$D$1002),-(Analítico!BF$3&lt;='Gastos Gerais'!$E$4:$E$1002),-('Gastos Gerais'!$C$4:$C$1002))</f>
        <v>0</v>
      </c>
      <c r="BG80" s="73">
        <f>SUMPRODUCT(-('Gastos Gerais'!$B$4:$B$1002=Analítico!$B80),-(Analítico!BG$3&gt;='Gastos Gerais'!$D$4:$D$1002),-(Analítico!BG$3&lt;='Gastos Gerais'!$E$4:$E$1002),-('Gastos Gerais'!$C$4:$C$1002))</f>
        <v>0</v>
      </c>
      <c r="BH80" s="73">
        <f>SUMPRODUCT(-('Gastos Gerais'!$B$4:$B$1002=Analítico!$B80),-(Analítico!BH$3&gt;='Gastos Gerais'!$D$4:$D$1002),-(Analítico!BH$3&lt;='Gastos Gerais'!$E$4:$E$1002),-('Gastos Gerais'!$C$4:$C$1002))</f>
        <v>0</v>
      </c>
      <c r="BI80" s="73">
        <f>SUMPRODUCT(-('Gastos Gerais'!$B$4:$B$1002=Analítico!$B80),-(Analítico!BI$3&gt;='Gastos Gerais'!$D$4:$D$1002),-(Analítico!BI$3&lt;='Gastos Gerais'!$E$4:$E$1002),-('Gastos Gerais'!$C$4:$C$1002))</f>
        <v>0</v>
      </c>
      <c r="BJ80" s="73">
        <f>SUMPRODUCT(-('Gastos Gerais'!$B$4:$B$1002=Analítico!$B80),-(Analítico!BJ$3&gt;='Gastos Gerais'!$D$4:$D$1002),-(Analítico!BJ$3&lt;='Gastos Gerais'!$E$4:$E$1002),-('Gastos Gerais'!$C$4:$C$1002))</f>
        <v>0</v>
      </c>
      <c r="BK80" s="71">
        <f t="shared" si="31"/>
        <v>144000</v>
      </c>
      <c r="BL80" s="76">
        <f t="shared" ca="1" si="32"/>
        <v>1.7514295838984609E-3</v>
      </c>
    </row>
    <row r="81" spans="1:64" s="49" customFormat="1" ht="23.25" customHeight="1">
      <c r="A81" s="19" t="s">
        <v>169</v>
      </c>
      <c r="B81" s="351" t="s">
        <v>170</v>
      </c>
      <c r="C81" s="73">
        <f>SUMPRODUCT(-('Gastos Gerais'!$B$4:$B$1002=Analítico!$B81),-(Analítico!C$3&gt;='Gastos Gerais'!$D$4:$D$1002),-(Analítico!C$3&lt;='Gastos Gerais'!$E$4:$E$1002),-('Gastos Gerais'!$C$4:$C$1002))</f>
        <v>0</v>
      </c>
      <c r="D81" s="73">
        <f>SUMPRODUCT(-('Gastos Gerais'!$B$4:$B$1002=Analítico!$B81),-(Analítico!D$3&gt;='Gastos Gerais'!$D$4:$D$1002),-(Analítico!D$3&lt;='Gastos Gerais'!$E$4:$E$1002),-('Gastos Gerais'!$C$4:$C$1002))</f>
        <v>0</v>
      </c>
      <c r="E81" s="73">
        <f>SUMPRODUCT(-('Gastos Gerais'!$B$4:$B$1002=Analítico!$B81),-(Analítico!E$3&gt;='Gastos Gerais'!$D$4:$D$1002),-(Analítico!E$3&lt;='Gastos Gerais'!$E$4:$E$1002),-('Gastos Gerais'!$C$4:$C$1002))</f>
        <v>0</v>
      </c>
      <c r="F81" s="73">
        <f>SUMPRODUCT(-('Gastos Gerais'!$B$4:$B$1002=Analítico!$B81),-(Analítico!F$3&gt;='Gastos Gerais'!$D$4:$D$1002),-(Analítico!F$3&lt;='Gastos Gerais'!$E$4:$E$1002),-('Gastos Gerais'!$C$4:$C$1002))</f>
        <v>0</v>
      </c>
      <c r="G81" s="73">
        <f>SUMPRODUCT(-('Gastos Gerais'!$B$4:$B$1002=Analítico!$B81),-(Analítico!G$3&gt;='Gastos Gerais'!$D$4:$D$1002),-(Analítico!G$3&lt;='Gastos Gerais'!$E$4:$E$1002),-('Gastos Gerais'!$C$4:$C$1002))</f>
        <v>0</v>
      </c>
      <c r="H81" s="73">
        <f>SUMPRODUCT(-('Gastos Gerais'!$B$4:$B$1002=Analítico!$B81),-(Analítico!H$3&gt;='Gastos Gerais'!$D$4:$D$1002),-(Analítico!H$3&lt;='Gastos Gerais'!$E$4:$E$1002),-('Gastos Gerais'!$C$4:$C$1002))</f>
        <v>0</v>
      </c>
      <c r="I81" s="73">
        <f>SUMPRODUCT(-('Gastos Gerais'!$B$4:$B$1002=Analítico!$B81),-(Analítico!I$3&gt;='Gastos Gerais'!$D$4:$D$1002),-(Analítico!I$3&lt;='Gastos Gerais'!$E$4:$E$1002),-('Gastos Gerais'!$C$4:$C$1002))</f>
        <v>0</v>
      </c>
      <c r="J81" s="73">
        <f>SUMPRODUCT(-('Gastos Gerais'!$B$4:$B$1002=Analítico!$B81),-(Analítico!J$3&gt;='Gastos Gerais'!$D$4:$D$1002),-(Analítico!J$3&lt;='Gastos Gerais'!$E$4:$E$1002),-('Gastos Gerais'!$C$4:$C$1002))</f>
        <v>0</v>
      </c>
      <c r="K81" s="73">
        <f>SUMPRODUCT(-('Gastos Gerais'!$B$4:$B$1002=Analítico!$B81),-(Analítico!K$3&gt;='Gastos Gerais'!$D$4:$D$1002),-(Analítico!K$3&lt;='Gastos Gerais'!$E$4:$E$1002),-('Gastos Gerais'!$C$4:$C$1002))</f>
        <v>0</v>
      </c>
      <c r="L81" s="73">
        <f>SUMPRODUCT(-('Gastos Gerais'!$B$4:$B$1002=Analítico!$B81),-(Analítico!L$3&gt;='Gastos Gerais'!$D$4:$D$1002),-(Analítico!L$3&lt;='Gastos Gerais'!$E$4:$E$1002),-('Gastos Gerais'!$C$4:$C$1002))</f>
        <v>0</v>
      </c>
      <c r="M81" s="73">
        <f>SUMPRODUCT(-('Gastos Gerais'!$B$4:$B$1002=Analítico!$B81),-(Analítico!M$3&gt;='Gastos Gerais'!$D$4:$D$1002),-(Analítico!M$3&lt;='Gastos Gerais'!$E$4:$E$1002),-('Gastos Gerais'!$C$4:$C$1002))</f>
        <v>0</v>
      </c>
      <c r="N81" s="73">
        <f>SUMPRODUCT(-('Gastos Gerais'!$B$4:$B$1002=Analítico!$B81),-(Analítico!N$3&gt;='Gastos Gerais'!$D$4:$D$1002),-(Analítico!N$3&lt;='Gastos Gerais'!$E$4:$E$1002),-('Gastos Gerais'!$C$4:$C$1002))</f>
        <v>0</v>
      </c>
      <c r="O81" s="73">
        <f>SUMPRODUCT(-('Gastos Gerais'!$B$4:$B$1002=Analítico!$B81),-(Analítico!O$3&gt;='Gastos Gerais'!$D$4:$D$1002),-(Analítico!O$3&lt;='Gastos Gerais'!$E$4:$E$1002),-('Gastos Gerais'!$C$4:$C$1002))</f>
        <v>0</v>
      </c>
      <c r="P81" s="73">
        <f>SUMPRODUCT(-('Gastos Gerais'!$B$4:$B$1002=Analítico!$B81),-(Analítico!P$3&gt;='Gastos Gerais'!$D$4:$D$1002),-(Analítico!P$3&lt;='Gastos Gerais'!$E$4:$E$1002),-('Gastos Gerais'!$C$4:$C$1002))</f>
        <v>0</v>
      </c>
      <c r="Q81" s="73">
        <f>SUMPRODUCT(-('Gastos Gerais'!$B$4:$B$1002=Analítico!$B81),-(Analítico!Q$3&gt;='Gastos Gerais'!$D$4:$D$1002),-(Analítico!Q$3&lt;='Gastos Gerais'!$E$4:$E$1002),-('Gastos Gerais'!$C$4:$C$1002))</f>
        <v>0</v>
      </c>
      <c r="R81" s="73">
        <f>SUMPRODUCT(-('Gastos Gerais'!$B$4:$B$1002=Analítico!$B81),-(Analítico!R$3&gt;='Gastos Gerais'!$D$4:$D$1002),-(Analítico!R$3&lt;='Gastos Gerais'!$E$4:$E$1002),-('Gastos Gerais'!$C$4:$C$1002))</f>
        <v>0</v>
      </c>
      <c r="S81" s="73">
        <f>SUMPRODUCT(-('Gastos Gerais'!$B$4:$B$1002=Analítico!$B81),-(Analítico!S$3&gt;='Gastos Gerais'!$D$4:$D$1002),-(Analítico!S$3&lt;='Gastos Gerais'!$E$4:$E$1002),-('Gastos Gerais'!$C$4:$C$1002))</f>
        <v>0</v>
      </c>
      <c r="T81" s="73">
        <f>SUMPRODUCT(-('Gastos Gerais'!$B$4:$B$1002=Analítico!$B81),-(Analítico!T$3&gt;='Gastos Gerais'!$D$4:$D$1002),-(Analítico!T$3&lt;='Gastos Gerais'!$E$4:$E$1002),-('Gastos Gerais'!$C$4:$C$1002))</f>
        <v>0</v>
      </c>
      <c r="U81" s="73">
        <f>SUMPRODUCT(-('Gastos Gerais'!$B$4:$B$1002=Analítico!$B81),-(Analítico!U$3&gt;='Gastos Gerais'!$D$4:$D$1002),-(Analítico!U$3&lt;='Gastos Gerais'!$E$4:$E$1002),-('Gastos Gerais'!$C$4:$C$1002))</f>
        <v>0</v>
      </c>
      <c r="V81" s="73">
        <f>SUMPRODUCT(-('Gastos Gerais'!$B$4:$B$1002=Analítico!$B81),-(Analítico!V$3&gt;='Gastos Gerais'!$D$4:$D$1002),-(Analítico!V$3&lt;='Gastos Gerais'!$E$4:$E$1002),-('Gastos Gerais'!$C$4:$C$1002))</f>
        <v>0</v>
      </c>
      <c r="W81" s="73">
        <f>SUMPRODUCT(-('Gastos Gerais'!$B$4:$B$1002=Analítico!$B81),-(Analítico!W$3&gt;='Gastos Gerais'!$D$4:$D$1002),-(Analítico!W$3&lt;='Gastos Gerais'!$E$4:$E$1002),-('Gastos Gerais'!$C$4:$C$1002))</f>
        <v>0</v>
      </c>
      <c r="X81" s="73">
        <f>SUMPRODUCT(-('Gastos Gerais'!$B$4:$B$1002=Analítico!$B81),-(Analítico!X$3&gt;='Gastos Gerais'!$D$4:$D$1002),-(Analítico!X$3&lt;='Gastos Gerais'!$E$4:$E$1002),-('Gastos Gerais'!$C$4:$C$1002))</f>
        <v>0</v>
      </c>
      <c r="Y81" s="73">
        <f>SUMPRODUCT(-('Gastos Gerais'!$B$4:$B$1002=Analítico!$B81),-(Analítico!Y$3&gt;='Gastos Gerais'!$D$4:$D$1002),-(Analítico!Y$3&lt;='Gastos Gerais'!$E$4:$E$1002),-('Gastos Gerais'!$C$4:$C$1002))</f>
        <v>0</v>
      </c>
      <c r="Z81" s="73">
        <f>SUMPRODUCT(-('Gastos Gerais'!$B$4:$B$1002=Analítico!$B81),-(Analítico!Z$3&gt;='Gastos Gerais'!$D$4:$D$1002),-(Analítico!Z$3&lt;='Gastos Gerais'!$E$4:$E$1002),-('Gastos Gerais'!$C$4:$C$1002))</f>
        <v>0</v>
      </c>
      <c r="AA81" s="73">
        <f>SUMPRODUCT(-('Gastos Gerais'!$B$4:$B$1002=Analítico!$B81),-(Analítico!AA$3&gt;='Gastos Gerais'!$D$4:$D$1002),-(Analítico!AA$3&lt;='Gastos Gerais'!$E$4:$E$1002),-('Gastos Gerais'!$C$4:$C$1002))</f>
        <v>0</v>
      </c>
      <c r="AB81" s="73">
        <f>SUMPRODUCT(-('Gastos Gerais'!$B$4:$B$1002=Analítico!$B81),-(Analítico!AB$3&gt;='Gastos Gerais'!$D$4:$D$1002),-(Analítico!AB$3&lt;='Gastos Gerais'!$E$4:$E$1002),-('Gastos Gerais'!$C$4:$C$1002))</f>
        <v>0</v>
      </c>
      <c r="AC81" s="73">
        <f>SUMPRODUCT(-('Gastos Gerais'!$B$4:$B$1002=Analítico!$B81),-(Analítico!AC$3&gt;='Gastos Gerais'!$D$4:$D$1002),-(Analítico!AC$3&lt;='Gastos Gerais'!$E$4:$E$1002),-('Gastos Gerais'!$C$4:$C$1002))</f>
        <v>0</v>
      </c>
      <c r="AD81" s="73">
        <f>SUMPRODUCT(-('Gastos Gerais'!$B$4:$B$1002=Analítico!$B81),-(Analítico!AD$3&gt;='Gastos Gerais'!$D$4:$D$1002),-(Analítico!AD$3&lt;='Gastos Gerais'!$E$4:$E$1002),-('Gastos Gerais'!$C$4:$C$1002))</f>
        <v>0</v>
      </c>
      <c r="AE81" s="73">
        <f>SUMPRODUCT(-('Gastos Gerais'!$B$4:$B$1002=Analítico!$B81),-(Analítico!AE$3&gt;='Gastos Gerais'!$D$4:$D$1002),-(Analítico!AE$3&lt;='Gastos Gerais'!$E$4:$E$1002),-('Gastos Gerais'!$C$4:$C$1002))</f>
        <v>0</v>
      </c>
      <c r="AF81" s="73">
        <f>SUMPRODUCT(-('Gastos Gerais'!$B$4:$B$1002=Analítico!$B81),-(Analítico!AF$3&gt;='Gastos Gerais'!$D$4:$D$1002),-(Analítico!AF$3&lt;='Gastos Gerais'!$E$4:$E$1002),-('Gastos Gerais'!$C$4:$C$1002))</f>
        <v>0</v>
      </c>
      <c r="AG81" s="73">
        <f>SUMPRODUCT(-('Gastos Gerais'!$B$4:$B$1002=Analítico!$B81),-(Analítico!AG$3&gt;='Gastos Gerais'!$D$4:$D$1002),-(Analítico!AG$3&lt;='Gastos Gerais'!$E$4:$E$1002),-('Gastos Gerais'!$C$4:$C$1002))</f>
        <v>0</v>
      </c>
      <c r="AH81" s="73">
        <f>SUMPRODUCT(-('Gastos Gerais'!$B$4:$B$1002=Analítico!$B81),-(Analítico!AH$3&gt;='Gastos Gerais'!$D$4:$D$1002),-(Analítico!AH$3&lt;='Gastos Gerais'!$E$4:$E$1002),-('Gastos Gerais'!$C$4:$C$1002))</f>
        <v>0</v>
      </c>
      <c r="AI81" s="73">
        <f>SUMPRODUCT(-('Gastos Gerais'!$B$4:$B$1002=Analítico!$B81),-(Analítico!AI$3&gt;='Gastos Gerais'!$D$4:$D$1002),-(Analítico!AI$3&lt;='Gastos Gerais'!$E$4:$E$1002),-('Gastos Gerais'!$C$4:$C$1002))</f>
        <v>0</v>
      </c>
      <c r="AJ81" s="73">
        <f>SUMPRODUCT(-('Gastos Gerais'!$B$4:$B$1002=Analítico!$B81),-(Analítico!AJ$3&gt;='Gastos Gerais'!$D$4:$D$1002),-(Analítico!AJ$3&lt;='Gastos Gerais'!$E$4:$E$1002),-('Gastos Gerais'!$C$4:$C$1002))</f>
        <v>0</v>
      </c>
      <c r="AK81" s="73">
        <f>SUMPRODUCT(-('Gastos Gerais'!$B$4:$B$1002=Analítico!$B81),-(Analítico!AK$3&gt;='Gastos Gerais'!$D$4:$D$1002),-(Analítico!AK$3&lt;='Gastos Gerais'!$E$4:$E$1002),-('Gastos Gerais'!$C$4:$C$1002))</f>
        <v>0</v>
      </c>
      <c r="AL81" s="73">
        <f>SUMPRODUCT(-('Gastos Gerais'!$B$4:$B$1002=Analítico!$B81),-(Analítico!AL$3&gt;='Gastos Gerais'!$D$4:$D$1002),-(Analítico!AL$3&lt;='Gastos Gerais'!$E$4:$E$1002),-('Gastos Gerais'!$C$4:$C$1002))</f>
        <v>0</v>
      </c>
      <c r="AM81" s="73">
        <f>SUMPRODUCT(-('Gastos Gerais'!$B$4:$B$1002=Analítico!$B81),-(Analítico!AM$3&gt;='Gastos Gerais'!$D$4:$D$1002),-(Analítico!AM$3&lt;='Gastos Gerais'!$E$4:$E$1002),-('Gastos Gerais'!$C$4:$C$1002))</f>
        <v>0</v>
      </c>
      <c r="AN81" s="73">
        <f>SUMPRODUCT(-('Gastos Gerais'!$B$4:$B$1002=Analítico!$B81),-(Analítico!AN$3&gt;='Gastos Gerais'!$D$4:$D$1002),-(Analítico!AN$3&lt;='Gastos Gerais'!$E$4:$E$1002),-('Gastos Gerais'!$C$4:$C$1002))</f>
        <v>0</v>
      </c>
      <c r="AO81" s="73">
        <f>SUMPRODUCT(-('Gastos Gerais'!$B$4:$B$1002=Analítico!$B81),-(Analítico!AO$3&gt;='Gastos Gerais'!$D$4:$D$1002),-(Analítico!AO$3&lt;='Gastos Gerais'!$E$4:$E$1002),-('Gastos Gerais'!$C$4:$C$1002))</f>
        <v>0</v>
      </c>
      <c r="AP81" s="73">
        <f>SUMPRODUCT(-('Gastos Gerais'!$B$4:$B$1002=Analítico!$B81),-(Analítico!AP$3&gt;='Gastos Gerais'!$D$4:$D$1002),-(Analítico!AP$3&lt;='Gastos Gerais'!$E$4:$E$1002),-('Gastos Gerais'!$C$4:$C$1002))</f>
        <v>0</v>
      </c>
      <c r="AQ81" s="73">
        <f>SUMPRODUCT(-('Gastos Gerais'!$B$4:$B$1002=Analítico!$B81),-(Analítico!AQ$3&gt;='Gastos Gerais'!$D$4:$D$1002),-(Analítico!AQ$3&lt;='Gastos Gerais'!$E$4:$E$1002),-('Gastos Gerais'!$C$4:$C$1002))</f>
        <v>0</v>
      </c>
      <c r="AR81" s="73">
        <f>SUMPRODUCT(-('Gastos Gerais'!$B$4:$B$1002=Analítico!$B81),-(Analítico!AR$3&gt;='Gastos Gerais'!$D$4:$D$1002),-(Analítico!AR$3&lt;='Gastos Gerais'!$E$4:$E$1002),-('Gastos Gerais'!$C$4:$C$1002))</f>
        <v>0</v>
      </c>
      <c r="AS81" s="73">
        <f>SUMPRODUCT(-('Gastos Gerais'!$B$4:$B$1002=Analítico!$B81),-(Analítico!AS$3&gt;='Gastos Gerais'!$D$4:$D$1002),-(Analítico!AS$3&lt;='Gastos Gerais'!$E$4:$E$1002),-('Gastos Gerais'!$C$4:$C$1002))</f>
        <v>0</v>
      </c>
      <c r="AT81" s="73">
        <f>SUMPRODUCT(-('Gastos Gerais'!$B$4:$B$1002=Analítico!$B81),-(Analítico!AT$3&gt;='Gastos Gerais'!$D$4:$D$1002),-(Analítico!AT$3&lt;='Gastos Gerais'!$E$4:$E$1002),-('Gastos Gerais'!$C$4:$C$1002))</f>
        <v>0</v>
      </c>
      <c r="AU81" s="73">
        <f>SUMPRODUCT(-('Gastos Gerais'!$B$4:$B$1002=Analítico!$B81),-(Analítico!AU$3&gt;='Gastos Gerais'!$D$4:$D$1002),-(Analítico!AU$3&lt;='Gastos Gerais'!$E$4:$E$1002),-('Gastos Gerais'!$C$4:$C$1002))</f>
        <v>0</v>
      </c>
      <c r="AV81" s="73">
        <f>SUMPRODUCT(-('Gastos Gerais'!$B$4:$B$1002=Analítico!$B81),-(Analítico!AV$3&gt;='Gastos Gerais'!$D$4:$D$1002),-(Analítico!AV$3&lt;='Gastos Gerais'!$E$4:$E$1002),-('Gastos Gerais'!$C$4:$C$1002))</f>
        <v>0</v>
      </c>
      <c r="AW81" s="73">
        <f>SUMPRODUCT(-('Gastos Gerais'!$B$4:$B$1002=Analítico!$B81),-(Analítico!AW$3&gt;='Gastos Gerais'!$D$4:$D$1002),-(Analítico!AW$3&lt;='Gastos Gerais'!$E$4:$E$1002),-('Gastos Gerais'!$C$4:$C$1002))</f>
        <v>0</v>
      </c>
      <c r="AX81" s="73">
        <f>SUMPRODUCT(-('Gastos Gerais'!$B$4:$B$1002=Analítico!$B81),-(Analítico!AX$3&gt;='Gastos Gerais'!$D$4:$D$1002),-(Analítico!AX$3&lt;='Gastos Gerais'!$E$4:$E$1002),-('Gastos Gerais'!$C$4:$C$1002))</f>
        <v>0</v>
      </c>
      <c r="AY81" s="73">
        <f>SUMPRODUCT(-('Gastos Gerais'!$B$4:$B$1002=Analítico!$B81),-(Analítico!AY$3&gt;='Gastos Gerais'!$D$4:$D$1002),-(Analítico!AY$3&lt;='Gastos Gerais'!$E$4:$E$1002),-('Gastos Gerais'!$C$4:$C$1002))</f>
        <v>0</v>
      </c>
      <c r="AZ81" s="73">
        <f>SUMPRODUCT(-('Gastos Gerais'!$B$4:$B$1002=Analítico!$B81),-(Analítico!AZ$3&gt;='Gastos Gerais'!$D$4:$D$1002),-(Analítico!AZ$3&lt;='Gastos Gerais'!$E$4:$E$1002),-('Gastos Gerais'!$C$4:$C$1002))</f>
        <v>0</v>
      </c>
      <c r="BA81" s="73">
        <f>SUMPRODUCT(-('Gastos Gerais'!$B$4:$B$1002=Analítico!$B81),-(Analítico!BA$3&gt;='Gastos Gerais'!$D$4:$D$1002),-(Analítico!BA$3&lt;='Gastos Gerais'!$E$4:$E$1002),-('Gastos Gerais'!$C$4:$C$1002))</f>
        <v>0</v>
      </c>
      <c r="BB81" s="73">
        <f>SUMPRODUCT(-('Gastos Gerais'!$B$4:$B$1002=Analítico!$B81),-(Analítico!BB$3&gt;='Gastos Gerais'!$D$4:$D$1002),-(Analítico!BB$3&lt;='Gastos Gerais'!$E$4:$E$1002),-('Gastos Gerais'!$C$4:$C$1002))</f>
        <v>0</v>
      </c>
      <c r="BC81" s="73">
        <f>SUMPRODUCT(-('Gastos Gerais'!$B$4:$B$1002=Analítico!$B81),-(Analítico!BC$3&gt;='Gastos Gerais'!$D$4:$D$1002),-(Analítico!BC$3&lt;='Gastos Gerais'!$E$4:$E$1002),-('Gastos Gerais'!$C$4:$C$1002))</f>
        <v>0</v>
      </c>
      <c r="BD81" s="73">
        <f>SUMPRODUCT(-('Gastos Gerais'!$B$4:$B$1002=Analítico!$B81),-(Analítico!BD$3&gt;='Gastos Gerais'!$D$4:$D$1002),-(Analítico!BD$3&lt;='Gastos Gerais'!$E$4:$E$1002),-('Gastos Gerais'!$C$4:$C$1002))</f>
        <v>0</v>
      </c>
      <c r="BE81" s="73">
        <f>SUMPRODUCT(-('Gastos Gerais'!$B$4:$B$1002=Analítico!$B81),-(Analítico!BE$3&gt;='Gastos Gerais'!$D$4:$D$1002),-(Analítico!BE$3&lt;='Gastos Gerais'!$E$4:$E$1002),-('Gastos Gerais'!$C$4:$C$1002))</f>
        <v>0</v>
      </c>
      <c r="BF81" s="73">
        <f>SUMPRODUCT(-('Gastos Gerais'!$B$4:$B$1002=Analítico!$B81),-(Analítico!BF$3&gt;='Gastos Gerais'!$D$4:$D$1002),-(Analítico!BF$3&lt;='Gastos Gerais'!$E$4:$E$1002),-('Gastos Gerais'!$C$4:$C$1002))</f>
        <v>0</v>
      </c>
      <c r="BG81" s="73">
        <f>SUMPRODUCT(-('Gastos Gerais'!$B$4:$B$1002=Analítico!$B81),-(Analítico!BG$3&gt;='Gastos Gerais'!$D$4:$D$1002),-(Analítico!BG$3&lt;='Gastos Gerais'!$E$4:$E$1002),-('Gastos Gerais'!$C$4:$C$1002))</f>
        <v>0</v>
      </c>
      <c r="BH81" s="73">
        <f>SUMPRODUCT(-('Gastos Gerais'!$B$4:$B$1002=Analítico!$B81),-(Analítico!BH$3&gt;='Gastos Gerais'!$D$4:$D$1002),-(Analítico!BH$3&lt;='Gastos Gerais'!$E$4:$E$1002),-('Gastos Gerais'!$C$4:$C$1002))</f>
        <v>0</v>
      </c>
      <c r="BI81" s="73">
        <f>SUMPRODUCT(-('Gastos Gerais'!$B$4:$B$1002=Analítico!$B81),-(Analítico!BI$3&gt;='Gastos Gerais'!$D$4:$D$1002),-(Analítico!BI$3&lt;='Gastos Gerais'!$E$4:$E$1002),-('Gastos Gerais'!$C$4:$C$1002))</f>
        <v>0</v>
      </c>
      <c r="BJ81" s="73">
        <f>SUMPRODUCT(-('Gastos Gerais'!$B$4:$B$1002=Analítico!$B81),-(Analítico!BJ$3&gt;='Gastos Gerais'!$D$4:$D$1002),-(Analítico!BJ$3&lt;='Gastos Gerais'!$E$4:$E$1002),-('Gastos Gerais'!$C$4:$C$1002))</f>
        <v>0</v>
      </c>
      <c r="BK81" s="71">
        <f t="shared" si="31"/>
        <v>0</v>
      </c>
      <c r="BL81" s="76">
        <f t="shared" ca="1" si="32"/>
        <v>0</v>
      </c>
    </row>
    <row r="82" spans="1:64" s="49" customFormat="1" ht="23.25" customHeight="1">
      <c r="A82" s="19" t="s">
        <v>171</v>
      </c>
      <c r="B82" s="351" t="s">
        <v>172</v>
      </c>
      <c r="C82" s="73">
        <f>SUMPRODUCT(-('Gastos Gerais'!$B$4:$B$1002=Analítico!$B82),-(Analítico!C$3&gt;='Gastos Gerais'!$D$4:$D$1002),-(Analítico!C$3&lt;='Gastos Gerais'!$E$4:$E$1002),-('Gastos Gerais'!$C$4:$C$1002))</f>
        <v>44900</v>
      </c>
      <c r="D82" s="73">
        <f>SUMPRODUCT(-('Gastos Gerais'!$B$4:$B$1002=Analítico!$B82),-(Analítico!D$3&gt;='Gastos Gerais'!$D$4:$D$1002),-(Analítico!D$3&lt;='Gastos Gerais'!$E$4:$E$1002),-('Gastos Gerais'!$C$4:$C$1002))</f>
        <v>44900</v>
      </c>
      <c r="E82" s="73">
        <f>SUMPRODUCT(-('Gastos Gerais'!$B$4:$B$1002=Analítico!$B82),-(Analítico!E$3&gt;='Gastos Gerais'!$D$4:$D$1002),-(Analítico!E$3&lt;='Gastos Gerais'!$E$4:$E$1002),-('Gastos Gerais'!$C$4:$C$1002))</f>
        <v>44900</v>
      </c>
      <c r="F82" s="73">
        <f>SUMPRODUCT(-('Gastos Gerais'!$B$4:$B$1002=Analítico!$B82),-(Analítico!F$3&gt;='Gastos Gerais'!$D$4:$D$1002),-(Analítico!F$3&lt;='Gastos Gerais'!$E$4:$E$1002),-('Gastos Gerais'!$C$4:$C$1002))</f>
        <v>44900</v>
      </c>
      <c r="G82" s="73">
        <f>SUMPRODUCT(-('Gastos Gerais'!$B$4:$B$1002=Analítico!$B82),-(Analítico!G$3&gt;='Gastos Gerais'!$D$4:$D$1002),-(Analítico!G$3&lt;='Gastos Gerais'!$E$4:$E$1002),-('Gastos Gerais'!$C$4:$C$1002))</f>
        <v>44900</v>
      </c>
      <c r="H82" s="73">
        <f>SUMPRODUCT(-('Gastos Gerais'!$B$4:$B$1002=Analítico!$B82),-(Analítico!H$3&gt;='Gastos Gerais'!$D$4:$D$1002),-(Analítico!H$3&lt;='Gastos Gerais'!$E$4:$E$1002),-('Gastos Gerais'!$C$4:$C$1002))</f>
        <v>44900</v>
      </c>
      <c r="I82" s="73">
        <f>SUMPRODUCT(-('Gastos Gerais'!$B$4:$B$1002=Analítico!$B82),-(Analítico!I$3&gt;='Gastos Gerais'!$D$4:$D$1002),-(Analítico!I$3&lt;='Gastos Gerais'!$E$4:$E$1002),-('Gastos Gerais'!$C$4:$C$1002))</f>
        <v>44900</v>
      </c>
      <c r="J82" s="73">
        <f>SUMPRODUCT(-('Gastos Gerais'!$B$4:$B$1002=Analítico!$B82),-(Analítico!J$3&gt;='Gastos Gerais'!$D$4:$D$1002),-(Analítico!J$3&lt;='Gastos Gerais'!$E$4:$E$1002),-('Gastos Gerais'!$C$4:$C$1002))</f>
        <v>44900</v>
      </c>
      <c r="K82" s="73">
        <f>SUMPRODUCT(-('Gastos Gerais'!$B$4:$B$1002=Analítico!$B82),-(Analítico!K$3&gt;='Gastos Gerais'!$D$4:$D$1002),-(Analítico!K$3&lt;='Gastos Gerais'!$E$4:$E$1002),-('Gastos Gerais'!$C$4:$C$1002))</f>
        <v>44900</v>
      </c>
      <c r="L82" s="73">
        <f>SUMPRODUCT(-('Gastos Gerais'!$B$4:$B$1002=Analítico!$B82),-(Analítico!L$3&gt;='Gastos Gerais'!$D$4:$D$1002),-(Analítico!L$3&lt;='Gastos Gerais'!$E$4:$E$1002),-('Gastos Gerais'!$C$4:$C$1002))</f>
        <v>0</v>
      </c>
      <c r="M82" s="73">
        <f>SUMPRODUCT(-('Gastos Gerais'!$B$4:$B$1002=Analítico!$B82),-(Analítico!M$3&gt;='Gastos Gerais'!$D$4:$D$1002),-(Analítico!M$3&lt;='Gastos Gerais'!$E$4:$E$1002),-('Gastos Gerais'!$C$4:$C$1002))</f>
        <v>0</v>
      </c>
      <c r="N82" s="73">
        <f>SUMPRODUCT(-('Gastos Gerais'!$B$4:$B$1002=Analítico!$B82),-(Analítico!N$3&gt;='Gastos Gerais'!$D$4:$D$1002),-(Analítico!N$3&lt;='Gastos Gerais'!$E$4:$E$1002),-('Gastos Gerais'!$C$4:$C$1002))</f>
        <v>0</v>
      </c>
      <c r="O82" s="73">
        <f>SUMPRODUCT(-('Gastos Gerais'!$B$4:$B$1002=Analítico!$B82),-(Analítico!O$3&gt;='Gastos Gerais'!$D$4:$D$1002),-(Analítico!O$3&lt;='Gastos Gerais'!$E$4:$E$1002),-('Gastos Gerais'!$C$4:$C$1002))</f>
        <v>0</v>
      </c>
      <c r="P82" s="73">
        <f>SUMPRODUCT(-('Gastos Gerais'!$B$4:$B$1002=Analítico!$B82),-(Analítico!P$3&gt;='Gastos Gerais'!$D$4:$D$1002),-(Analítico!P$3&lt;='Gastos Gerais'!$E$4:$E$1002),-('Gastos Gerais'!$C$4:$C$1002))</f>
        <v>0</v>
      </c>
      <c r="Q82" s="73">
        <f>SUMPRODUCT(-('Gastos Gerais'!$B$4:$B$1002=Analítico!$B82),-(Analítico!Q$3&gt;='Gastos Gerais'!$D$4:$D$1002),-(Analítico!Q$3&lt;='Gastos Gerais'!$E$4:$E$1002),-('Gastos Gerais'!$C$4:$C$1002))</f>
        <v>0</v>
      </c>
      <c r="R82" s="73">
        <f>SUMPRODUCT(-('Gastos Gerais'!$B$4:$B$1002=Analítico!$B82),-(Analítico!R$3&gt;='Gastos Gerais'!$D$4:$D$1002),-(Analítico!R$3&lt;='Gastos Gerais'!$E$4:$E$1002),-('Gastos Gerais'!$C$4:$C$1002))</f>
        <v>0</v>
      </c>
      <c r="S82" s="73">
        <f>SUMPRODUCT(-('Gastos Gerais'!$B$4:$B$1002=Analítico!$B82),-(Analítico!S$3&gt;='Gastos Gerais'!$D$4:$D$1002),-(Analítico!S$3&lt;='Gastos Gerais'!$E$4:$E$1002),-('Gastos Gerais'!$C$4:$C$1002))</f>
        <v>0</v>
      </c>
      <c r="T82" s="73">
        <f>SUMPRODUCT(-('Gastos Gerais'!$B$4:$B$1002=Analítico!$B82),-(Analítico!T$3&gt;='Gastos Gerais'!$D$4:$D$1002),-(Analítico!T$3&lt;='Gastos Gerais'!$E$4:$E$1002),-('Gastos Gerais'!$C$4:$C$1002))</f>
        <v>0</v>
      </c>
      <c r="U82" s="73">
        <f>SUMPRODUCT(-('Gastos Gerais'!$B$4:$B$1002=Analítico!$B82),-(Analítico!U$3&gt;='Gastos Gerais'!$D$4:$D$1002),-(Analítico!U$3&lt;='Gastos Gerais'!$E$4:$E$1002),-('Gastos Gerais'!$C$4:$C$1002))</f>
        <v>0</v>
      </c>
      <c r="V82" s="73">
        <f>SUMPRODUCT(-('Gastos Gerais'!$B$4:$B$1002=Analítico!$B82),-(Analítico!V$3&gt;='Gastos Gerais'!$D$4:$D$1002),-(Analítico!V$3&lt;='Gastos Gerais'!$E$4:$E$1002),-('Gastos Gerais'!$C$4:$C$1002))</f>
        <v>0</v>
      </c>
      <c r="W82" s="73">
        <f>SUMPRODUCT(-('Gastos Gerais'!$B$4:$B$1002=Analítico!$B82),-(Analítico!W$3&gt;='Gastos Gerais'!$D$4:$D$1002),-(Analítico!W$3&lt;='Gastos Gerais'!$E$4:$E$1002),-('Gastos Gerais'!$C$4:$C$1002))</f>
        <v>0</v>
      </c>
      <c r="X82" s="73">
        <f>SUMPRODUCT(-('Gastos Gerais'!$B$4:$B$1002=Analítico!$B82),-(Analítico!X$3&gt;='Gastos Gerais'!$D$4:$D$1002),-(Analítico!X$3&lt;='Gastos Gerais'!$E$4:$E$1002),-('Gastos Gerais'!$C$4:$C$1002))</f>
        <v>0</v>
      </c>
      <c r="Y82" s="73">
        <f>SUMPRODUCT(-('Gastos Gerais'!$B$4:$B$1002=Analítico!$B82),-(Analítico!Y$3&gt;='Gastos Gerais'!$D$4:$D$1002),-(Analítico!Y$3&lt;='Gastos Gerais'!$E$4:$E$1002),-('Gastos Gerais'!$C$4:$C$1002))</f>
        <v>0</v>
      </c>
      <c r="Z82" s="73">
        <f>SUMPRODUCT(-('Gastos Gerais'!$B$4:$B$1002=Analítico!$B82),-(Analítico!Z$3&gt;='Gastos Gerais'!$D$4:$D$1002),-(Analítico!Z$3&lt;='Gastos Gerais'!$E$4:$E$1002),-('Gastos Gerais'!$C$4:$C$1002))</f>
        <v>0</v>
      </c>
      <c r="AA82" s="73">
        <f>SUMPRODUCT(-('Gastos Gerais'!$B$4:$B$1002=Analítico!$B82),-(Analítico!AA$3&gt;='Gastos Gerais'!$D$4:$D$1002),-(Analítico!AA$3&lt;='Gastos Gerais'!$E$4:$E$1002),-('Gastos Gerais'!$C$4:$C$1002))</f>
        <v>0</v>
      </c>
      <c r="AB82" s="73">
        <f>SUMPRODUCT(-('Gastos Gerais'!$B$4:$B$1002=Analítico!$B82),-(Analítico!AB$3&gt;='Gastos Gerais'!$D$4:$D$1002),-(Analítico!AB$3&lt;='Gastos Gerais'!$E$4:$E$1002),-('Gastos Gerais'!$C$4:$C$1002))</f>
        <v>0</v>
      </c>
      <c r="AC82" s="73">
        <f>SUMPRODUCT(-('Gastos Gerais'!$B$4:$B$1002=Analítico!$B82),-(Analítico!AC$3&gt;='Gastos Gerais'!$D$4:$D$1002),-(Analítico!AC$3&lt;='Gastos Gerais'!$E$4:$E$1002),-('Gastos Gerais'!$C$4:$C$1002))</f>
        <v>0</v>
      </c>
      <c r="AD82" s="73">
        <f>SUMPRODUCT(-('Gastos Gerais'!$B$4:$B$1002=Analítico!$B82),-(Analítico!AD$3&gt;='Gastos Gerais'!$D$4:$D$1002),-(Analítico!AD$3&lt;='Gastos Gerais'!$E$4:$E$1002),-('Gastos Gerais'!$C$4:$C$1002))</f>
        <v>0</v>
      </c>
      <c r="AE82" s="73">
        <f>SUMPRODUCT(-('Gastos Gerais'!$B$4:$B$1002=Analítico!$B82),-(Analítico!AE$3&gt;='Gastos Gerais'!$D$4:$D$1002),-(Analítico!AE$3&lt;='Gastos Gerais'!$E$4:$E$1002),-('Gastos Gerais'!$C$4:$C$1002))</f>
        <v>0</v>
      </c>
      <c r="AF82" s="73">
        <f>SUMPRODUCT(-('Gastos Gerais'!$B$4:$B$1002=Analítico!$B82),-(Analítico!AF$3&gt;='Gastos Gerais'!$D$4:$D$1002),-(Analítico!AF$3&lt;='Gastos Gerais'!$E$4:$E$1002),-('Gastos Gerais'!$C$4:$C$1002))</f>
        <v>0</v>
      </c>
      <c r="AG82" s="73">
        <f>SUMPRODUCT(-('Gastos Gerais'!$B$4:$B$1002=Analítico!$B82),-(Analítico!AG$3&gt;='Gastos Gerais'!$D$4:$D$1002),-(Analítico!AG$3&lt;='Gastos Gerais'!$E$4:$E$1002),-('Gastos Gerais'!$C$4:$C$1002))</f>
        <v>0</v>
      </c>
      <c r="AH82" s="73">
        <f>SUMPRODUCT(-('Gastos Gerais'!$B$4:$B$1002=Analítico!$B82),-(Analítico!AH$3&gt;='Gastos Gerais'!$D$4:$D$1002),-(Analítico!AH$3&lt;='Gastos Gerais'!$E$4:$E$1002),-('Gastos Gerais'!$C$4:$C$1002))</f>
        <v>0</v>
      </c>
      <c r="AI82" s="73">
        <f>SUMPRODUCT(-('Gastos Gerais'!$B$4:$B$1002=Analítico!$B82),-(Analítico!AI$3&gt;='Gastos Gerais'!$D$4:$D$1002),-(Analítico!AI$3&lt;='Gastos Gerais'!$E$4:$E$1002),-('Gastos Gerais'!$C$4:$C$1002))</f>
        <v>0</v>
      </c>
      <c r="AJ82" s="73">
        <f>SUMPRODUCT(-('Gastos Gerais'!$B$4:$B$1002=Analítico!$B82),-(Analítico!AJ$3&gt;='Gastos Gerais'!$D$4:$D$1002),-(Analítico!AJ$3&lt;='Gastos Gerais'!$E$4:$E$1002),-('Gastos Gerais'!$C$4:$C$1002))</f>
        <v>0</v>
      </c>
      <c r="AK82" s="73">
        <f>SUMPRODUCT(-('Gastos Gerais'!$B$4:$B$1002=Analítico!$B82),-(Analítico!AK$3&gt;='Gastos Gerais'!$D$4:$D$1002),-(Analítico!AK$3&lt;='Gastos Gerais'!$E$4:$E$1002),-('Gastos Gerais'!$C$4:$C$1002))</f>
        <v>0</v>
      </c>
      <c r="AL82" s="73">
        <f>SUMPRODUCT(-('Gastos Gerais'!$B$4:$B$1002=Analítico!$B82),-(Analítico!AL$3&gt;='Gastos Gerais'!$D$4:$D$1002),-(Analítico!AL$3&lt;='Gastos Gerais'!$E$4:$E$1002),-('Gastos Gerais'!$C$4:$C$1002))</f>
        <v>0</v>
      </c>
      <c r="AM82" s="73">
        <f>SUMPRODUCT(-('Gastos Gerais'!$B$4:$B$1002=Analítico!$B82),-(Analítico!AM$3&gt;='Gastos Gerais'!$D$4:$D$1002),-(Analítico!AM$3&lt;='Gastos Gerais'!$E$4:$E$1002),-('Gastos Gerais'!$C$4:$C$1002))</f>
        <v>0</v>
      </c>
      <c r="AN82" s="73">
        <f>SUMPRODUCT(-('Gastos Gerais'!$B$4:$B$1002=Analítico!$B82),-(Analítico!AN$3&gt;='Gastos Gerais'!$D$4:$D$1002),-(Analítico!AN$3&lt;='Gastos Gerais'!$E$4:$E$1002),-('Gastos Gerais'!$C$4:$C$1002))</f>
        <v>0</v>
      </c>
      <c r="AO82" s="73">
        <f>SUMPRODUCT(-('Gastos Gerais'!$B$4:$B$1002=Analítico!$B82),-(Analítico!AO$3&gt;='Gastos Gerais'!$D$4:$D$1002),-(Analítico!AO$3&lt;='Gastos Gerais'!$E$4:$E$1002),-('Gastos Gerais'!$C$4:$C$1002))</f>
        <v>0</v>
      </c>
      <c r="AP82" s="73">
        <f>SUMPRODUCT(-('Gastos Gerais'!$B$4:$B$1002=Analítico!$B82),-(Analítico!AP$3&gt;='Gastos Gerais'!$D$4:$D$1002),-(Analítico!AP$3&lt;='Gastos Gerais'!$E$4:$E$1002),-('Gastos Gerais'!$C$4:$C$1002))</f>
        <v>0</v>
      </c>
      <c r="AQ82" s="73">
        <f>SUMPRODUCT(-('Gastos Gerais'!$B$4:$B$1002=Analítico!$B82),-(Analítico!AQ$3&gt;='Gastos Gerais'!$D$4:$D$1002),-(Analítico!AQ$3&lt;='Gastos Gerais'!$E$4:$E$1002),-('Gastos Gerais'!$C$4:$C$1002))</f>
        <v>0</v>
      </c>
      <c r="AR82" s="73">
        <f>SUMPRODUCT(-('Gastos Gerais'!$B$4:$B$1002=Analítico!$B82),-(Analítico!AR$3&gt;='Gastos Gerais'!$D$4:$D$1002),-(Analítico!AR$3&lt;='Gastos Gerais'!$E$4:$E$1002),-('Gastos Gerais'!$C$4:$C$1002))</f>
        <v>0</v>
      </c>
      <c r="AS82" s="73">
        <f>SUMPRODUCT(-('Gastos Gerais'!$B$4:$B$1002=Analítico!$B82),-(Analítico!AS$3&gt;='Gastos Gerais'!$D$4:$D$1002),-(Analítico!AS$3&lt;='Gastos Gerais'!$E$4:$E$1002),-('Gastos Gerais'!$C$4:$C$1002))</f>
        <v>0</v>
      </c>
      <c r="AT82" s="73">
        <f>SUMPRODUCT(-('Gastos Gerais'!$B$4:$B$1002=Analítico!$B82),-(Analítico!AT$3&gt;='Gastos Gerais'!$D$4:$D$1002),-(Analítico!AT$3&lt;='Gastos Gerais'!$E$4:$E$1002),-('Gastos Gerais'!$C$4:$C$1002))</f>
        <v>0</v>
      </c>
      <c r="AU82" s="73">
        <f>SUMPRODUCT(-('Gastos Gerais'!$B$4:$B$1002=Analítico!$B82),-(Analítico!AU$3&gt;='Gastos Gerais'!$D$4:$D$1002),-(Analítico!AU$3&lt;='Gastos Gerais'!$E$4:$E$1002),-('Gastos Gerais'!$C$4:$C$1002))</f>
        <v>0</v>
      </c>
      <c r="AV82" s="73">
        <f>SUMPRODUCT(-('Gastos Gerais'!$B$4:$B$1002=Analítico!$B82),-(Analítico!AV$3&gt;='Gastos Gerais'!$D$4:$D$1002),-(Analítico!AV$3&lt;='Gastos Gerais'!$E$4:$E$1002),-('Gastos Gerais'!$C$4:$C$1002))</f>
        <v>0</v>
      </c>
      <c r="AW82" s="73">
        <f>SUMPRODUCT(-('Gastos Gerais'!$B$4:$B$1002=Analítico!$B82),-(Analítico!AW$3&gt;='Gastos Gerais'!$D$4:$D$1002),-(Analítico!AW$3&lt;='Gastos Gerais'!$E$4:$E$1002),-('Gastos Gerais'!$C$4:$C$1002))</f>
        <v>0</v>
      </c>
      <c r="AX82" s="73">
        <f>SUMPRODUCT(-('Gastos Gerais'!$B$4:$B$1002=Analítico!$B82),-(Analítico!AX$3&gt;='Gastos Gerais'!$D$4:$D$1002),-(Analítico!AX$3&lt;='Gastos Gerais'!$E$4:$E$1002),-('Gastos Gerais'!$C$4:$C$1002))</f>
        <v>0</v>
      </c>
      <c r="AY82" s="73">
        <f>SUMPRODUCT(-('Gastos Gerais'!$B$4:$B$1002=Analítico!$B82),-(Analítico!AY$3&gt;='Gastos Gerais'!$D$4:$D$1002),-(Analítico!AY$3&lt;='Gastos Gerais'!$E$4:$E$1002),-('Gastos Gerais'!$C$4:$C$1002))</f>
        <v>0</v>
      </c>
      <c r="AZ82" s="73">
        <f>SUMPRODUCT(-('Gastos Gerais'!$B$4:$B$1002=Analítico!$B82),-(Analítico!AZ$3&gt;='Gastos Gerais'!$D$4:$D$1002),-(Analítico!AZ$3&lt;='Gastos Gerais'!$E$4:$E$1002),-('Gastos Gerais'!$C$4:$C$1002))</f>
        <v>0</v>
      </c>
      <c r="BA82" s="73">
        <f>SUMPRODUCT(-('Gastos Gerais'!$B$4:$B$1002=Analítico!$B82),-(Analítico!BA$3&gt;='Gastos Gerais'!$D$4:$D$1002),-(Analítico!BA$3&lt;='Gastos Gerais'!$E$4:$E$1002),-('Gastos Gerais'!$C$4:$C$1002))</f>
        <v>0</v>
      </c>
      <c r="BB82" s="73">
        <f>SUMPRODUCT(-('Gastos Gerais'!$B$4:$B$1002=Analítico!$B82),-(Analítico!BB$3&gt;='Gastos Gerais'!$D$4:$D$1002),-(Analítico!BB$3&lt;='Gastos Gerais'!$E$4:$E$1002),-('Gastos Gerais'!$C$4:$C$1002))</f>
        <v>0</v>
      </c>
      <c r="BC82" s="73">
        <f>SUMPRODUCT(-('Gastos Gerais'!$B$4:$B$1002=Analítico!$B82),-(Analítico!BC$3&gt;='Gastos Gerais'!$D$4:$D$1002),-(Analítico!BC$3&lt;='Gastos Gerais'!$E$4:$E$1002),-('Gastos Gerais'!$C$4:$C$1002))</f>
        <v>0</v>
      </c>
      <c r="BD82" s="73">
        <f>SUMPRODUCT(-('Gastos Gerais'!$B$4:$B$1002=Analítico!$B82),-(Analítico!BD$3&gt;='Gastos Gerais'!$D$4:$D$1002),-(Analítico!BD$3&lt;='Gastos Gerais'!$E$4:$E$1002),-('Gastos Gerais'!$C$4:$C$1002))</f>
        <v>0</v>
      </c>
      <c r="BE82" s="73">
        <f>SUMPRODUCT(-('Gastos Gerais'!$B$4:$B$1002=Analítico!$B82),-(Analítico!BE$3&gt;='Gastos Gerais'!$D$4:$D$1002),-(Analítico!BE$3&lt;='Gastos Gerais'!$E$4:$E$1002),-('Gastos Gerais'!$C$4:$C$1002))</f>
        <v>0</v>
      </c>
      <c r="BF82" s="73">
        <f>SUMPRODUCT(-('Gastos Gerais'!$B$4:$B$1002=Analítico!$B82),-(Analítico!BF$3&gt;='Gastos Gerais'!$D$4:$D$1002),-(Analítico!BF$3&lt;='Gastos Gerais'!$E$4:$E$1002),-('Gastos Gerais'!$C$4:$C$1002))</f>
        <v>0</v>
      </c>
      <c r="BG82" s="73">
        <f>SUMPRODUCT(-('Gastos Gerais'!$B$4:$B$1002=Analítico!$B82),-(Analítico!BG$3&gt;='Gastos Gerais'!$D$4:$D$1002),-(Analítico!BG$3&lt;='Gastos Gerais'!$E$4:$E$1002),-('Gastos Gerais'!$C$4:$C$1002))</f>
        <v>0</v>
      </c>
      <c r="BH82" s="73">
        <f>SUMPRODUCT(-('Gastos Gerais'!$B$4:$B$1002=Analítico!$B82),-(Analítico!BH$3&gt;='Gastos Gerais'!$D$4:$D$1002),-(Analítico!BH$3&lt;='Gastos Gerais'!$E$4:$E$1002),-('Gastos Gerais'!$C$4:$C$1002))</f>
        <v>0</v>
      </c>
      <c r="BI82" s="73">
        <f>SUMPRODUCT(-('Gastos Gerais'!$B$4:$B$1002=Analítico!$B82),-(Analítico!BI$3&gt;='Gastos Gerais'!$D$4:$D$1002),-(Analítico!BI$3&lt;='Gastos Gerais'!$E$4:$E$1002),-('Gastos Gerais'!$C$4:$C$1002))</f>
        <v>0</v>
      </c>
      <c r="BJ82" s="73">
        <f>SUMPRODUCT(-('Gastos Gerais'!$B$4:$B$1002=Analítico!$B82),-(Analítico!BJ$3&gt;='Gastos Gerais'!$D$4:$D$1002),-(Analítico!BJ$3&lt;='Gastos Gerais'!$E$4:$E$1002),-('Gastos Gerais'!$C$4:$C$1002))</f>
        <v>0</v>
      </c>
      <c r="BK82" s="71">
        <f t="shared" si="31"/>
        <v>404100</v>
      </c>
      <c r="BL82" s="76">
        <f t="shared" ca="1" si="32"/>
        <v>4.9149492698150558E-3</v>
      </c>
    </row>
    <row r="83" spans="1:64" s="49" customFormat="1" ht="23.25" customHeight="1">
      <c r="A83" s="19" t="s">
        <v>173</v>
      </c>
      <c r="B83" s="351" t="s">
        <v>174</v>
      </c>
      <c r="C83" s="73">
        <f>SUMPRODUCT(-('Gastos Gerais'!$B$4:$B$1002=Analítico!$B83),-(Analítico!C$3&gt;='Gastos Gerais'!$D$4:$D$1002),-(Analítico!C$3&lt;='Gastos Gerais'!$E$4:$E$1002),-('Gastos Gerais'!$C$4:$C$1002))</f>
        <v>150000</v>
      </c>
      <c r="D83" s="73">
        <f>SUMPRODUCT(-('Gastos Gerais'!$B$4:$B$1002=Analítico!$B83),-(Analítico!D$3&gt;='Gastos Gerais'!$D$4:$D$1002),-(Analítico!D$3&lt;='Gastos Gerais'!$E$4:$E$1002),-('Gastos Gerais'!$C$4:$C$1002))</f>
        <v>150000</v>
      </c>
      <c r="E83" s="73">
        <f>SUMPRODUCT(-('Gastos Gerais'!$B$4:$B$1002=Analítico!$B83),-(Analítico!E$3&gt;='Gastos Gerais'!$D$4:$D$1002),-(Analítico!E$3&lt;='Gastos Gerais'!$E$4:$E$1002),-('Gastos Gerais'!$C$4:$C$1002))</f>
        <v>150000</v>
      </c>
      <c r="F83" s="73">
        <f>SUMPRODUCT(-('Gastos Gerais'!$B$4:$B$1002=Analítico!$B83),-(Analítico!F$3&gt;='Gastos Gerais'!$D$4:$D$1002),-(Analítico!F$3&lt;='Gastos Gerais'!$E$4:$E$1002),-('Gastos Gerais'!$C$4:$C$1002))</f>
        <v>150000</v>
      </c>
      <c r="G83" s="73">
        <f>SUMPRODUCT(-('Gastos Gerais'!$B$4:$B$1002=Analítico!$B83),-(Analítico!G$3&gt;='Gastos Gerais'!$D$4:$D$1002),-(Analítico!G$3&lt;='Gastos Gerais'!$E$4:$E$1002),-('Gastos Gerais'!$C$4:$C$1002))</f>
        <v>150000</v>
      </c>
      <c r="H83" s="73">
        <f>SUMPRODUCT(-('Gastos Gerais'!$B$4:$B$1002=Analítico!$B83),-(Analítico!H$3&gt;='Gastos Gerais'!$D$4:$D$1002),-(Analítico!H$3&lt;='Gastos Gerais'!$E$4:$E$1002),-('Gastos Gerais'!$C$4:$C$1002))</f>
        <v>150000</v>
      </c>
      <c r="I83" s="73">
        <f>SUMPRODUCT(-('Gastos Gerais'!$B$4:$B$1002=Analítico!$B83),-(Analítico!I$3&gt;='Gastos Gerais'!$D$4:$D$1002),-(Analítico!I$3&lt;='Gastos Gerais'!$E$4:$E$1002),-('Gastos Gerais'!$C$4:$C$1002))</f>
        <v>150000</v>
      </c>
      <c r="J83" s="73">
        <f>SUMPRODUCT(-('Gastos Gerais'!$B$4:$B$1002=Analítico!$B83),-(Analítico!J$3&gt;='Gastos Gerais'!$D$4:$D$1002),-(Analítico!J$3&lt;='Gastos Gerais'!$E$4:$E$1002),-('Gastos Gerais'!$C$4:$C$1002))</f>
        <v>150000</v>
      </c>
      <c r="K83" s="73">
        <f>SUMPRODUCT(-('Gastos Gerais'!$B$4:$B$1002=Analítico!$B83),-(Analítico!K$3&gt;='Gastos Gerais'!$D$4:$D$1002),-(Analítico!K$3&lt;='Gastos Gerais'!$E$4:$E$1002),-('Gastos Gerais'!$C$4:$C$1002))</f>
        <v>150000</v>
      </c>
      <c r="L83" s="73">
        <f>SUMPRODUCT(-('Gastos Gerais'!$B$4:$B$1002=Analítico!$B83),-(Analítico!L$3&gt;='Gastos Gerais'!$D$4:$D$1002),-(Analítico!L$3&lt;='Gastos Gerais'!$E$4:$E$1002),-('Gastos Gerais'!$C$4:$C$1002))</f>
        <v>0</v>
      </c>
      <c r="M83" s="73">
        <f>SUMPRODUCT(-('Gastos Gerais'!$B$4:$B$1002=Analítico!$B83),-(Analítico!M$3&gt;='Gastos Gerais'!$D$4:$D$1002),-(Analítico!M$3&lt;='Gastos Gerais'!$E$4:$E$1002),-('Gastos Gerais'!$C$4:$C$1002))</f>
        <v>0</v>
      </c>
      <c r="N83" s="73">
        <f>SUMPRODUCT(-('Gastos Gerais'!$B$4:$B$1002=Analítico!$B83),-(Analítico!N$3&gt;='Gastos Gerais'!$D$4:$D$1002),-(Analítico!N$3&lt;='Gastos Gerais'!$E$4:$E$1002),-('Gastos Gerais'!$C$4:$C$1002))</f>
        <v>0</v>
      </c>
      <c r="O83" s="73">
        <f>SUMPRODUCT(-('Gastos Gerais'!$B$4:$B$1002=Analítico!$B83),-(Analítico!O$3&gt;='Gastos Gerais'!$D$4:$D$1002),-(Analítico!O$3&lt;='Gastos Gerais'!$E$4:$E$1002),-('Gastos Gerais'!$C$4:$C$1002))</f>
        <v>0</v>
      </c>
      <c r="P83" s="73">
        <f>SUMPRODUCT(-('Gastos Gerais'!$B$4:$B$1002=Analítico!$B83),-(Analítico!P$3&gt;='Gastos Gerais'!$D$4:$D$1002),-(Analítico!P$3&lt;='Gastos Gerais'!$E$4:$E$1002),-('Gastos Gerais'!$C$4:$C$1002))</f>
        <v>0</v>
      </c>
      <c r="Q83" s="73">
        <f>SUMPRODUCT(-('Gastos Gerais'!$B$4:$B$1002=Analítico!$B83),-(Analítico!Q$3&gt;='Gastos Gerais'!$D$4:$D$1002),-(Analítico!Q$3&lt;='Gastos Gerais'!$E$4:$E$1002),-('Gastos Gerais'!$C$4:$C$1002))</f>
        <v>0</v>
      </c>
      <c r="R83" s="73">
        <f>SUMPRODUCT(-('Gastos Gerais'!$B$4:$B$1002=Analítico!$B83),-(Analítico!R$3&gt;='Gastos Gerais'!$D$4:$D$1002),-(Analítico!R$3&lt;='Gastos Gerais'!$E$4:$E$1002),-('Gastos Gerais'!$C$4:$C$1002))</f>
        <v>0</v>
      </c>
      <c r="S83" s="73">
        <f>SUMPRODUCT(-('Gastos Gerais'!$B$4:$B$1002=Analítico!$B83),-(Analítico!S$3&gt;='Gastos Gerais'!$D$4:$D$1002),-(Analítico!S$3&lt;='Gastos Gerais'!$E$4:$E$1002),-('Gastos Gerais'!$C$4:$C$1002))</f>
        <v>0</v>
      </c>
      <c r="T83" s="73">
        <f>SUMPRODUCT(-('Gastos Gerais'!$B$4:$B$1002=Analítico!$B83),-(Analítico!T$3&gt;='Gastos Gerais'!$D$4:$D$1002),-(Analítico!T$3&lt;='Gastos Gerais'!$E$4:$E$1002),-('Gastos Gerais'!$C$4:$C$1002))</f>
        <v>0</v>
      </c>
      <c r="U83" s="73">
        <f>SUMPRODUCT(-('Gastos Gerais'!$B$4:$B$1002=Analítico!$B83),-(Analítico!U$3&gt;='Gastos Gerais'!$D$4:$D$1002),-(Analítico!U$3&lt;='Gastos Gerais'!$E$4:$E$1002),-('Gastos Gerais'!$C$4:$C$1002))</f>
        <v>0</v>
      </c>
      <c r="V83" s="73">
        <f>SUMPRODUCT(-('Gastos Gerais'!$B$4:$B$1002=Analítico!$B83),-(Analítico!V$3&gt;='Gastos Gerais'!$D$4:$D$1002),-(Analítico!V$3&lt;='Gastos Gerais'!$E$4:$E$1002),-('Gastos Gerais'!$C$4:$C$1002))</f>
        <v>0</v>
      </c>
      <c r="W83" s="73">
        <f>SUMPRODUCT(-('Gastos Gerais'!$B$4:$B$1002=Analítico!$B83),-(Analítico!W$3&gt;='Gastos Gerais'!$D$4:$D$1002),-(Analítico!W$3&lt;='Gastos Gerais'!$E$4:$E$1002),-('Gastos Gerais'!$C$4:$C$1002))</f>
        <v>0</v>
      </c>
      <c r="X83" s="73">
        <f>SUMPRODUCT(-('Gastos Gerais'!$B$4:$B$1002=Analítico!$B83),-(Analítico!X$3&gt;='Gastos Gerais'!$D$4:$D$1002),-(Analítico!X$3&lt;='Gastos Gerais'!$E$4:$E$1002),-('Gastos Gerais'!$C$4:$C$1002))</f>
        <v>0</v>
      </c>
      <c r="Y83" s="73">
        <f>SUMPRODUCT(-('Gastos Gerais'!$B$4:$B$1002=Analítico!$B83),-(Analítico!Y$3&gt;='Gastos Gerais'!$D$4:$D$1002),-(Analítico!Y$3&lt;='Gastos Gerais'!$E$4:$E$1002),-('Gastos Gerais'!$C$4:$C$1002))</f>
        <v>0</v>
      </c>
      <c r="Z83" s="73">
        <f>SUMPRODUCT(-('Gastos Gerais'!$B$4:$B$1002=Analítico!$B83),-(Analítico!Z$3&gt;='Gastos Gerais'!$D$4:$D$1002),-(Analítico!Z$3&lt;='Gastos Gerais'!$E$4:$E$1002),-('Gastos Gerais'!$C$4:$C$1002))</f>
        <v>0</v>
      </c>
      <c r="AA83" s="73">
        <f>SUMPRODUCT(-('Gastos Gerais'!$B$4:$B$1002=Analítico!$B83),-(Analítico!AA$3&gt;='Gastos Gerais'!$D$4:$D$1002),-(Analítico!AA$3&lt;='Gastos Gerais'!$E$4:$E$1002),-('Gastos Gerais'!$C$4:$C$1002))</f>
        <v>0</v>
      </c>
      <c r="AB83" s="73">
        <f>SUMPRODUCT(-('Gastos Gerais'!$B$4:$B$1002=Analítico!$B83),-(Analítico!AB$3&gt;='Gastos Gerais'!$D$4:$D$1002),-(Analítico!AB$3&lt;='Gastos Gerais'!$E$4:$E$1002),-('Gastos Gerais'!$C$4:$C$1002))</f>
        <v>0</v>
      </c>
      <c r="AC83" s="73">
        <f>SUMPRODUCT(-('Gastos Gerais'!$B$4:$B$1002=Analítico!$B83),-(Analítico!AC$3&gt;='Gastos Gerais'!$D$4:$D$1002),-(Analítico!AC$3&lt;='Gastos Gerais'!$E$4:$E$1002),-('Gastos Gerais'!$C$4:$C$1002))</f>
        <v>0</v>
      </c>
      <c r="AD83" s="73">
        <f>SUMPRODUCT(-('Gastos Gerais'!$B$4:$B$1002=Analítico!$B83),-(Analítico!AD$3&gt;='Gastos Gerais'!$D$4:$D$1002),-(Analítico!AD$3&lt;='Gastos Gerais'!$E$4:$E$1002),-('Gastos Gerais'!$C$4:$C$1002))</f>
        <v>0</v>
      </c>
      <c r="AE83" s="73">
        <f>SUMPRODUCT(-('Gastos Gerais'!$B$4:$B$1002=Analítico!$B83),-(Analítico!AE$3&gt;='Gastos Gerais'!$D$4:$D$1002),-(Analítico!AE$3&lt;='Gastos Gerais'!$E$4:$E$1002),-('Gastos Gerais'!$C$4:$C$1002))</f>
        <v>0</v>
      </c>
      <c r="AF83" s="73">
        <f>SUMPRODUCT(-('Gastos Gerais'!$B$4:$B$1002=Analítico!$B83),-(Analítico!AF$3&gt;='Gastos Gerais'!$D$4:$D$1002),-(Analítico!AF$3&lt;='Gastos Gerais'!$E$4:$E$1002),-('Gastos Gerais'!$C$4:$C$1002))</f>
        <v>0</v>
      </c>
      <c r="AG83" s="73">
        <f>SUMPRODUCT(-('Gastos Gerais'!$B$4:$B$1002=Analítico!$B83),-(Analítico!AG$3&gt;='Gastos Gerais'!$D$4:$D$1002),-(Analítico!AG$3&lt;='Gastos Gerais'!$E$4:$E$1002),-('Gastos Gerais'!$C$4:$C$1002))</f>
        <v>0</v>
      </c>
      <c r="AH83" s="73">
        <f>SUMPRODUCT(-('Gastos Gerais'!$B$4:$B$1002=Analítico!$B83),-(Analítico!AH$3&gt;='Gastos Gerais'!$D$4:$D$1002),-(Analítico!AH$3&lt;='Gastos Gerais'!$E$4:$E$1002),-('Gastos Gerais'!$C$4:$C$1002))</f>
        <v>0</v>
      </c>
      <c r="AI83" s="73">
        <f>SUMPRODUCT(-('Gastos Gerais'!$B$4:$B$1002=Analítico!$B83),-(Analítico!AI$3&gt;='Gastos Gerais'!$D$4:$D$1002),-(Analítico!AI$3&lt;='Gastos Gerais'!$E$4:$E$1002),-('Gastos Gerais'!$C$4:$C$1002))</f>
        <v>0</v>
      </c>
      <c r="AJ83" s="73">
        <f>SUMPRODUCT(-('Gastos Gerais'!$B$4:$B$1002=Analítico!$B83),-(Analítico!AJ$3&gt;='Gastos Gerais'!$D$4:$D$1002),-(Analítico!AJ$3&lt;='Gastos Gerais'!$E$4:$E$1002),-('Gastos Gerais'!$C$4:$C$1002))</f>
        <v>0</v>
      </c>
      <c r="AK83" s="73">
        <f>SUMPRODUCT(-('Gastos Gerais'!$B$4:$B$1002=Analítico!$B83),-(Analítico!AK$3&gt;='Gastos Gerais'!$D$4:$D$1002),-(Analítico!AK$3&lt;='Gastos Gerais'!$E$4:$E$1002),-('Gastos Gerais'!$C$4:$C$1002))</f>
        <v>0</v>
      </c>
      <c r="AL83" s="73">
        <f>SUMPRODUCT(-('Gastos Gerais'!$B$4:$B$1002=Analítico!$B83),-(Analítico!AL$3&gt;='Gastos Gerais'!$D$4:$D$1002),-(Analítico!AL$3&lt;='Gastos Gerais'!$E$4:$E$1002),-('Gastos Gerais'!$C$4:$C$1002))</f>
        <v>0</v>
      </c>
      <c r="AM83" s="73">
        <f>SUMPRODUCT(-('Gastos Gerais'!$B$4:$B$1002=Analítico!$B83),-(Analítico!AM$3&gt;='Gastos Gerais'!$D$4:$D$1002),-(Analítico!AM$3&lt;='Gastos Gerais'!$E$4:$E$1002),-('Gastos Gerais'!$C$4:$C$1002))</f>
        <v>0</v>
      </c>
      <c r="AN83" s="73">
        <f>SUMPRODUCT(-('Gastos Gerais'!$B$4:$B$1002=Analítico!$B83),-(Analítico!AN$3&gt;='Gastos Gerais'!$D$4:$D$1002),-(Analítico!AN$3&lt;='Gastos Gerais'!$E$4:$E$1002),-('Gastos Gerais'!$C$4:$C$1002))</f>
        <v>0</v>
      </c>
      <c r="AO83" s="73">
        <f>SUMPRODUCT(-('Gastos Gerais'!$B$4:$B$1002=Analítico!$B83),-(Analítico!AO$3&gt;='Gastos Gerais'!$D$4:$D$1002),-(Analítico!AO$3&lt;='Gastos Gerais'!$E$4:$E$1002),-('Gastos Gerais'!$C$4:$C$1002))</f>
        <v>0</v>
      </c>
      <c r="AP83" s="73">
        <f>SUMPRODUCT(-('Gastos Gerais'!$B$4:$B$1002=Analítico!$B83),-(Analítico!AP$3&gt;='Gastos Gerais'!$D$4:$D$1002),-(Analítico!AP$3&lt;='Gastos Gerais'!$E$4:$E$1002),-('Gastos Gerais'!$C$4:$C$1002))</f>
        <v>0</v>
      </c>
      <c r="AQ83" s="73">
        <f>SUMPRODUCT(-('Gastos Gerais'!$B$4:$B$1002=Analítico!$B83),-(Analítico!AQ$3&gt;='Gastos Gerais'!$D$4:$D$1002),-(Analítico!AQ$3&lt;='Gastos Gerais'!$E$4:$E$1002),-('Gastos Gerais'!$C$4:$C$1002))</f>
        <v>0</v>
      </c>
      <c r="AR83" s="73">
        <f>SUMPRODUCT(-('Gastos Gerais'!$B$4:$B$1002=Analítico!$B83),-(Analítico!AR$3&gt;='Gastos Gerais'!$D$4:$D$1002),-(Analítico!AR$3&lt;='Gastos Gerais'!$E$4:$E$1002),-('Gastos Gerais'!$C$4:$C$1002))</f>
        <v>0</v>
      </c>
      <c r="AS83" s="73">
        <f>SUMPRODUCT(-('Gastos Gerais'!$B$4:$B$1002=Analítico!$B83),-(Analítico!AS$3&gt;='Gastos Gerais'!$D$4:$D$1002),-(Analítico!AS$3&lt;='Gastos Gerais'!$E$4:$E$1002),-('Gastos Gerais'!$C$4:$C$1002))</f>
        <v>0</v>
      </c>
      <c r="AT83" s="73">
        <f>SUMPRODUCT(-('Gastos Gerais'!$B$4:$B$1002=Analítico!$B83),-(Analítico!AT$3&gt;='Gastos Gerais'!$D$4:$D$1002),-(Analítico!AT$3&lt;='Gastos Gerais'!$E$4:$E$1002),-('Gastos Gerais'!$C$4:$C$1002))</f>
        <v>0</v>
      </c>
      <c r="AU83" s="73">
        <f>SUMPRODUCT(-('Gastos Gerais'!$B$4:$B$1002=Analítico!$B83),-(Analítico!AU$3&gt;='Gastos Gerais'!$D$4:$D$1002),-(Analítico!AU$3&lt;='Gastos Gerais'!$E$4:$E$1002),-('Gastos Gerais'!$C$4:$C$1002))</f>
        <v>0</v>
      </c>
      <c r="AV83" s="73">
        <f>SUMPRODUCT(-('Gastos Gerais'!$B$4:$B$1002=Analítico!$B83),-(Analítico!AV$3&gt;='Gastos Gerais'!$D$4:$D$1002),-(Analítico!AV$3&lt;='Gastos Gerais'!$E$4:$E$1002),-('Gastos Gerais'!$C$4:$C$1002))</f>
        <v>0</v>
      </c>
      <c r="AW83" s="73">
        <f>SUMPRODUCT(-('Gastos Gerais'!$B$4:$B$1002=Analítico!$B83),-(Analítico!AW$3&gt;='Gastos Gerais'!$D$4:$D$1002),-(Analítico!AW$3&lt;='Gastos Gerais'!$E$4:$E$1002),-('Gastos Gerais'!$C$4:$C$1002))</f>
        <v>0</v>
      </c>
      <c r="AX83" s="73">
        <f>SUMPRODUCT(-('Gastos Gerais'!$B$4:$B$1002=Analítico!$B83),-(Analítico!AX$3&gt;='Gastos Gerais'!$D$4:$D$1002),-(Analítico!AX$3&lt;='Gastos Gerais'!$E$4:$E$1002),-('Gastos Gerais'!$C$4:$C$1002))</f>
        <v>0</v>
      </c>
      <c r="AY83" s="73">
        <f>SUMPRODUCT(-('Gastos Gerais'!$B$4:$B$1002=Analítico!$B83),-(Analítico!AY$3&gt;='Gastos Gerais'!$D$4:$D$1002),-(Analítico!AY$3&lt;='Gastos Gerais'!$E$4:$E$1002),-('Gastos Gerais'!$C$4:$C$1002))</f>
        <v>0</v>
      </c>
      <c r="AZ83" s="73">
        <f>SUMPRODUCT(-('Gastos Gerais'!$B$4:$B$1002=Analítico!$B83),-(Analítico!AZ$3&gt;='Gastos Gerais'!$D$4:$D$1002),-(Analítico!AZ$3&lt;='Gastos Gerais'!$E$4:$E$1002),-('Gastos Gerais'!$C$4:$C$1002))</f>
        <v>0</v>
      </c>
      <c r="BA83" s="73">
        <f>SUMPRODUCT(-('Gastos Gerais'!$B$4:$B$1002=Analítico!$B83),-(Analítico!BA$3&gt;='Gastos Gerais'!$D$4:$D$1002),-(Analítico!BA$3&lt;='Gastos Gerais'!$E$4:$E$1002),-('Gastos Gerais'!$C$4:$C$1002))</f>
        <v>0</v>
      </c>
      <c r="BB83" s="73">
        <f>SUMPRODUCT(-('Gastos Gerais'!$B$4:$B$1002=Analítico!$B83),-(Analítico!BB$3&gt;='Gastos Gerais'!$D$4:$D$1002),-(Analítico!BB$3&lt;='Gastos Gerais'!$E$4:$E$1002),-('Gastos Gerais'!$C$4:$C$1002))</f>
        <v>0</v>
      </c>
      <c r="BC83" s="73">
        <f>SUMPRODUCT(-('Gastos Gerais'!$B$4:$B$1002=Analítico!$B83),-(Analítico!BC$3&gt;='Gastos Gerais'!$D$4:$D$1002),-(Analítico!BC$3&lt;='Gastos Gerais'!$E$4:$E$1002),-('Gastos Gerais'!$C$4:$C$1002))</f>
        <v>0</v>
      </c>
      <c r="BD83" s="73">
        <f>SUMPRODUCT(-('Gastos Gerais'!$B$4:$B$1002=Analítico!$B83),-(Analítico!BD$3&gt;='Gastos Gerais'!$D$4:$D$1002),-(Analítico!BD$3&lt;='Gastos Gerais'!$E$4:$E$1002),-('Gastos Gerais'!$C$4:$C$1002))</f>
        <v>0</v>
      </c>
      <c r="BE83" s="73">
        <f>SUMPRODUCT(-('Gastos Gerais'!$B$4:$B$1002=Analítico!$B83),-(Analítico!BE$3&gt;='Gastos Gerais'!$D$4:$D$1002),-(Analítico!BE$3&lt;='Gastos Gerais'!$E$4:$E$1002),-('Gastos Gerais'!$C$4:$C$1002))</f>
        <v>0</v>
      </c>
      <c r="BF83" s="73">
        <f>SUMPRODUCT(-('Gastos Gerais'!$B$4:$B$1002=Analítico!$B83),-(Analítico!BF$3&gt;='Gastos Gerais'!$D$4:$D$1002),-(Analítico!BF$3&lt;='Gastos Gerais'!$E$4:$E$1002),-('Gastos Gerais'!$C$4:$C$1002))</f>
        <v>0</v>
      </c>
      <c r="BG83" s="73">
        <f>SUMPRODUCT(-('Gastos Gerais'!$B$4:$B$1002=Analítico!$B83),-(Analítico!BG$3&gt;='Gastos Gerais'!$D$4:$D$1002),-(Analítico!BG$3&lt;='Gastos Gerais'!$E$4:$E$1002),-('Gastos Gerais'!$C$4:$C$1002))</f>
        <v>0</v>
      </c>
      <c r="BH83" s="73">
        <f>SUMPRODUCT(-('Gastos Gerais'!$B$4:$B$1002=Analítico!$B83),-(Analítico!BH$3&gt;='Gastos Gerais'!$D$4:$D$1002),-(Analítico!BH$3&lt;='Gastos Gerais'!$E$4:$E$1002),-('Gastos Gerais'!$C$4:$C$1002))</f>
        <v>0</v>
      </c>
      <c r="BI83" s="73">
        <f>SUMPRODUCT(-('Gastos Gerais'!$B$4:$B$1002=Analítico!$B83),-(Analítico!BI$3&gt;='Gastos Gerais'!$D$4:$D$1002),-(Analítico!BI$3&lt;='Gastos Gerais'!$E$4:$E$1002),-('Gastos Gerais'!$C$4:$C$1002))</f>
        <v>0</v>
      </c>
      <c r="BJ83" s="73">
        <f>SUMPRODUCT(-('Gastos Gerais'!$B$4:$B$1002=Analítico!$B83),-(Analítico!BJ$3&gt;='Gastos Gerais'!$D$4:$D$1002),-(Analítico!BJ$3&lt;='Gastos Gerais'!$E$4:$E$1002),-('Gastos Gerais'!$C$4:$C$1002))</f>
        <v>0</v>
      </c>
      <c r="BK83" s="71">
        <f t="shared" si="31"/>
        <v>1350000</v>
      </c>
      <c r="BL83" s="76">
        <f t="shared" ca="1" si="32"/>
        <v>1.6419652349048072E-2</v>
      </c>
    </row>
    <row r="84" spans="1:64" s="49" customFormat="1" ht="23.25" customHeight="1">
      <c r="A84" s="19" t="s">
        <v>175</v>
      </c>
      <c r="B84" s="351" t="s">
        <v>176</v>
      </c>
      <c r="C84" s="73">
        <f>SUMPRODUCT(-('Gastos Gerais'!$B$4:$B$1002=Analítico!$B84),-(Analítico!C$3&gt;='Gastos Gerais'!$D$4:$D$1002),-(Analítico!C$3&lt;='Gastos Gerais'!$E$4:$E$1002),-('Gastos Gerais'!$C$4:$C$1002))</f>
        <v>4000</v>
      </c>
      <c r="D84" s="73">
        <f>SUMPRODUCT(-('Gastos Gerais'!$B$4:$B$1002=Analítico!$B84),-(Analítico!D$3&gt;='Gastos Gerais'!$D$4:$D$1002),-(Analítico!D$3&lt;='Gastos Gerais'!$E$4:$E$1002),-('Gastos Gerais'!$C$4:$C$1002))</f>
        <v>4000</v>
      </c>
      <c r="E84" s="73">
        <f>SUMPRODUCT(-('Gastos Gerais'!$B$4:$B$1002=Analítico!$B84),-(Analítico!E$3&gt;='Gastos Gerais'!$D$4:$D$1002),-(Analítico!E$3&lt;='Gastos Gerais'!$E$4:$E$1002),-('Gastos Gerais'!$C$4:$C$1002))</f>
        <v>4000</v>
      </c>
      <c r="F84" s="73">
        <f>SUMPRODUCT(-('Gastos Gerais'!$B$4:$B$1002=Analítico!$B84),-(Analítico!F$3&gt;='Gastos Gerais'!$D$4:$D$1002),-(Analítico!F$3&lt;='Gastos Gerais'!$E$4:$E$1002),-('Gastos Gerais'!$C$4:$C$1002))</f>
        <v>4000</v>
      </c>
      <c r="G84" s="73">
        <f>SUMPRODUCT(-('Gastos Gerais'!$B$4:$B$1002=Analítico!$B84),-(Analítico!G$3&gt;='Gastos Gerais'!$D$4:$D$1002),-(Analítico!G$3&lt;='Gastos Gerais'!$E$4:$E$1002),-('Gastos Gerais'!$C$4:$C$1002))</f>
        <v>4000</v>
      </c>
      <c r="H84" s="73">
        <f>SUMPRODUCT(-('Gastos Gerais'!$B$4:$B$1002=Analítico!$B84),-(Analítico!H$3&gt;='Gastos Gerais'!$D$4:$D$1002),-(Analítico!H$3&lt;='Gastos Gerais'!$E$4:$E$1002),-('Gastos Gerais'!$C$4:$C$1002))</f>
        <v>4000</v>
      </c>
      <c r="I84" s="73">
        <f>SUMPRODUCT(-('Gastos Gerais'!$B$4:$B$1002=Analítico!$B84),-(Analítico!I$3&gt;='Gastos Gerais'!$D$4:$D$1002),-(Analítico!I$3&lt;='Gastos Gerais'!$E$4:$E$1002),-('Gastos Gerais'!$C$4:$C$1002))</f>
        <v>4000</v>
      </c>
      <c r="J84" s="73">
        <f>SUMPRODUCT(-('Gastos Gerais'!$B$4:$B$1002=Analítico!$B84),-(Analítico!J$3&gt;='Gastos Gerais'!$D$4:$D$1002),-(Analítico!J$3&lt;='Gastos Gerais'!$E$4:$E$1002),-('Gastos Gerais'!$C$4:$C$1002))</f>
        <v>4000</v>
      </c>
      <c r="K84" s="73">
        <f>SUMPRODUCT(-('Gastos Gerais'!$B$4:$B$1002=Analítico!$B84),-(Analítico!K$3&gt;='Gastos Gerais'!$D$4:$D$1002),-(Analítico!K$3&lt;='Gastos Gerais'!$E$4:$E$1002),-('Gastos Gerais'!$C$4:$C$1002))</f>
        <v>4000</v>
      </c>
      <c r="L84" s="73">
        <f>SUMPRODUCT(-('Gastos Gerais'!$B$4:$B$1002=Analítico!$B84),-(Analítico!L$3&gt;='Gastos Gerais'!$D$4:$D$1002),-(Analítico!L$3&lt;='Gastos Gerais'!$E$4:$E$1002),-('Gastos Gerais'!$C$4:$C$1002))</f>
        <v>0</v>
      </c>
      <c r="M84" s="73">
        <f>SUMPRODUCT(-('Gastos Gerais'!$B$4:$B$1002=Analítico!$B84),-(Analítico!M$3&gt;='Gastos Gerais'!$D$4:$D$1002),-(Analítico!M$3&lt;='Gastos Gerais'!$E$4:$E$1002),-('Gastos Gerais'!$C$4:$C$1002))</f>
        <v>0</v>
      </c>
      <c r="N84" s="73">
        <f>SUMPRODUCT(-('Gastos Gerais'!$B$4:$B$1002=Analítico!$B84),-(Analítico!N$3&gt;='Gastos Gerais'!$D$4:$D$1002),-(Analítico!N$3&lt;='Gastos Gerais'!$E$4:$E$1002),-('Gastos Gerais'!$C$4:$C$1002))</f>
        <v>0</v>
      </c>
      <c r="O84" s="73">
        <f>SUMPRODUCT(-('Gastos Gerais'!$B$4:$B$1002=Analítico!$B84),-(Analítico!O$3&gt;='Gastos Gerais'!$D$4:$D$1002),-(Analítico!O$3&lt;='Gastos Gerais'!$E$4:$E$1002),-('Gastos Gerais'!$C$4:$C$1002))</f>
        <v>0</v>
      </c>
      <c r="P84" s="73">
        <f>SUMPRODUCT(-('Gastos Gerais'!$B$4:$B$1002=Analítico!$B84),-(Analítico!P$3&gt;='Gastos Gerais'!$D$4:$D$1002),-(Analítico!P$3&lt;='Gastos Gerais'!$E$4:$E$1002),-('Gastos Gerais'!$C$4:$C$1002))</f>
        <v>0</v>
      </c>
      <c r="Q84" s="73">
        <f>SUMPRODUCT(-('Gastos Gerais'!$B$4:$B$1002=Analítico!$B84),-(Analítico!Q$3&gt;='Gastos Gerais'!$D$4:$D$1002),-(Analítico!Q$3&lt;='Gastos Gerais'!$E$4:$E$1002),-('Gastos Gerais'!$C$4:$C$1002))</f>
        <v>0</v>
      </c>
      <c r="R84" s="73">
        <f>SUMPRODUCT(-('Gastos Gerais'!$B$4:$B$1002=Analítico!$B84),-(Analítico!R$3&gt;='Gastos Gerais'!$D$4:$D$1002),-(Analítico!R$3&lt;='Gastos Gerais'!$E$4:$E$1002),-('Gastos Gerais'!$C$4:$C$1002))</f>
        <v>0</v>
      </c>
      <c r="S84" s="73">
        <f>SUMPRODUCT(-('Gastos Gerais'!$B$4:$B$1002=Analítico!$B84),-(Analítico!S$3&gt;='Gastos Gerais'!$D$4:$D$1002),-(Analítico!S$3&lt;='Gastos Gerais'!$E$4:$E$1002),-('Gastos Gerais'!$C$4:$C$1002))</f>
        <v>0</v>
      </c>
      <c r="T84" s="73">
        <f>SUMPRODUCT(-('Gastos Gerais'!$B$4:$B$1002=Analítico!$B84),-(Analítico!T$3&gt;='Gastos Gerais'!$D$4:$D$1002),-(Analítico!T$3&lt;='Gastos Gerais'!$E$4:$E$1002),-('Gastos Gerais'!$C$4:$C$1002))</f>
        <v>0</v>
      </c>
      <c r="U84" s="73">
        <f>SUMPRODUCT(-('Gastos Gerais'!$B$4:$B$1002=Analítico!$B84),-(Analítico!U$3&gt;='Gastos Gerais'!$D$4:$D$1002),-(Analítico!U$3&lt;='Gastos Gerais'!$E$4:$E$1002),-('Gastos Gerais'!$C$4:$C$1002))</f>
        <v>0</v>
      </c>
      <c r="V84" s="73">
        <f>SUMPRODUCT(-('Gastos Gerais'!$B$4:$B$1002=Analítico!$B84),-(Analítico!V$3&gt;='Gastos Gerais'!$D$4:$D$1002),-(Analítico!V$3&lt;='Gastos Gerais'!$E$4:$E$1002),-('Gastos Gerais'!$C$4:$C$1002))</f>
        <v>0</v>
      </c>
      <c r="W84" s="73">
        <f>SUMPRODUCT(-('Gastos Gerais'!$B$4:$B$1002=Analítico!$B84),-(Analítico!W$3&gt;='Gastos Gerais'!$D$4:$D$1002),-(Analítico!W$3&lt;='Gastos Gerais'!$E$4:$E$1002),-('Gastos Gerais'!$C$4:$C$1002))</f>
        <v>0</v>
      </c>
      <c r="X84" s="73">
        <f>SUMPRODUCT(-('Gastos Gerais'!$B$4:$B$1002=Analítico!$B84),-(Analítico!X$3&gt;='Gastos Gerais'!$D$4:$D$1002),-(Analítico!X$3&lt;='Gastos Gerais'!$E$4:$E$1002),-('Gastos Gerais'!$C$4:$C$1002))</f>
        <v>0</v>
      </c>
      <c r="Y84" s="73">
        <f>SUMPRODUCT(-('Gastos Gerais'!$B$4:$B$1002=Analítico!$B84),-(Analítico!Y$3&gt;='Gastos Gerais'!$D$4:$D$1002),-(Analítico!Y$3&lt;='Gastos Gerais'!$E$4:$E$1002),-('Gastos Gerais'!$C$4:$C$1002))</f>
        <v>0</v>
      </c>
      <c r="Z84" s="73">
        <f>SUMPRODUCT(-('Gastos Gerais'!$B$4:$B$1002=Analítico!$B84),-(Analítico!Z$3&gt;='Gastos Gerais'!$D$4:$D$1002),-(Analítico!Z$3&lt;='Gastos Gerais'!$E$4:$E$1002),-('Gastos Gerais'!$C$4:$C$1002))</f>
        <v>0</v>
      </c>
      <c r="AA84" s="73">
        <f>SUMPRODUCT(-('Gastos Gerais'!$B$4:$B$1002=Analítico!$B84),-(Analítico!AA$3&gt;='Gastos Gerais'!$D$4:$D$1002),-(Analítico!AA$3&lt;='Gastos Gerais'!$E$4:$E$1002),-('Gastos Gerais'!$C$4:$C$1002))</f>
        <v>0</v>
      </c>
      <c r="AB84" s="73">
        <f>SUMPRODUCT(-('Gastos Gerais'!$B$4:$B$1002=Analítico!$B84),-(Analítico!AB$3&gt;='Gastos Gerais'!$D$4:$D$1002),-(Analítico!AB$3&lt;='Gastos Gerais'!$E$4:$E$1002),-('Gastos Gerais'!$C$4:$C$1002))</f>
        <v>0</v>
      </c>
      <c r="AC84" s="73">
        <f>SUMPRODUCT(-('Gastos Gerais'!$B$4:$B$1002=Analítico!$B84),-(Analítico!AC$3&gt;='Gastos Gerais'!$D$4:$D$1002),-(Analítico!AC$3&lt;='Gastos Gerais'!$E$4:$E$1002),-('Gastos Gerais'!$C$4:$C$1002))</f>
        <v>0</v>
      </c>
      <c r="AD84" s="73">
        <f>SUMPRODUCT(-('Gastos Gerais'!$B$4:$B$1002=Analítico!$B84),-(Analítico!AD$3&gt;='Gastos Gerais'!$D$4:$D$1002),-(Analítico!AD$3&lt;='Gastos Gerais'!$E$4:$E$1002),-('Gastos Gerais'!$C$4:$C$1002))</f>
        <v>0</v>
      </c>
      <c r="AE84" s="73">
        <f>SUMPRODUCT(-('Gastos Gerais'!$B$4:$B$1002=Analítico!$B84),-(Analítico!AE$3&gt;='Gastos Gerais'!$D$4:$D$1002),-(Analítico!AE$3&lt;='Gastos Gerais'!$E$4:$E$1002),-('Gastos Gerais'!$C$4:$C$1002))</f>
        <v>0</v>
      </c>
      <c r="AF84" s="73">
        <f>SUMPRODUCT(-('Gastos Gerais'!$B$4:$B$1002=Analítico!$B84),-(Analítico!AF$3&gt;='Gastos Gerais'!$D$4:$D$1002),-(Analítico!AF$3&lt;='Gastos Gerais'!$E$4:$E$1002),-('Gastos Gerais'!$C$4:$C$1002))</f>
        <v>0</v>
      </c>
      <c r="AG84" s="73">
        <f>SUMPRODUCT(-('Gastos Gerais'!$B$4:$B$1002=Analítico!$B84),-(Analítico!AG$3&gt;='Gastos Gerais'!$D$4:$D$1002),-(Analítico!AG$3&lt;='Gastos Gerais'!$E$4:$E$1002),-('Gastos Gerais'!$C$4:$C$1002))</f>
        <v>0</v>
      </c>
      <c r="AH84" s="73">
        <f>SUMPRODUCT(-('Gastos Gerais'!$B$4:$B$1002=Analítico!$B84),-(Analítico!AH$3&gt;='Gastos Gerais'!$D$4:$D$1002),-(Analítico!AH$3&lt;='Gastos Gerais'!$E$4:$E$1002),-('Gastos Gerais'!$C$4:$C$1002))</f>
        <v>0</v>
      </c>
      <c r="AI84" s="73">
        <f>SUMPRODUCT(-('Gastos Gerais'!$B$4:$B$1002=Analítico!$B84),-(Analítico!AI$3&gt;='Gastos Gerais'!$D$4:$D$1002),-(Analítico!AI$3&lt;='Gastos Gerais'!$E$4:$E$1002),-('Gastos Gerais'!$C$4:$C$1002))</f>
        <v>0</v>
      </c>
      <c r="AJ84" s="73">
        <f>SUMPRODUCT(-('Gastos Gerais'!$B$4:$B$1002=Analítico!$B84),-(Analítico!AJ$3&gt;='Gastos Gerais'!$D$4:$D$1002),-(Analítico!AJ$3&lt;='Gastos Gerais'!$E$4:$E$1002),-('Gastos Gerais'!$C$4:$C$1002))</f>
        <v>0</v>
      </c>
      <c r="AK84" s="73">
        <f>SUMPRODUCT(-('Gastos Gerais'!$B$4:$B$1002=Analítico!$B84),-(Analítico!AK$3&gt;='Gastos Gerais'!$D$4:$D$1002),-(Analítico!AK$3&lt;='Gastos Gerais'!$E$4:$E$1002),-('Gastos Gerais'!$C$4:$C$1002))</f>
        <v>0</v>
      </c>
      <c r="AL84" s="73">
        <f>SUMPRODUCT(-('Gastos Gerais'!$B$4:$B$1002=Analítico!$B84),-(Analítico!AL$3&gt;='Gastos Gerais'!$D$4:$D$1002),-(Analítico!AL$3&lt;='Gastos Gerais'!$E$4:$E$1002),-('Gastos Gerais'!$C$4:$C$1002))</f>
        <v>0</v>
      </c>
      <c r="AM84" s="73">
        <f>SUMPRODUCT(-('Gastos Gerais'!$B$4:$B$1002=Analítico!$B84),-(Analítico!AM$3&gt;='Gastos Gerais'!$D$4:$D$1002),-(Analítico!AM$3&lt;='Gastos Gerais'!$E$4:$E$1002),-('Gastos Gerais'!$C$4:$C$1002))</f>
        <v>0</v>
      </c>
      <c r="AN84" s="73">
        <f>SUMPRODUCT(-('Gastos Gerais'!$B$4:$B$1002=Analítico!$B84),-(Analítico!AN$3&gt;='Gastos Gerais'!$D$4:$D$1002),-(Analítico!AN$3&lt;='Gastos Gerais'!$E$4:$E$1002),-('Gastos Gerais'!$C$4:$C$1002))</f>
        <v>0</v>
      </c>
      <c r="AO84" s="73">
        <f>SUMPRODUCT(-('Gastos Gerais'!$B$4:$B$1002=Analítico!$B84),-(Analítico!AO$3&gt;='Gastos Gerais'!$D$4:$D$1002),-(Analítico!AO$3&lt;='Gastos Gerais'!$E$4:$E$1002),-('Gastos Gerais'!$C$4:$C$1002))</f>
        <v>0</v>
      </c>
      <c r="AP84" s="73">
        <f>SUMPRODUCT(-('Gastos Gerais'!$B$4:$B$1002=Analítico!$B84),-(Analítico!AP$3&gt;='Gastos Gerais'!$D$4:$D$1002),-(Analítico!AP$3&lt;='Gastos Gerais'!$E$4:$E$1002),-('Gastos Gerais'!$C$4:$C$1002))</f>
        <v>0</v>
      </c>
      <c r="AQ84" s="73">
        <f>SUMPRODUCT(-('Gastos Gerais'!$B$4:$B$1002=Analítico!$B84),-(Analítico!AQ$3&gt;='Gastos Gerais'!$D$4:$D$1002),-(Analítico!AQ$3&lt;='Gastos Gerais'!$E$4:$E$1002),-('Gastos Gerais'!$C$4:$C$1002))</f>
        <v>0</v>
      </c>
      <c r="AR84" s="73">
        <f>SUMPRODUCT(-('Gastos Gerais'!$B$4:$B$1002=Analítico!$B84),-(Analítico!AR$3&gt;='Gastos Gerais'!$D$4:$D$1002),-(Analítico!AR$3&lt;='Gastos Gerais'!$E$4:$E$1002),-('Gastos Gerais'!$C$4:$C$1002))</f>
        <v>0</v>
      </c>
      <c r="AS84" s="73">
        <f>SUMPRODUCT(-('Gastos Gerais'!$B$4:$B$1002=Analítico!$B84),-(Analítico!AS$3&gt;='Gastos Gerais'!$D$4:$D$1002),-(Analítico!AS$3&lt;='Gastos Gerais'!$E$4:$E$1002),-('Gastos Gerais'!$C$4:$C$1002))</f>
        <v>0</v>
      </c>
      <c r="AT84" s="73">
        <f>SUMPRODUCT(-('Gastos Gerais'!$B$4:$B$1002=Analítico!$B84),-(Analítico!AT$3&gt;='Gastos Gerais'!$D$4:$D$1002),-(Analítico!AT$3&lt;='Gastos Gerais'!$E$4:$E$1002),-('Gastos Gerais'!$C$4:$C$1002))</f>
        <v>0</v>
      </c>
      <c r="AU84" s="73">
        <f>SUMPRODUCT(-('Gastos Gerais'!$B$4:$B$1002=Analítico!$B84),-(Analítico!AU$3&gt;='Gastos Gerais'!$D$4:$D$1002),-(Analítico!AU$3&lt;='Gastos Gerais'!$E$4:$E$1002),-('Gastos Gerais'!$C$4:$C$1002))</f>
        <v>0</v>
      </c>
      <c r="AV84" s="73">
        <f>SUMPRODUCT(-('Gastos Gerais'!$B$4:$B$1002=Analítico!$B84),-(Analítico!AV$3&gt;='Gastos Gerais'!$D$4:$D$1002),-(Analítico!AV$3&lt;='Gastos Gerais'!$E$4:$E$1002),-('Gastos Gerais'!$C$4:$C$1002))</f>
        <v>0</v>
      </c>
      <c r="AW84" s="73">
        <f>SUMPRODUCT(-('Gastos Gerais'!$B$4:$B$1002=Analítico!$B84),-(Analítico!AW$3&gt;='Gastos Gerais'!$D$4:$D$1002),-(Analítico!AW$3&lt;='Gastos Gerais'!$E$4:$E$1002),-('Gastos Gerais'!$C$4:$C$1002))</f>
        <v>0</v>
      </c>
      <c r="AX84" s="73">
        <f>SUMPRODUCT(-('Gastos Gerais'!$B$4:$B$1002=Analítico!$B84),-(Analítico!AX$3&gt;='Gastos Gerais'!$D$4:$D$1002),-(Analítico!AX$3&lt;='Gastos Gerais'!$E$4:$E$1002),-('Gastos Gerais'!$C$4:$C$1002))</f>
        <v>0</v>
      </c>
      <c r="AY84" s="73">
        <f>SUMPRODUCT(-('Gastos Gerais'!$B$4:$B$1002=Analítico!$B84),-(Analítico!AY$3&gt;='Gastos Gerais'!$D$4:$D$1002),-(Analítico!AY$3&lt;='Gastos Gerais'!$E$4:$E$1002),-('Gastos Gerais'!$C$4:$C$1002))</f>
        <v>0</v>
      </c>
      <c r="AZ84" s="73">
        <f>SUMPRODUCT(-('Gastos Gerais'!$B$4:$B$1002=Analítico!$B84),-(Analítico!AZ$3&gt;='Gastos Gerais'!$D$4:$D$1002),-(Analítico!AZ$3&lt;='Gastos Gerais'!$E$4:$E$1002),-('Gastos Gerais'!$C$4:$C$1002))</f>
        <v>0</v>
      </c>
      <c r="BA84" s="73">
        <f>SUMPRODUCT(-('Gastos Gerais'!$B$4:$B$1002=Analítico!$B84),-(Analítico!BA$3&gt;='Gastos Gerais'!$D$4:$D$1002),-(Analítico!BA$3&lt;='Gastos Gerais'!$E$4:$E$1002),-('Gastos Gerais'!$C$4:$C$1002))</f>
        <v>0</v>
      </c>
      <c r="BB84" s="73">
        <f>SUMPRODUCT(-('Gastos Gerais'!$B$4:$B$1002=Analítico!$B84),-(Analítico!BB$3&gt;='Gastos Gerais'!$D$4:$D$1002),-(Analítico!BB$3&lt;='Gastos Gerais'!$E$4:$E$1002),-('Gastos Gerais'!$C$4:$C$1002))</f>
        <v>0</v>
      </c>
      <c r="BC84" s="73">
        <f>SUMPRODUCT(-('Gastos Gerais'!$B$4:$B$1002=Analítico!$B84),-(Analítico!BC$3&gt;='Gastos Gerais'!$D$4:$D$1002),-(Analítico!BC$3&lt;='Gastos Gerais'!$E$4:$E$1002),-('Gastos Gerais'!$C$4:$C$1002))</f>
        <v>0</v>
      </c>
      <c r="BD84" s="73">
        <f>SUMPRODUCT(-('Gastos Gerais'!$B$4:$B$1002=Analítico!$B84),-(Analítico!BD$3&gt;='Gastos Gerais'!$D$4:$D$1002),-(Analítico!BD$3&lt;='Gastos Gerais'!$E$4:$E$1002),-('Gastos Gerais'!$C$4:$C$1002))</f>
        <v>0</v>
      </c>
      <c r="BE84" s="73">
        <f>SUMPRODUCT(-('Gastos Gerais'!$B$4:$B$1002=Analítico!$B84),-(Analítico!BE$3&gt;='Gastos Gerais'!$D$4:$D$1002),-(Analítico!BE$3&lt;='Gastos Gerais'!$E$4:$E$1002),-('Gastos Gerais'!$C$4:$C$1002))</f>
        <v>0</v>
      </c>
      <c r="BF84" s="73">
        <f>SUMPRODUCT(-('Gastos Gerais'!$B$4:$B$1002=Analítico!$B84),-(Analítico!BF$3&gt;='Gastos Gerais'!$D$4:$D$1002),-(Analítico!BF$3&lt;='Gastos Gerais'!$E$4:$E$1002),-('Gastos Gerais'!$C$4:$C$1002))</f>
        <v>0</v>
      </c>
      <c r="BG84" s="73">
        <f>SUMPRODUCT(-('Gastos Gerais'!$B$4:$B$1002=Analítico!$B84),-(Analítico!BG$3&gt;='Gastos Gerais'!$D$4:$D$1002),-(Analítico!BG$3&lt;='Gastos Gerais'!$E$4:$E$1002),-('Gastos Gerais'!$C$4:$C$1002))</f>
        <v>0</v>
      </c>
      <c r="BH84" s="73">
        <f>SUMPRODUCT(-('Gastos Gerais'!$B$4:$B$1002=Analítico!$B84),-(Analítico!BH$3&gt;='Gastos Gerais'!$D$4:$D$1002),-(Analítico!BH$3&lt;='Gastos Gerais'!$E$4:$E$1002),-('Gastos Gerais'!$C$4:$C$1002))</f>
        <v>0</v>
      </c>
      <c r="BI84" s="73">
        <f>SUMPRODUCT(-('Gastos Gerais'!$B$4:$B$1002=Analítico!$B84),-(Analítico!BI$3&gt;='Gastos Gerais'!$D$4:$D$1002),-(Analítico!BI$3&lt;='Gastos Gerais'!$E$4:$E$1002),-('Gastos Gerais'!$C$4:$C$1002))</f>
        <v>0</v>
      </c>
      <c r="BJ84" s="73">
        <f>SUMPRODUCT(-('Gastos Gerais'!$B$4:$B$1002=Analítico!$B84),-(Analítico!BJ$3&gt;='Gastos Gerais'!$D$4:$D$1002),-(Analítico!BJ$3&lt;='Gastos Gerais'!$E$4:$E$1002),-('Gastos Gerais'!$C$4:$C$1002))</f>
        <v>0</v>
      </c>
      <c r="BK84" s="71">
        <f t="shared" si="31"/>
        <v>36000</v>
      </c>
      <c r="BL84" s="76">
        <f t="shared" ca="1" si="32"/>
        <v>4.3785739597461523E-4</v>
      </c>
    </row>
    <row r="85" spans="1:64" s="49" customFormat="1" ht="23.25" customHeight="1">
      <c r="A85" s="19" t="s">
        <v>177</v>
      </c>
      <c r="B85" s="351" t="s">
        <v>178</v>
      </c>
      <c r="C85" s="73">
        <f>SUMPRODUCT(-('Gastos Gerais'!$B$4:$B$1002=Analítico!$B85),-(Analítico!C$3&gt;='Gastos Gerais'!$D$4:$D$1002),-(Analítico!C$3&lt;='Gastos Gerais'!$E$4:$E$1002),-('Gastos Gerais'!$C$4:$C$1002))</f>
        <v>0</v>
      </c>
      <c r="D85" s="73">
        <f>SUMPRODUCT(-('Gastos Gerais'!$B$4:$B$1002=Analítico!$B85),-(Analítico!D$3&gt;='Gastos Gerais'!$D$4:$D$1002),-(Analítico!D$3&lt;='Gastos Gerais'!$E$4:$E$1002),-('Gastos Gerais'!$C$4:$C$1002))</f>
        <v>0</v>
      </c>
      <c r="E85" s="73">
        <f>SUMPRODUCT(-('Gastos Gerais'!$B$4:$B$1002=Analítico!$B85),-(Analítico!E$3&gt;='Gastos Gerais'!$D$4:$D$1002),-(Analítico!E$3&lt;='Gastos Gerais'!$E$4:$E$1002),-('Gastos Gerais'!$C$4:$C$1002))</f>
        <v>0</v>
      </c>
      <c r="F85" s="73">
        <f>SUMPRODUCT(-('Gastos Gerais'!$B$4:$B$1002=Analítico!$B85),-(Analítico!F$3&gt;='Gastos Gerais'!$D$4:$D$1002),-(Analítico!F$3&lt;='Gastos Gerais'!$E$4:$E$1002),-('Gastos Gerais'!$C$4:$C$1002))</f>
        <v>0</v>
      </c>
      <c r="G85" s="73">
        <f>SUMPRODUCT(-('Gastos Gerais'!$B$4:$B$1002=Analítico!$B85),-(Analítico!G$3&gt;='Gastos Gerais'!$D$4:$D$1002),-(Analítico!G$3&lt;='Gastos Gerais'!$E$4:$E$1002),-('Gastos Gerais'!$C$4:$C$1002))</f>
        <v>0</v>
      </c>
      <c r="H85" s="73">
        <f>SUMPRODUCT(-('Gastos Gerais'!$B$4:$B$1002=Analítico!$B85),-(Analítico!H$3&gt;='Gastos Gerais'!$D$4:$D$1002),-(Analítico!H$3&lt;='Gastos Gerais'!$E$4:$E$1002),-('Gastos Gerais'!$C$4:$C$1002))</f>
        <v>0</v>
      </c>
      <c r="I85" s="73">
        <f>SUMPRODUCT(-('Gastos Gerais'!$B$4:$B$1002=Analítico!$B85),-(Analítico!I$3&gt;='Gastos Gerais'!$D$4:$D$1002),-(Analítico!I$3&lt;='Gastos Gerais'!$E$4:$E$1002),-('Gastos Gerais'!$C$4:$C$1002))</f>
        <v>0</v>
      </c>
      <c r="J85" s="73">
        <f>SUMPRODUCT(-('Gastos Gerais'!$B$4:$B$1002=Analítico!$B85),-(Analítico!J$3&gt;='Gastos Gerais'!$D$4:$D$1002),-(Analítico!J$3&lt;='Gastos Gerais'!$E$4:$E$1002),-('Gastos Gerais'!$C$4:$C$1002))</f>
        <v>0</v>
      </c>
      <c r="K85" s="73">
        <f>SUMPRODUCT(-('Gastos Gerais'!$B$4:$B$1002=Analítico!$B85),-(Analítico!K$3&gt;='Gastos Gerais'!$D$4:$D$1002),-(Analítico!K$3&lt;='Gastos Gerais'!$E$4:$E$1002),-('Gastos Gerais'!$C$4:$C$1002))</f>
        <v>0</v>
      </c>
      <c r="L85" s="73">
        <f>SUMPRODUCT(-('Gastos Gerais'!$B$4:$B$1002=Analítico!$B85),-(Analítico!L$3&gt;='Gastos Gerais'!$D$4:$D$1002),-(Analítico!L$3&lt;='Gastos Gerais'!$E$4:$E$1002),-('Gastos Gerais'!$C$4:$C$1002))</f>
        <v>0</v>
      </c>
      <c r="M85" s="73">
        <f>SUMPRODUCT(-('Gastos Gerais'!$B$4:$B$1002=Analítico!$B85),-(Analítico!M$3&gt;='Gastos Gerais'!$D$4:$D$1002),-(Analítico!M$3&lt;='Gastos Gerais'!$E$4:$E$1002),-('Gastos Gerais'!$C$4:$C$1002))</f>
        <v>0</v>
      </c>
      <c r="N85" s="73">
        <f>SUMPRODUCT(-('Gastos Gerais'!$B$4:$B$1002=Analítico!$B85),-(Analítico!N$3&gt;='Gastos Gerais'!$D$4:$D$1002),-(Analítico!N$3&lt;='Gastos Gerais'!$E$4:$E$1002),-('Gastos Gerais'!$C$4:$C$1002))</f>
        <v>0</v>
      </c>
      <c r="O85" s="73">
        <f>SUMPRODUCT(-('Gastos Gerais'!$B$4:$B$1002=Analítico!$B85),-(Analítico!O$3&gt;='Gastos Gerais'!$D$4:$D$1002),-(Analítico!O$3&lt;='Gastos Gerais'!$E$4:$E$1002),-('Gastos Gerais'!$C$4:$C$1002))</f>
        <v>0</v>
      </c>
      <c r="P85" s="73">
        <f>SUMPRODUCT(-('Gastos Gerais'!$B$4:$B$1002=Analítico!$B85),-(Analítico!P$3&gt;='Gastos Gerais'!$D$4:$D$1002),-(Analítico!P$3&lt;='Gastos Gerais'!$E$4:$E$1002),-('Gastos Gerais'!$C$4:$C$1002))</f>
        <v>0</v>
      </c>
      <c r="Q85" s="73">
        <f>SUMPRODUCT(-('Gastos Gerais'!$B$4:$B$1002=Analítico!$B85),-(Analítico!Q$3&gt;='Gastos Gerais'!$D$4:$D$1002),-(Analítico!Q$3&lt;='Gastos Gerais'!$E$4:$E$1002),-('Gastos Gerais'!$C$4:$C$1002))</f>
        <v>0</v>
      </c>
      <c r="R85" s="73">
        <f>SUMPRODUCT(-('Gastos Gerais'!$B$4:$B$1002=Analítico!$B85),-(Analítico!R$3&gt;='Gastos Gerais'!$D$4:$D$1002),-(Analítico!R$3&lt;='Gastos Gerais'!$E$4:$E$1002),-('Gastos Gerais'!$C$4:$C$1002))</f>
        <v>0</v>
      </c>
      <c r="S85" s="73">
        <f>SUMPRODUCT(-('Gastos Gerais'!$B$4:$B$1002=Analítico!$B85),-(Analítico!S$3&gt;='Gastos Gerais'!$D$4:$D$1002),-(Analítico!S$3&lt;='Gastos Gerais'!$E$4:$E$1002),-('Gastos Gerais'!$C$4:$C$1002))</f>
        <v>0</v>
      </c>
      <c r="T85" s="73">
        <f>SUMPRODUCT(-('Gastos Gerais'!$B$4:$B$1002=Analítico!$B85),-(Analítico!T$3&gt;='Gastos Gerais'!$D$4:$D$1002),-(Analítico!T$3&lt;='Gastos Gerais'!$E$4:$E$1002),-('Gastos Gerais'!$C$4:$C$1002))</f>
        <v>0</v>
      </c>
      <c r="U85" s="73">
        <f>SUMPRODUCT(-('Gastos Gerais'!$B$4:$B$1002=Analítico!$B85),-(Analítico!U$3&gt;='Gastos Gerais'!$D$4:$D$1002),-(Analítico!U$3&lt;='Gastos Gerais'!$E$4:$E$1002),-('Gastos Gerais'!$C$4:$C$1002))</f>
        <v>0</v>
      </c>
      <c r="V85" s="73">
        <f>SUMPRODUCT(-('Gastos Gerais'!$B$4:$B$1002=Analítico!$B85),-(Analítico!V$3&gt;='Gastos Gerais'!$D$4:$D$1002),-(Analítico!V$3&lt;='Gastos Gerais'!$E$4:$E$1002),-('Gastos Gerais'!$C$4:$C$1002))</f>
        <v>0</v>
      </c>
      <c r="W85" s="73">
        <f>SUMPRODUCT(-('Gastos Gerais'!$B$4:$B$1002=Analítico!$B85),-(Analítico!W$3&gt;='Gastos Gerais'!$D$4:$D$1002),-(Analítico!W$3&lt;='Gastos Gerais'!$E$4:$E$1002),-('Gastos Gerais'!$C$4:$C$1002))</f>
        <v>0</v>
      </c>
      <c r="X85" s="73">
        <f>SUMPRODUCT(-('Gastos Gerais'!$B$4:$B$1002=Analítico!$B85),-(Analítico!X$3&gt;='Gastos Gerais'!$D$4:$D$1002),-(Analítico!X$3&lt;='Gastos Gerais'!$E$4:$E$1002),-('Gastos Gerais'!$C$4:$C$1002))</f>
        <v>0</v>
      </c>
      <c r="Y85" s="73">
        <f>SUMPRODUCT(-('Gastos Gerais'!$B$4:$B$1002=Analítico!$B85),-(Analítico!Y$3&gt;='Gastos Gerais'!$D$4:$D$1002),-(Analítico!Y$3&lt;='Gastos Gerais'!$E$4:$E$1002),-('Gastos Gerais'!$C$4:$C$1002))</f>
        <v>0</v>
      </c>
      <c r="Z85" s="73">
        <f>SUMPRODUCT(-('Gastos Gerais'!$B$4:$B$1002=Analítico!$B85),-(Analítico!Z$3&gt;='Gastos Gerais'!$D$4:$D$1002),-(Analítico!Z$3&lt;='Gastos Gerais'!$E$4:$E$1002),-('Gastos Gerais'!$C$4:$C$1002))</f>
        <v>0</v>
      </c>
      <c r="AA85" s="73">
        <f>SUMPRODUCT(-('Gastos Gerais'!$B$4:$B$1002=Analítico!$B85),-(Analítico!AA$3&gt;='Gastos Gerais'!$D$4:$D$1002),-(Analítico!AA$3&lt;='Gastos Gerais'!$E$4:$E$1002),-('Gastos Gerais'!$C$4:$C$1002))</f>
        <v>0</v>
      </c>
      <c r="AB85" s="73">
        <f>SUMPRODUCT(-('Gastos Gerais'!$B$4:$B$1002=Analítico!$B85),-(Analítico!AB$3&gt;='Gastos Gerais'!$D$4:$D$1002),-(Analítico!AB$3&lt;='Gastos Gerais'!$E$4:$E$1002),-('Gastos Gerais'!$C$4:$C$1002))</f>
        <v>0</v>
      </c>
      <c r="AC85" s="73">
        <f>SUMPRODUCT(-('Gastos Gerais'!$B$4:$B$1002=Analítico!$B85),-(Analítico!AC$3&gt;='Gastos Gerais'!$D$4:$D$1002),-(Analítico!AC$3&lt;='Gastos Gerais'!$E$4:$E$1002),-('Gastos Gerais'!$C$4:$C$1002))</f>
        <v>0</v>
      </c>
      <c r="AD85" s="73">
        <f>SUMPRODUCT(-('Gastos Gerais'!$B$4:$B$1002=Analítico!$B85),-(Analítico!AD$3&gt;='Gastos Gerais'!$D$4:$D$1002),-(Analítico!AD$3&lt;='Gastos Gerais'!$E$4:$E$1002),-('Gastos Gerais'!$C$4:$C$1002))</f>
        <v>0</v>
      </c>
      <c r="AE85" s="73">
        <f>SUMPRODUCT(-('Gastos Gerais'!$B$4:$B$1002=Analítico!$B85),-(Analítico!AE$3&gt;='Gastos Gerais'!$D$4:$D$1002),-(Analítico!AE$3&lt;='Gastos Gerais'!$E$4:$E$1002),-('Gastos Gerais'!$C$4:$C$1002))</f>
        <v>0</v>
      </c>
      <c r="AF85" s="73">
        <f>SUMPRODUCT(-('Gastos Gerais'!$B$4:$B$1002=Analítico!$B85),-(Analítico!AF$3&gt;='Gastos Gerais'!$D$4:$D$1002),-(Analítico!AF$3&lt;='Gastos Gerais'!$E$4:$E$1002),-('Gastos Gerais'!$C$4:$C$1002))</f>
        <v>0</v>
      </c>
      <c r="AG85" s="73">
        <f>SUMPRODUCT(-('Gastos Gerais'!$B$4:$B$1002=Analítico!$B85),-(Analítico!AG$3&gt;='Gastos Gerais'!$D$4:$D$1002),-(Analítico!AG$3&lt;='Gastos Gerais'!$E$4:$E$1002),-('Gastos Gerais'!$C$4:$C$1002))</f>
        <v>0</v>
      </c>
      <c r="AH85" s="73">
        <f>SUMPRODUCT(-('Gastos Gerais'!$B$4:$B$1002=Analítico!$B85),-(Analítico!AH$3&gt;='Gastos Gerais'!$D$4:$D$1002),-(Analítico!AH$3&lt;='Gastos Gerais'!$E$4:$E$1002),-('Gastos Gerais'!$C$4:$C$1002))</f>
        <v>0</v>
      </c>
      <c r="AI85" s="73">
        <f>SUMPRODUCT(-('Gastos Gerais'!$B$4:$B$1002=Analítico!$B85),-(Analítico!AI$3&gt;='Gastos Gerais'!$D$4:$D$1002),-(Analítico!AI$3&lt;='Gastos Gerais'!$E$4:$E$1002),-('Gastos Gerais'!$C$4:$C$1002))</f>
        <v>0</v>
      </c>
      <c r="AJ85" s="73">
        <f>SUMPRODUCT(-('Gastos Gerais'!$B$4:$B$1002=Analítico!$B85),-(Analítico!AJ$3&gt;='Gastos Gerais'!$D$4:$D$1002),-(Analítico!AJ$3&lt;='Gastos Gerais'!$E$4:$E$1002),-('Gastos Gerais'!$C$4:$C$1002))</f>
        <v>0</v>
      </c>
      <c r="AK85" s="73">
        <f>SUMPRODUCT(-('Gastos Gerais'!$B$4:$B$1002=Analítico!$B85),-(Analítico!AK$3&gt;='Gastos Gerais'!$D$4:$D$1002),-(Analítico!AK$3&lt;='Gastos Gerais'!$E$4:$E$1002),-('Gastos Gerais'!$C$4:$C$1002))</f>
        <v>0</v>
      </c>
      <c r="AL85" s="73">
        <f>SUMPRODUCT(-('Gastos Gerais'!$B$4:$B$1002=Analítico!$B85),-(Analítico!AL$3&gt;='Gastos Gerais'!$D$4:$D$1002),-(Analítico!AL$3&lt;='Gastos Gerais'!$E$4:$E$1002),-('Gastos Gerais'!$C$4:$C$1002))</f>
        <v>0</v>
      </c>
      <c r="AM85" s="73">
        <f>SUMPRODUCT(-('Gastos Gerais'!$B$4:$B$1002=Analítico!$B85),-(Analítico!AM$3&gt;='Gastos Gerais'!$D$4:$D$1002),-(Analítico!AM$3&lt;='Gastos Gerais'!$E$4:$E$1002),-('Gastos Gerais'!$C$4:$C$1002))</f>
        <v>0</v>
      </c>
      <c r="AN85" s="73">
        <f>SUMPRODUCT(-('Gastos Gerais'!$B$4:$B$1002=Analítico!$B85),-(Analítico!AN$3&gt;='Gastos Gerais'!$D$4:$D$1002),-(Analítico!AN$3&lt;='Gastos Gerais'!$E$4:$E$1002),-('Gastos Gerais'!$C$4:$C$1002))</f>
        <v>0</v>
      </c>
      <c r="AO85" s="73">
        <f>SUMPRODUCT(-('Gastos Gerais'!$B$4:$B$1002=Analítico!$B85),-(Analítico!AO$3&gt;='Gastos Gerais'!$D$4:$D$1002),-(Analítico!AO$3&lt;='Gastos Gerais'!$E$4:$E$1002),-('Gastos Gerais'!$C$4:$C$1002))</f>
        <v>0</v>
      </c>
      <c r="AP85" s="73">
        <f>SUMPRODUCT(-('Gastos Gerais'!$B$4:$B$1002=Analítico!$B85),-(Analítico!AP$3&gt;='Gastos Gerais'!$D$4:$D$1002),-(Analítico!AP$3&lt;='Gastos Gerais'!$E$4:$E$1002),-('Gastos Gerais'!$C$4:$C$1002))</f>
        <v>0</v>
      </c>
      <c r="AQ85" s="73">
        <f>SUMPRODUCT(-('Gastos Gerais'!$B$4:$B$1002=Analítico!$B85),-(Analítico!AQ$3&gt;='Gastos Gerais'!$D$4:$D$1002),-(Analítico!AQ$3&lt;='Gastos Gerais'!$E$4:$E$1002),-('Gastos Gerais'!$C$4:$C$1002))</f>
        <v>0</v>
      </c>
      <c r="AR85" s="73">
        <f>SUMPRODUCT(-('Gastos Gerais'!$B$4:$B$1002=Analítico!$B85),-(Analítico!AR$3&gt;='Gastos Gerais'!$D$4:$D$1002),-(Analítico!AR$3&lt;='Gastos Gerais'!$E$4:$E$1002),-('Gastos Gerais'!$C$4:$C$1002))</f>
        <v>0</v>
      </c>
      <c r="AS85" s="73">
        <f>SUMPRODUCT(-('Gastos Gerais'!$B$4:$B$1002=Analítico!$B85),-(Analítico!AS$3&gt;='Gastos Gerais'!$D$4:$D$1002),-(Analítico!AS$3&lt;='Gastos Gerais'!$E$4:$E$1002),-('Gastos Gerais'!$C$4:$C$1002))</f>
        <v>0</v>
      </c>
      <c r="AT85" s="73">
        <f>SUMPRODUCT(-('Gastos Gerais'!$B$4:$B$1002=Analítico!$B85),-(Analítico!AT$3&gt;='Gastos Gerais'!$D$4:$D$1002),-(Analítico!AT$3&lt;='Gastos Gerais'!$E$4:$E$1002),-('Gastos Gerais'!$C$4:$C$1002))</f>
        <v>0</v>
      </c>
      <c r="AU85" s="73">
        <f>SUMPRODUCT(-('Gastos Gerais'!$B$4:$B$1002=Analítico!$B85),-(Analítico!AU$3&gt;='Gastos Gerais'!$D$4:$D$1002),-(Analítico!AU$3&lt;='Gastos Gerais'!$E$4:$E$1002),-('Gastos Gerais'!$C$4:$C$1002))</f>
        <v>0</v>
      </c>
      <c r="AV85" s="73">
        <f>SUMPRODUCT(-('Gastos Gerais'!$B$4:$B$1002=Analítico!$B85),-(Analítico!AV$3&gt;='Gastos Gerais'!$D$4:$D$1002),-(Analítico!AV$3&lt;='Gastos Gerais'!$E$4:$E$1002),-('Gastos Gerais'!$C$4:$C$1002))</f>
        <v>0</v>
      </c>
      <c r="AW85" s="73">
        <f>SUMPRODUCT(-('Gastos Gerais'!$B$4:$B$1002=Analítico!$B85),-(Analítico!AW$3&gt;='Gastos Gerais'!$D$4:$D$1002),-(Analítico!AW$3&lt;='Gastos Gerais'!$E$4:$E$1002),-('Gastos Gerais'!$C$4:$C$1002))</f>
        <v>0</v>
      </c>
      <c r="AX85" s="73">
        <f>SUMPRODUCT(-('Gastos Gerais'!$B$4:$B$1002=Analítico!$B85),-(Analítico!AX$3&gt;='Gastos Gerais'!$D$4:$D$1002),-(Analítico!AX$3&lt;='Gastos Gerais'!$E$4:$E$1002),-('Gastos Gerais'!$C$4:$C$1002))</f>
        <v>0</v>
      </c>
      <c r="AY85" s="73">
        <f>SUMPRODUCT(-('Gastos Gerais'!$B$4:$B$1002=Analítico!$B85),-(Analítico!AY$3&gt;='Gastos Gerais'!$D$4:$D$1002),-(Analítico!AY$3&lt;='Gastos Gerais'!$E$4:$E$1002),-('Gastos Gerais'!$C$4:$C$1002))</f>
        <v>0</v>
      </c>
      <c r="AZ85" s="73">
        <f>SUMPRODUCT(-('Gastos Gerais'!$B$4:$B$1002=Analítico!$B85),-(Analítico!AZ$3&gt;='Gastos Gerais'!$D$4:$D$1002),-(Analítico!AZ$3&lt;='Gastos Gerais'!$E$4:$E$1002),-('Gastos Gerais'!$C$4:$C$1002))</f>
        <v>0</v>
      </c>
      <c r="BA85" s="73">
        <f>SUMPRODUCT(-('Gastos Gerais'!$B$4:$B$1002=Analítico!$B85),-(Analítico!BA$3&gt;='Gastos Gerais'!$D$4:$D$1002),-(Analítico!BA$3&lt;='Gastos Gerais'!$E$4:$E$1002),-('Gastos Gerais'!$C$4:$C$1002))</f>
        <v>0</v>
      </c>
      <c r="BB85" s="73">
        <f>SUMPRODUCT(-('Gastos Gerais'!$B$4:$B$1002=Analítico!$B85),-(Analítico!BB$3&gt;='Gastos Gerais'!$D$4:$D$1002),-(Analítico!BB$3&lt;='Gastos Gerais'!$E$4:$E$1002),-('Gastos Gerais'!$C$4:$C$1002))</f>
        <v>0</v>
      </c>
      <c r="BC85" s="73">
        <f>SUMPRODUCT(-('Gastos Gerais'!$B$4:$B$1002=Analítico!$B85),-(Analítico!BC$3&gt;='Gastos Gerais'!$D$4:$D$1002),-(Analítico!BC$3&lt;='Gastos Gerais'!$E$4:$E$1002),-('Gastos Gerais'!$C$4:$C$1002))</f>
        <v>0</v>
      </c>
      <c r="BD85" s="73">
        <f>SUMPRODUCT(-('Gastos Gerais'!$B$4:$B$1002=Analítico!$B85),-(Analítico!BD$3&gt;='Gastos Gerais'!$D$4:$D$1002),-(Analítico!BD$3&lt;='Gastos Gerais'!$E$4:$E$1002),-('Gastos Gerais'!$C$4:$C$1002))</f>
        <v>0</v>
      </c>
      <c r="BE85" s="73">
        <f>SUMPRODUCT(-('Gastos Gerais'!$B$4:$B$1002=Analítico!$B85),-(Analítico!BE$3&gt;='Gastos Gerais'!$D$4:$D$1002),-(Analítico!BE$3&lt;='Gastos Gerais'!$E$4:$E$1002),-('Gastos Gerais'!$C$4:$C$1002))</f>
        <v>0</v>
      </c>
      <c r="BF85" s="73">
        <f>SUMPRODUCT(-('Gastos Gerais'!$B$4:$B$1002=Analítico!$B85),-(Analítico!BF$3&gt;='Gastos Gerais'!$D$4:$D$1002),-(Analítico!BF$3&lt;='Gastos Gerais'!$E$4:$E$1002),-('Gastos Gerais'!$C$4:$C$1002))</f>
        <v>0</v>
      </c>
      <c r="BG85" s="73">
        <f>SUMPRODUCT(-('Gastos Gerais'!$B$4:$B$1002=Analítico!$B85),-(Analítico!BG$3&gt;='Gastos Gerais'!$D$4:$D$1002),-(Analítico!BG$3&lt;='Gastos Gerais'!$E$4:$E$1002),-('Gastos Gerais'!$C$4:$C$1002))</f>
        <v>0</v>
      </c>
      <c r="BH85" s="73">
        <f>SUMPRODUCT(-('Gastos Gerais'!$B$4:$B$1002=Analítico!$B85),-(Analítico!BH$3&gt;='Gastos Gerais'!$D$4:$D$1002),-(Analítico!BH$3&lt;='Gastos Gerais'!$E$4:$E$1002),-('Gastos Gerais'!$C$4:$C$1002))</f>
        <v>0</v>
      </c>
      <c r="BI85" s="73">
        <f>SUMPRODUCT(-('Gastos Gerais'!$B$4:$B$1002=Analítico!$B85),-(Analítico!BI$3&gt;='Gastos Gerais'!$D$4:$D$1002),-(Analítico!BI$3&lt;='Gastos Gerais'!$E$4:$E$1002),-('Gastos Gerais'!$C$4:$C$1002))</f>
        <v>0</v>
      </c>
      <c r="BJ85" s="73">
        <f>SUMPRODUCT(-('Gastos Gerais'!$B$4:$B$1002=Analítico!$B85),-(Analítico!BJ$3&gt;='Gastos Gerais'!$D$4:$D$1002),-(Analítico!BJ$3&lt;='Gastos Gerais'!$E$4:$E$1002),-('Gastos Gerais'!$C$4:$C$1002))</f>
        <v>0</v>
      </c>
      <c r="BK85" s="71">
        <f t="shared" si="31"/>
        <v>0</v>
      </c>
      <c r="BL85" s="76">
        <f t="shared" ca="1" si="32"/>
        <v>0</v>
      </c>
    </row>
    <row r="86" spans="1:64" s="49" customFormat="1" ht="23.25" customHeight="1">
      <c r="A86" s="19" t="s">
        <v>179</v>
      </c>
      <c r="B86" s="351" t="s">
        <v>180</v>
      </c>
      <c r="C86" s="73">
        <f>SUMPRODUCT(-('Gastos Gerais'!$B$4:$B$1002=Analítico!$B86),-(Analítico!C$3&gt;='Gastos Gerais'!$D$4:$D$1002),-(Analítico!C$3&lt;='Gastos Gerais'!$E$4:$E$1002),-('Gastos Gerais'!$C$4:$C$1002))</f>
        <v>2936719.52</v>
      </c>
      <c r="D86" s="73">
        <f>SUMPRODUCT(-('Gastos Gerais'!$B$4:$B$1002=Analítico!$B86),-(Analítico!D$3&gt;='Gastos Gerais'!$D$4:$D$1002),-(Analítico!D$3&lt;='Gastos Gerais'!$E$4:$E$1002),-('Gastos Gerais'!$C$4:$C$1002))</f>
        <v>2936719.52</v>
      </c>
      <c r="E86" s="73">
        <f>SUMPRODUCT(-('Gastos Gerais'!$B$4:$B$1002=Analítico!$B86),-(Analítico!E$3&gt;='Gastos Gerais'!$D$4:$D$1002),-(Analítico!E$3&lt;='Gastos Gerais'!$E$4:$E$1002),-('Gastos Gerais'!$C$4:$C$1002))</f>
        <v>2936719.52</v>
      </c>
      <c r="F86" s="73">
        <f>SUMPRODUCT(-('Gastos Gerais'!$B$4:$B$1002=Analítico!$B86),-(Analítico!F$3&gt;='Gastos Gerais'!$D$4:$D$1002),-(Analítico!F$3&lt;='Gastos Gerais'!$E$4:$E$1002),-('Gastos Gerais'!$C$4:$C$1002))</f>
        <v>2936719.52</v>
      </c>
      <c r="G86" s="73">
        <f>SUMPRODUCT(-('Gastos Gerais'!$B$4:$B$1002=Analítico!$B86),-(Analítico!G$3&gt;='Gastos Gerais'!$D$4:$D$1002),-(Analítico!G$3&lt;='Gastos Gerais'!$E$4:$E$1002),-('Gastos Gerais'!$C$4:$C$1002))</f>
        <v>2936719.52</v>
      </c>
      <c r="H86" s="73">
        <f>SUMPRODUCT(-('Gastos Gerais'!$B$4:$B$1002=Analítico!$B86),-(Analítico!H$3&gt;='Gastos Gerais'!$D$4:$D$1002),-(Analítico!H$3&lt;='Gastos Gerais'!$E$4:$E$1002),-('Gastos Gerais'!$C$4:$C$1002))</f>
        <v>2936719.52</v>
      </c>
      <c r="I86" s="73">
        <f>SUMPRODUCT(-('Gastos Gerais'!$B$4:$B$1002=Analítico!$B86),-(Analítico!I$3&gt;='Gastos Gerais'!$D$4:$D$1002),-(Analítico!I$3&lt;='Gastos Gerais'!$E$4:$E$1002),-('Gastos Gerais'!$C$4:$C$1002))</f>
        <v>2936719.52</v>
      </c>
      <c r="J86" s="73">
        <f>SUMPRODUCT(-('Gastos Gerais'!$B$4:$B$1002=Analítico!$B86),-(Analítico!J$3&gt;='Gastos Gerais'!$D$4:$D$1002),-(Analítico!J$3&lt;='Gastos Gerais'!$E$4:$E$1002),-('Gastos Gerais'!$C$4:$C$1002))</f>
        <v>2936719.52</v>
      </c>
      <c r="K86" s="73">
        <f>SUMPRODUCT(-('Gastos Gerais'!$B$4:$B$1002=Analítico!$B86),-(Analítico!K$3&gt;='Gastos Gerais'!$D$4:$D$1002),-(Analítico!K$3&lt;='Gastos Gerais'!$E$4:$E$1002),-('Gastos Gerais'!$C$4:$C$1002))</f>
        <v>2936719.52</v>
      </c>
      <c r="L86" s="73">
        <f>SUMPRODUCT(-('Gastos Gerais'!$B$4:$B$1002=Analítico!$B86),-(Analítico!L$3&gt;='Gastos Gerais'!$D$4:$D$1002),-(Analítico!L$3&lt;='Gastos Gerais'!$E$4:$E$1002),-('Gastos Gerais'!$C$4:$C$1002))</f>
        <v>0</v>
      </c>
      <c r="M86" s="73">
        <f>SUMPRODUCT(-('Gastos Gerais'!$B$4:$B$1002=Analítico!$B86),-(Analítico!M$3&gt;='Gastos Gerais'!$D$4:$D$1002),-(Analítico!M$3&lt;='Gastos Gerais'!$E$4:$E$1002),-('Gastos Gerais'!$C$4:$C$1002))</f>
        <v>0</v>
      </c>
      <c r="N86" s="73">
        <f>SUMPRODUCT(-('Gastos Gerais'!$B$4:$B$1002=Analítico!$B86),-(Analítico!N$3&gt;='Gastos Gerais'!$D$4:$D$1002),-(Analítico!N$3&lt;='Gastos Gerais'!$E$4:$E$1002),-('Gastos Gerais'!$C$4:$C$1002))</f>
        <v>0</v>
      </c>
      <c r="O86" s="73">
        <f>SUMPRODUCT(-('Gastos Gerais'!$B$4:$B$1002=Analítico!$B86),-(Analítico!O$3&gt;='Gastos Gerais'!$D$4:$D$1002),-(Analítico!O$3&lt;='Gastos Gerais'!$E$4:$E$1002),-('Gastos Gerais'!$C$4:$C$1002))</f>
        <v>0</v>
      </c>
      <c r="P86" s="73">
        <f>SUMPRODUCT(-('Gastos Gerais'!$B$4:$B$1002=Analítico!$B86),-(Analítico!P$3&gt;='Gastos Gerais'!$D$4:$D$1002),-(Analítico!P$3&lt;='Gastos Gerais'!$E$4:$E$1002),-('Gastos Gerais'!$C$4:$C$1002))</f>
        <v>0</v>
      </c>
      <c r="Q86" s="73">
        <f>SUMPRODUCT(-('Gastos Gerais'!$B$4:$B$1002=Analítico!$B86),-(Analítico!Q$3&gt;='Gastos Gerais'!$D$4:$D$1002),-(Analítico!Q$3&lt;='Gastos Gerais'!$E$4:$E$1002),-('Gastos Gerais'!$C$4:$C$1002))</f>
        <v>0</v>
      </c>
      <c r="R86" s="73">
        <f>SUMPRODUCT(-('Gastos Gerais'!$B$4:$B$1002=Analítico!$B86),-(Analítico!R$3&gt;='Gastos Gerais'!$D$4:$D$1002),-(Analítico!R$3&lt;='Gastos Gerais'!$E$4:$E$1002),-('Gastos Gerais'!$C$4:$C$1002))</f>
        <v>0</v>
      </c>
      <c r="S86" s="73">
        <f>SUMPRODUCT(-('Gastos Gerais'!$B$4:$B$1002=Analítico!$B86),-(Analítico!S$3&gt;='Gastos Gerais'!$D$4:$D$1002),-(Analítico!S$3&lt;='Gastos Gerais'!$E$4:$E$1002),-('Gastos Gerais'!$C$4:$C$1002))</f>
        <v>0</v>
      </c>
      <c r="T86" s="73">
        <f>SUMPRODUCT(-('Gastos Gerais'!$B$4:$B$1002=Analítico!$B86),-(Analítico!T$3&gt;='Gastos Gerais'!$D$4:$D$1002),-(Analítico!T$3&lt;='Gastos Gerais'!$E$4:$E$1002),-('Gastos Gerais'!$C$4:$C$1002))</f>
        <v>0</v>
      </c>
      <c r="U86" s="73">
        <f>SUMPRODUCT(-('Gastos Gerais'!$B$4:$B$1002=Analítico!$B86),-(Analítico!U$3&gt;='Gastos Gerais'!$D$4:$D$1002),-(Analítico!U$3&lt;='Gastos Gerais'!$E$4:$E$1002),-('Gastos Gerais'!$C$4:$C$1002))</f>
        <v>0</v>
      </c>
      <c r="V86" s="73">
        <f>SUMPRODUCT(-('Gastos Gerais'!$B$4:$B$1002=Analítico!$B86),-(Analítico!V$3&gt;='Gastos Gerais'!$D$4:$D$1002),-(Analítico!V$3&lt;='Gastos Gerais'!$E$4:$E$1002),-('Gastos Gerais'!$C$4:$C$1002))</f>
        <v>0</v>
      </c>
      <c r="W86" s="73">
        <f>SUMPRODUCT(-('Gastos Gerais'!$B$4:$B$1002=Analítico!$B86),-(Analítico!W$3&gt;='Gastos Gerais'!$D$4:$D$1002),-(Analítico!W$3&lt;='Gastos Gerais'!$E$4:$E$1002),-('Gastos Gerais'!$C$4:$C$1002))</f>
        <v>0</v>
      </c>
      <c r="X86" s="73">
        <f>SUMPRODUCT(-('Gastos Gerais'!$B$4:$B$1002=Analítico!$B86),-(Analítico!X$3&gt;='Gastos Gerais'!$D$4:$D$1002),-(Analítico!X$3&lt;='Gastos Gerais'!$E$4:$E$1002),-('Gastos Gerais'!$C$4:$C$1002))</f>
        <v>0</v>
      </c>
      <c r="Y86" s="73">
        <f>SUMPRODUCT(-('Gastos Gerais'!$B$4:$B$1002=Analítico!$B86),-(Analítico!Y$3&gt;='Gastos Gerais'!$D$4:$D$1002),-(Analítico!Y$3&lt;='Gastos Gerais'!$E$4:$E$1002),-('Gastos Gerais'!$C$4:$C$1002))</f>
        <v>0</v>
      </c>
      <c r="Z86" s="73">
        <f>SUMPRODUCT(-('Gastos Gerais'!$B$4:$B$1002=Analítico!$B86),-(Analítico!Z$3&gt;='Gastos Gerais'!$D$4:$D$1002),-(Analítico!Z$3&lt;='Gastos Gerais'!$E$4:$E$1002),-('Gastos Gerais'!$C$4:$C$1002))</f>
        <v>0</v>
      </c>
      <c r="AA86" s="73">
        <f>SUMPRODUCT(-('Gastos Gerais'!$B$4:$B$1002=Analítico!$B86),-(Analítico!AA$3&gt;='Gastos Gerais'!$D$4:$D$1002),-(Analítico!AA$3&lt;='Gastos Gerais'!$E$4:$E$1002),-('Gastos Gerais'!$C$4:$C$1002))</f>
        <v>0</v>
      </c>
      <c r="AB86" s="73">
        <f>SUMPRODUCT(-('Gastos Gerais'!$B$4:$B$1002=Analítico!$B86),-(Analítico!AB$3&gt;='Gastos Gerais'!$D$4:$D$1002),-(Analítico!AB$3&lt;='Gastos Gerais'!$E$4:$E$1002),-('Gastos Gerais'!$C$4:$C$1002))</f>
        <v>0</v>
      </c>
      <c r="AC86" s="73">
        <f>SUMPRODUCT(-('Gastos Gerais'!$B$4:$B$1002=Analítico!$B86),-(Analítico!AC$3&gt;='Gastos Gerais'!$D$4:$D$1002),-(Analítico!AC$3&lt;='Gastos Gerais'!$E$4:$E$1002),-('Gastos Gerais'!$C$4:$C$1002))</f>
        <v>0</v>
      </c>
      <c r="AD86" s="73">
        <f>SUMPRODUCT(-('Gastos Gerais'!$B$4:$B$1002=Analítico!$B86),-(Analítico!AD$3&gt;='Gastos Gerais'!$D$4:$D$1002),-(Analítico!AD$3&lt;='Gastos Gerais'!$E$4:$E$1002),-('Gastos Gerais'!$C$4:$C$1002))</f>
        <v>0</v>
      </c>
      <c r="AE86" s="73">
        <f>SUMPRODUCT(-('Gastos Gerais'!$B$4:$B$1002=Analítico!$B86),-(Analítico!AE$3&gt;='Gastos Gerais'!$D$4:$D$1002),-(Analítico!AE$3&lt;='Gastos Gerais'!$E$4:$E$1002),-('Gastos Gerais'!$C$4:$C$1002))</f>
        <v>0</v>
      </c>
      <c r="AF86" s="73">
        <f>SUMPRODUCT(-('Gastos Gerais'!$B$4:$B$1002=Analítico!$B86),-(Analítico!AF$3&gt;='Gastos Gerais'!$D$4:$D$1002),-(Analítico!AF$3&lt;='Gastos Gerais'!$E$4:$E$1002),-('Gastos Gerais'!$C$4:$C$1002))</f>
        <v>0</v>
      </c>
      <c r="AG86" s="73">
        <f>SUMPRODUCT(-('Gastos Gerais'!$B$4:$B$1002=Analítico!$B86),-(Analítico!AG$3&gt;='Gastos Gerais'!$D$4:$D$1002),-(Analítico!AG$3&lt;='Gastos Gerais'!$E$4:$E$1002),-('Gastos Gerais'!$C$4:$C$1002))</f>
        <v>0</v>
      </c>
      <c r="AH86" s="73">
        <f>SUMPRODUCT(-('Gastos Gerais'!$B$4:$B$1002=Analítico!$B86),-(Analítico!AH$3&gt;='Gastos Gerais'!$D$4:$D$1002),-(Analítico!AH$3&lt;='Gastos Gerais'!$E$4:$E$1002),-('Gastos Gerais'!$C$4:$C$1002))</f>
        <v>0</v>
      </c>
      <c r="AI86" s="73">
        <f>SUMPRODUCT(-('Gastos Gerais'!$B$4:$B$1002=Analítico!$B86),-(Analítico!AI$3&gt;='Gastos Gerais'!$D$4:$D$1002),-(Analítico!AI$3&lt;='Gastos Gerais'!$E$4:$E$1002),-('Gastos Gerais'!$C$4:$C$1002))</f>
        <v>0</v>
      </c>
      <c r="AJ86" s="73">
        <f>SUMPRODUCT(-('Gastos Gerais'!$B$4:$B$1002=Analítico!$B86),-(Analítico!AJ$3&gt;='Gastos Gerais'!$D$4:$D$1002),-(Analítico!AJ$3&lt;='Gastos Gerais'!$E$4:$E$1002),-('Gastos Gerais'!$C$4:$C$1002))</f>
        <v>0</v>
      </c>
      <c r="AK86" s="73">
        <f>SUMPRODUCT(-('Gastos Gerais'!$B$4:$B$1002=Analítico!$B86),-(Analítico!AK$3&gt;='Gastos Gerais'!$D$4:$D$1002),-(Analítico!AK$3&lt;='Gastos Gerais'!$E$4:$E$1002),-('Gastos Gerais'!$C$4:$C$1002))</f>
        <v>0</v>
      </c>
      <c r="AL86" s="73">
        <f>SUMPRODUCT(-('Gastos Gerais'!$B$4:$B$1002=Analítico!$B86),-(Analítico!AL$3&gt;='Gastos Gerais'!$D$4:$D$1002),-(Analítico!AL$3&lt;='Gastos Gerais'!$E$4:$E$1002),-('Gastos Gerais'!$C$4:$C$1002))</f>
        <v>0</v>
      </c>
      <c r="AM86" s="73">
        <f>SUMPRODUCT(-('Gastos Gerais'!$B$4:$B$1002=Analítico!$B86),-(Analítico!AM$3&gt;='Gastos Gerais'!$D$4:$D$1002),-(Analítico!AM$3&lt;='Gastos Gerais'!$E$4:$E$1002),-('Gastos Gerais'!$C$4:$C$1002))</f>
        <v>0</v>
      </c>
      <c r="AN86" s="73">
        <f>SUMPRODUCT(-('Gastos Gerais'!$B$4:$B$1002=Analítico!$B86),-(Analítico!AN$3&gt;='Gastos Gerais'!$D$4:$D$1002),-(Analítico!AN$3&lt;='Gastos Gerais'!$E$4:$E$1002),-('Gastos Gerais'!$C$4:$C$1002))</f>
        <v>0</v>
      </c>
      <c r="AO86" s="73">
        <f>SUMPRODUCT(-('Gastos Gerais'!$B$4:$B$1002=Analítico!$B86),-(Analítico!AO$3&gt;='Gastos Gerais'!$D$4:$D$1002),-(Analítico!AO$3&lt;='Gastos Gerais'!$E$4:$E$1002),-('Gastos Gerais'!$C$4:$C$1002))</f>
        <v>0</v>
      </c>
      <c r="AP86" s="73">
        <f>SUMPRODUCT(-('Gastos Gerais'!$B$4:$B$1002=Analítico!$B86),-(Analítico!AP$3&gt;='Gastos Gerais'!$D$4:$D$1002),-(Analítico!AP$3&lt;='Gastos Gerais'!$E$4:$E$1002),-('Gastos Gerais'!$C$4:$C$1002))</f>
        <v>0</v>
      </c>
      <c r="AQ86" s="73">
        <f>SUMPRODUCT(-('Gastos Gerais'!$B$4:$B$1002=Analítico!$B86),-(Analítico!AQ$3&gt;='Gastos Gerais'!$D$4:$D$1002),-(Analítico!AQ$3&lt;='Gastos Gerais'!$E$4:$E$1002),-('Gastos Gerais'!$C$4:$C$1002))</f>
        <v>0</v>
      </c>
      <c r="AR86" s="73">
        <f>SUMPRODUCT(-('Gastos Gerais'!$B$4:$B$1002=Analítico!$B86),-(Analítico!AR$3&gt;='Gastos Gerais'!$D$4:$D$1002),-(Analítico!AR$3&lt;='Gastos Gerais'!$E$4:$E$1002),-('Gastos Gerais'!$C$4:$C$1002))</f>
        <v>0</v>
      </c>
      <c r="AS86" s="73">
        <f>SUMPRODUCT(-('Gastos Gerais'!$B$4:$B$1002=Analítico!$B86),-(Analítico!AS$3&gt;='Gastos Gerais'!$D$4:$D$1002),-(Analítico!AS$3&lt;='Gastos Gerais'!$E$4:$E$1002),-('Gastos Gerais'!$C$4:$C$1002))</f>
        <v>0</v>
      </c>
      <c r="AT86" s="73">
        <f>SUMPRODUCT(-('Gastos Gerais'!$B$4:$B$1002=Analítico!$B86),-(Analítico!AT$3&gt;='Gastos Gerais'!$D$4:$D$1002),-(Analítico!AT$3&lt;='Gastos Gerais'!$E$4:$E$1002),-('Gastos Gerais'!$C$4:$C$1002))</f>
        <v>0</v>
      </c>
      <c r="AU86" s="73">
        <f>SUMPRODUCT(-('Gastos Gerais'!$B$4:$B$1002=Analítico!$B86),-(Analítico!AU$3&gt;='Gastos Gerais'!$D$4:$D$1002),-(Analítico!AU$3&lt;='Gastos Gerais'!$E$4:$E$1002),-('Gastos Gerais'!$C$4:$C$1002))</f>
        <v>0</v>
      </c>
      <c r="AV86" s="73">
        <f>SUMPRODUCT(-('Gastos Gerais'!$B$4:$B$1002=Analítico!$B86),-(Analítico!AV$3&gt;='Gastos Gerais'!$D$4:$D$1002),-(Analítico!AV$3&lt;='Gastos Gerais'!$E$4:$E$1002),-('Gastos Gerais'!$C$4:$C$1002))</f>
        <v>0</v>
      </c>
      <c r="AW86" s="73">
        <f>SUMPRODUCT(-('Gastos Gerais'!$B$4:$B$1002=Analítico!$B86),-(Analítico!AW$3&gt;='Gastos Gerais'!$D$4:$D$1002),-(Analítico!AW$3&lt;='Gastos Gerais'!$E$4:$E$1002),-('Gastos Gerais'!$C$4:$C$1002))</f>
        <v>0</v>
      </c>
      <c r="AX86" s="73">
        <f>SUMPRODUCT(-('Gastos Gerais'!$B$4:$B$1002=Analítico!$B86),-(Analítico!AX$3&gt;='Gastos Gerais'!$D$4:$D$1002),-(Analítico!AX$3&lt;='Gastos Gerais'!$E$4:$E$1002),-('Gastos Gerais'!$C$4:$C$1002))</f>
        <v>0</v>
      </c>
      <c r="AY86" s="73">
        <f>SUMPRODUCT(-('Gastos Gerais'!$B$4:$B$1002=Analítico!$B86),-(Analítico!AY$3&gt;='Gastos Gerais'!$D$4:$D$1002),-(Analítico!AY$3&lt;='Gastos Gerais'!$E$4:$E$1002),-('Gastos Gerais'!$C$4:$C$1002))</f>
        <v>0</v>
      </c>
      <c r="AZ86" s="73">
        <f>SUMPRODUCT(-('Gastos Gerais'!$B$4:$B$1002=Analítico!$B86),-(Analítico!AZ$3&gt;='Gastos Gerais'!$D$4:$D$1002),-(Analítico!AZ$3&lt;='Gastos Gerais'!$E$4:$E$1002),-('Gastos Gerais'!$C$4:$C$1002))</f>
        <v>0</v>
      </c>
      <c r="BA86" s="73">
        <f>SUMPRODUCT(-('Gastos Gerais'!$B$4:$B$1002=Analítico!$B86),-(Analítico!BA$3&gt;='Gastos Gerais'!$D$4:$D$1002),-(Analítico!BA$3&lt;='Gastos Gerais'!$E$4:$E$1002),-('Gastos Gerais'!$C$4:$C$1002))</f>
        <v>0</v>
      </c>
      <c r="BB86" s="73">
        <f>SUMPRODUCT(-('Gastos Gerais'!$B$4:$B$1002=Analítico!$B86),-(Analítico!BB$3&gt;='Gastos Gerais'!$D$4:$D$1002),-(Analítico!BB$3&lt;='Gastos Gerais'!$E$4:$E$1002),-('Gastos Gerais'!$C$4:$C$1002))</f>
        <v>0</v>
      </c>
      <c r="BC86" s="73">
        <f>SUMPRODUCT(-('Gastos Gerais'!$B$4:$B$1002=Analítico!$B86),-(Analítico!BC$3&gt;='Gastos Gerais'!$D$4:$D$1002),-(Analítico!BC$3&lt;='Gastos Gerais'!$E$4:$E$1002),-('Gastos Gerais'!$C$4:$C$1002))</f>
        <v>0</v>
      </c>
      <c r="BD86" s="73">
        <f>SUMPRODUCT(-('Gastos Gerais'!$B$4:$B$1002=Analítico!$B86),-(Analítico!BD$3&gt;='Gastos Gerais'!$D$4:$D$1002),-(Analítico!BD$3&lt;='Gastos Gerais'!$E$4:$E$1002),-('Gastos Gerais'!$C$4:$C$1002))</f>
        <v>0</v>
      </c>
      <c r="BE86" s="73">
        <f>SUMPRODUCT(-('Gastos Gerais'!$B$4:$B$1002=Analítico!$B86),-(Analítico!BE$3&gt;='Gastos Gerais'!$D$4:$D$1002),-(Analítico!BE$3&lt;='Gastos Gerais'!$E$4:$E$1002),-('Gastos Gerais'!$C$4:$C$1002))</f>
        <v>0</v>
      </c>
      <c r="BF86" s="73">
        <f>SUMPRODUCT(-('Gastos Gerais'!$B$4:$B$1002=Analítico!$B86),-(Analítico!BF$3&gt;='Gastos Gerais'!$D$4:$D$1002),-(Analítico!BF$3&lt;='Gastos Gerais'!$E$4:$E$1002),-('Gastos Gerais'!$C$4:$C$1002))</f>
        <v>0</v>
      </c>
      <c r="BG86" s="73">
        <f>SUMPRODUCT(-('Gastos Gerais'!$B$4:$B$1002=Analítico!$B86),-(Analítico!BG$3&gt;='Gastos Gerais'!$D$4:$D$1002),-(Analítico!BG$3&lt;='Gastos Gerais'!$E$4:$E$1002),-('Gastos Gerais'!$C$4:$C$1002))</f>
        <v>0</v>
      </c>
      <c r="BH86" s="73">
        <f>SUMPRODUCT(-('Gastos Gerais'!$B$4:$B$1002=Analítico!$B86),-(Analítico!BH$3&gt;='Gastos Gerais'!$D$4:$D$1002),-(Analítico!BH$3&lt;='Gastos Gerais'!$E$4:$E$1002),-('Gastos Gerais'!$C$4:$C$1002))</f>
        <v>0</v>
      </c>
      <c r="BI86" s="73">
        <f>SUMPRODUCT(-('Gastos Gerais'!$B$4:$B$1002=Analítico!$B86),-(Analítico!BI$3&gt;='Gastos Gerais'!$D$4:$D$1002),-(Analítico!BI$3&lt;='Gastos Gerais'!$E$4:$E$1002),-('Gastos Gerais'!$C$4:$C$1002))</f>
        <v>0</v>
      </c>
      <c r="BJ86" s="73">
        <f>SUMPRODUCT(-('Gastos Gerais'!$B$4:$B$1002=Analítico!$B86),-(Analítico!BJ$3&gt;='Gastos Gerais'!$D$4:$D$1002),-(Analítico!BJ$3&lt;='Gastos Gerais'!$E$4:$E$1002),-('Gastos Gerais'!$C$4:$C$1002))</f>
        <v>0</v>
      </c>
      <c r="BK86" s="71">
        <f t="shared" si="31"/>
        <v>26430475.68</v>
      </c>
      <c r="BL86" s="76">
        <f t="shared" ca="1" si="32"/>
        <v>0.32146609043375546</v>
      </c>
    </row>
    <row r="87" spans="1:64" s="49" customFormat="1" ht="23.25" customHeight="1">
      <c r="A87" s="19" t="s">
        <v>181</v>
      </c>
      <c r="B87" s="351" t="s">
        <v>182</v>
      </c>
      <c r="C87" s="73">
        <f>SUMPRODUCT(-('Gastos Gerais'!$B$4:$B$1002=Analítico!$B87),-(Analítico!C$3&gt;='Gastos Gerais'!$D$4:$D$1002),-(Analítico!C$3&lt;='Gastos Gerais'!$E$4:$E$1002),-('Gastos Gerais'!$C$4:$C$1002))</f>
        <v>0</v>
      </c>
      <c r="D87" s="73">
        <f>SUMPRODUCT(-('Gastos Gerais'!$B$4:$B$1002=Analítico!$B87),-(Analítico!D$3&gt;='Gastos Gerais'!$D$4:$D$1002),-(Analítico!D$3&lt;='Gastos Gerais'!$E$4:$E$1002),-('Gastos Gerais'!$C$4:$C$1002))</f>
        <v>0</v>
      </c>
      <c r="E87" s="73">
        <f>SUMPRODUCT(-('Gastos Gerais'!$B$4:$B$1002=Analítico!$B87),-(Analítico!E$3&gt;='Gastos Gerais'!$D$4:$D$1002),-(Analítico!E$3&lt;='Gastos Gerais'!$E$4:$E$1002),-('Gastos Gerais'!$C$4:$C$1002))</f>
        <v>0</v>
      </c>
      <c r="F87" s="73">
        <f>SUMPRODUCT(-('Gastos Gerais'!$B$4:$B$1002=Analítico!$B87),-(Analítico!F$3&gt;='Gastos Gerais'!$D$4:$D$1002),-(Analítico!F$3&lt;='Gastos Gerais'!$E$4:$E$1002),-('Gastos Gerais'!$C$4:$C$1002))</f>
        <v>0</v>
      </c>
      <c r="G87" s="73">
        <f>SUMPRODUCT(-('Gastos Gerais'!$B$4:$B$1002=Analítico!$B87),-(Analítico!G$3&gt;='Gastos Gerais'!$D$4:$D$1002),-(Analítico!G$3&lt;='Gastos Gerais'!$E$4:$E$1002),-('Gastos Gerais'!$C$4:$C$1002))</f>
        <v>0</v>
      </c>
      <c r="H87" s="73">
        <f>SUMPRODUCT(-('Gastos Gerais'!$B$4:$B$1002=Analítico!$B87),-(Analítico!H$3&gt;='Gastos Gerais'!$D$4:$D$1002),-(Analítico!H$3&lt;='Gastos Gerais'!$E$4:$E$1002),-('Gastos Gerais'!$C$4:$C$1002))</f>
        <v>0</v>
      </c>
      <c r="I87" s="73">
        <f>SUMPRODUCT(-('Gastos Gerais'!$B$4:$B$1002=Analítico!$B87),-(Analítico!I$3&gt;='Gastos Gerais'!$D$4:$D$1002),-(Analítico!I$3&lt;='Gastos Gerais'!$E$4:$E$1002),-('Gastos Gerais'!$C$4:$C$1002))</f>
        <v>0</v>
      </c>
      <c r="J87" s="73">
        <f>SUMPRODUCT(-('Gastos Gerais'!$B$4:$B$1002=Analítico!$B87),-(Analítico!J$3&gt;='Gastos Gerais'!$D$4:$D$1002),-(Analítico!J$3&lt;='Gastos Gerais'!$E$4:$E$1002),-('Gastos Gerais'!$C$4:$C$1002))</f>
        <v>0</v>
      </c>
      <c r="K87" s="73">
        <f>SUMPRODUCT(-('Gastos Gerais'!$B$4:$B$1002=Analítico!$B87),-(Analítico!K$3&gt;='Gastos Gerais'!$D$4:$D$1002),-(Analítico!K$3&lt;='Gastos Gerais'!$E$4:$E$1002),-('Gastos Gerais'!$C$4:$C$1002))</f>
        <v>0</v>
      </c>
      <c r="L87" s="73">
        <f>SUMPRODUCT(-('Gastos Gerais'!$B$4:$B$1002=Analítico!$B87),-(Analítico!L$3&gt;='Gastos Gerais'!$D$4:$D$1002),-(Analítico!L$3&lt;='Gastos Gerais'!$E$4:$E$1002),-('Gastos Gerais'!$C$4:$C$1002))</f>
        <v>0</v>
      </c>
      <c r="M87" s="73">
        <f>SUMPRODUCT(-('Gastos Gerais'!$B$4:$B$1002=Analítico!$B87),-(Analítico!M$3&gt;='Gastos Gerais'!$D$4:$D$1002),-(Analítico!M$3&lt;='Gastos Gerais'!$E$4:$E$1002),-('Gastos Gerais'!$C$4:$C$1002))</f>
        <v>0</v>
      </c>
      <c r="N87" s="73">
        <f>SUMPRODUCT(-('Gastos Gerais'!$B$4:$B$1002=Analítico!$B87),-(Analítico!N$3&gt;='Gastos Gerais'!$D$4:$D$1002),-(Analítico!N$3&lt;='Gastos Gerais'!$E$4:$E$1002),-('Gastos Gerais'!$C$4:$C$1002))</f>
        <v>0</v>
      </c>
      <c r="O87" s="73">
        <f>SUMPRODUCT(-('Gastos Gerais'!$B$4:$B$1002=Analítico!$B87),-(Analítico!O$3&gt;='Gastos Gerais'!$D$4:$D$1002),-(Analítico!O$3&lt;='Gastos Gerais'!$E$4:$E$1002),-('Gastos Gerais'!$C$4:$C$1002))</f>
        <v>0</v>
      </c>
      <c r="P87" s="73">
        <f>SUMPRODUCT(-('Gastos Gerais'!$B$4:$B$1002=Analítico!$B87),-(Analítico!P$3&gt;='Gastos Gerais'!$D$4:$D$1002),-(Analítico!P$3&lt;='Gastos Gerais'!$E$4:$E$1002),-('Gastos Gerais'!$C$4:$C$1002))</f>
        <v>0</v>
      </c>
      <c r="Q87" s="73">
        <f>SUMPRODUCT(-('Gastos Gerais'!$B$4:$B$1002=Analítico!$B87),-(Analítico!Q$3&gt;='Gastos Gerais'!$D$4:$D$1002),-(Analítico!Q$3&lt;='Gastos Gerais'!$E$4:$E$1002),-('Gastos Gerais'!$C$4:$C$1002))</f>
        <v>0</v>
      </c>
      <c r="R87" s="73">
        <f>SUMPRODUCT(-('Gastos Gerais'!$B$4:$B$1002=Analítico!$B87),-(Analítico!R$3&gt;='Gastos Gerais'!$D$4:$D$1002),-(Analítico!R$3&lt;='Gastos Gerais'!$E$4:$E$1002),-('Gastos Gerais'!$C$4:$C$1002))</f>
        <v>0</v>
      </c>
      <c r="S87" s="73">
        <f>SUMPRODUCT(-('Gastos Gerais'!$B$4:$B$1002=Analítico!$B87),-(Analítico!S$3&gt;='Gastos Gerais'!$D$4:$D$1002),-(Analítico!S$3&lt;='Gastos Gerais'!$E$4:$E$1002),-('Gastos Gerais'!$C$4:$C$1002))</f>
        <v>0</v>
      </c>
      <c r="T87" s="73">
        <f>SUMPRODUCT(-('Gastos Gerais'!$B$4:$B$1002=Analítico!$B87),-(Analítico!T$3&gt;='Gastos Gerais'!$D$4:$D$1002),-(Analítico!T$3&lt;='Gastos Gerais'!$E$4:$E$1002),-('Gastos Gerais'!$C$4:$C$1002))</f>
        <v>0</v>
      </c>
      <c r="U87" s="73">
        <f>SUMPRODUCT(-('Gastos Gerais'!$B$4:$B$1002=Analítico!$B87),-(Analítico!U$3&gt;='Gastos Gerais'!$D$4:$D$1002),-(Analítico!U$3&lt;='Gastos Gerais'!$E$4:$E$1002),-('Gastos Gerais'!$C$4:$C$1002))</f>
        <v>0</v>
      </c>
      <c r="V87" s="73">
        <f>SUMPRODUCT(-('Gastos Gerais'!$B$4:$B$1002=Analítico!$B87),-(Analítico!V$3&gt;='Gastos Gerais'!$D$4:$D$1002),-(Analítico!V$3&lt;='Gastos Gerais'!$E$4:$E$1002),-('Gastos Gerais'!$C$4:$C$1002))</f>
        <v>0</v>
      </c>
      <c r="W87" s="73">
        <f>SUMPRODUCT(-('Gastos Gerais'!$B$4:$B$1002=Analítico!$B87),-(Analítico!W$3&gt;='Gastos Gerais'!$D$4:$D$1002),-(Analítico!W$3&lt;='Gastos Gerais'!$E$4:$E$1002),-('Gastos Gerais'!$C$4:$C$1002))</f>
        <v>0</v>
      </c>
      <c r="X87" s="73">
        <f>SUMPRODUCT(-('Gastos Gerais'!$B$4:$B$1002=Analítico!$B87),-(Analítico!X$3&gt;='Gastos Gerais'!$D$4:$D$1002),-(Analítico!X$3&lt;='Gastos Gerais'!$E$4:$E$1002),-('Gastos Gerais'!$C$4:$C$1002))</f>
        <v>0</v>
      </c>
      <c r="Y87" s="73">
        <f>SUMPRODUCT(-('Gastos Gerais'!$B$4:$B$1002=Analítico!$B87),-(Analítico!Y$3&gt;='Gastos Gerais'!$D$4:$D$1002),-(Analítico!Y$3&lt;='Gastos Gerais'!$E$4:$E$1002),-('Gastos Gerais'!$C$4:$C$1002))</f>
        <v>0</v>
      </c>
      <c r="Z87" s="73">
        <f>SUMPRODUCT(-('Gastos Gerais'!$B$4:$B$1002=Analítico!$B87),-(Analítico!Z$3&gt;='Gastos Gerais'!$D$4:$D$1002),-(Analítico!Z$3&lt;='Gastos Gerais'!$E$4:$E$1002),-('Gastos Gerais'!$C$4:$C$1002))</f>
        <v>0</v>
      </c>
      <c r="AA87" s="73">
        <f>SUMPRODUCT(-('Gastos Gerais'!$B$4:$B$1002=Analítico!$B87),-(Analítico!AA$3&gt;='Gastos Gerais'!$D$4:$D$1002),-(Analítico!AA$3&lt;='Gastos Gerais'!$E$4:$E$1002),-('Gastos Gerais'!$C$4:$C$1002))</f>
        <v>0</v>
      </c>
      <c r="AB87" s="73">
        <f>SUMPRODUCT(-('Gastos Gerais'!$B$4:$B$1002=Analítico!$B87),-(Analítico!AB$3&gt;='Gastos Gerais'!$D$4:$D$1002),-(Analítico!AB$3&lt;='Gastos Gerais'!$E$4:$E$1002),-('Gastos Gerais'!$C$4:$C$1002))</f>
        <v>0</v>
      </c>
      <c r="AC87" s="73">
        <f>SUMPRODUCT(-('Gastos Gerais'!$B$4:$B$1002=Analítico!$B87),-(Analítico!AC$3&gt;='Gastos Gerais'!$D$4:$D$1002),-(Analítico!AC$3&lt;='Gastos Gerais'!$E$4:$E$1002),-('Gastos Gerais'!$C$4:$C$1002))</f>
        <v>0</v>
      </c>
      <c r="AD87" s="73">
        <f>SUMPRODUCT(-('Gastos Gerais'!$B$4:$B$1002=Analítico!$B87),-(Analítico!AD$3&gt;='Gastos Gerais'!$D$4:$D$1002),-(Analítico!AD$3&lt;='Gastos Gerais'!$E$4:$E$1002),-('Gastos Gerais'!$C$4:$C$1002))</f>
        <v>0</v>
      </c>
      <c r="AE87" s="73">
        <f>SUMPRODUCT(-('Gastos Gerais'!$B$4:$B$1002=Analítico!$B87),-(Analítico!AE$3&gt;='Gastos Gerais'!$D$4:$D$1002),-(Analítico!AE$3&lt;='Gastos Gerais'!$E$4:$E$1002),-('Gastos Gerais'!$C$4:$C$1002))</f>
        <v>0</v>
      </c>
      <c r="AF87" s="73">
        <f>SUMPRODUCT(-('Gastos Gerais'!$B$4:$B$1002=Analítico!$B87),-(Analítico!AF$3&gt;='Gastos Gerais'!$D$4:$D$1002),-(Analítico!AF$3&lt;='Gastos Gerais'!$E$4:$E$1002),-('Gastos Gerais'!$C$4:$C$1002))</f>
        <v>0</v>
      </c>
      <c r="AG87" s="73">
        <f>SUMPRODUCT(-('Gastos Gerais'!$B$4:$B$1002=Analítico!$B87),-(Analítico!AG$3&gt;='Gastos Gerais'!$D$4:$D$1002),-(Analítico!AG$3&lt;='Gastos Gerais'!$E$4:$E$1002),-('Gastos Gerais'!$C$4:$C$1002))</f>
        <v>0</v>
      </c>
      <c r="AH87" s="73">
        <f>SUMPRODUCT(-('Gastos Gerais'!$B$4:$B$1002=Analítico!$B87),-(Analítico!AH$3&gt;='Gastos Gerais'!$D$4:$D$1002),-(Analítico!AH$3&lt;='Gastos Gerais'!$E$4:$E$1002),-('Gastos Gerais'!$C$4:$C$1002))</f>
        <v>0</v>
      </c>
      <c r="AI87" s="73">
        <f>SUMPRODUCT(-('Gastos Gerais'!$B$4:$B$1002=Analítico!$B87),-(Analítico!AI$3&gt;='Gastos Gerais'!$D$4:$D$1002),-(Analítico!AI$3&lt;='Gastos Gerais'!$E$4:$E$1002),-('Gastos Gerais'!$C$4:$C$1002))</f>
        <v>0</v>
      </c>
      <c r="AJ87" s="73">
        <f>SUMPRODUCT(-('Gastos Gerais'!$B$4:$B$1002=Analítico!$B87),-(Analítico!AJ$3&gt;='Gastos Gerais'!$D$4:$D$1002),-(Analítico!AJ$3&lt;='Gastos Gerais'!$E$4:$E$1002),-('Gastos Gerais'!$C$4:$C$1002))</f>
        <v>0</v>
      </c>
      <c r="AK87" s="73">
        <f>SUMPRODUCT(-('Gastos Gerais'!$B$4:$B$1002=Analítico!$B87),-(Analítico!AK$3&gt;='Gastos Gerais'!$D$4:$D$1002),-(Analítico!AK$3&lt;='Gastos Gerais'!$E$4:$E$1002),-('Gastos Gerais'!$C$4:$C$1002))</f>
        <v>0</v>
      </c>
      <c r="AL87" s="73">
        <f>SUMPRODUCT(-('Gastos Gerais'!$B$4:$B$1002=Analítico!$B87),-(Analítico!AL$3&gt;='Gastos Gerais'!$D$4:$D$1002),-(Analítico!AL$3&lt;='Gastos Gerais'!$E$4:$E$1002),-('Gastos Gerais'!$C$4:$C$1002))</f>
        <v>0</v>
      </c>
      <c r="AM87" s="73">
        <f>SUMPRODUCT(-('Gastos Gerais'!$B$4:$B$1002=Analítico!$B87),-(Analítico!AM$3&gt;='Gastos Gerais'!$D$4:$D$1002),-(Analítico!AM$3&lt;='Gastos Gerais'!$E$4:$E$1002),-('Gastos Gerais'!$C$4:$C$1002))</f>
        <v>0</v>
      </c>
      <c r="AN87" s="73">
        <f>SUMPRODUCT(-('Gastos Gerais'!$B$4:$B$1002=Analítico!$B87),-(Analítico!AN$3&gt;='Gastos Gerais'!$D$4:$D$1002),-(Analítico!AN$3&lt;='Gastos Gerais'!$E$4:$E$1002),-('Gastos Gerais'!$C$4:$C$1002))</f>
        <v>0</v>
      </c>
      <c r="AO87" s="73">
        <f>SUMPRODUCT(-('Gastos Gerais'!$B$4:$B$1002=Analítico!$B87),-(Analítico!AO$3&gt;='Gastos Gerais'!$D$4:$D$1002),-(Analítico!AO$3&lt;='Gastos Gerais'!$E$4:$E$1002),-('Gastos Gerais'!$C$4:$C$1002))</f>
        <v>0</v>
      </c>
      <c r="AP87" s="73">
        <f>SUMPRODUCT(-('Gastos Gerais'!$B$4:$B$1002=Analítico!$B87),-(Analítico!AP$3&gt;='Gastos Gerais'!$D$4:$D$1002),-(Analítico!AP$3&lt;='Gastos Gerais'!$E$4:$E$1002),-('Gastos Gerais'!$C$4:$C$1002))</f>
        <v>0</v>
      </c>
      <c r="AQ87" s="73">
        <f>SUMPRODUCT(-('Gastos Gerais'!$B$4:$B$1002=Analítico!$B87),-(Analítico!AQ$3&gt;='Gastos Gerais'!$D$4:$D$1002),-(Analítico!AQ$3&lt;='Gastos Gerais'!$E$4:$E$1002),-('Gastos Gerais'!$C$4:$C$1002))</f>
        <v>0</v>
      </c>
      <c r="AR87" s="73">
        <f>SUMPRODUCT(-('Gastos Gerais'!$B$4:$B$1002=Analítico!$B87),-(Analítico!AR$3&gt;='Gastos Gerais'!$D$4:$D$1002),-(Analítico!AR$3&lt;='Gastos Gerais'!$E$4:$E$1002),-('Gastos Gerais'!$C$4:$C$1002))</f>
        <v>0</v>
      </c>
      <c r="AS87" s="73">
        <f>SUMPRODUCT(-('Gastos Gerais'!$B$4:$B$1002=Analítico!$B87),-(Analítico!AS$3&gt;='Gastos Gerais'!$D$4:$D$1002),-(Analítico!AS$3&lt;='Gastos Gerais'!$E$4:$E$1002),-('Gastos Gerais'!$C$4:$C$1002))</f>
        <v>0</v>
      </c>
      <c r="AT87" s="73">
        <f>SUMPRODUCT(-('Gastos Gerais'!$B$4:$B$1002=Analítico!$B87),-(Analítico!AT$3&gt;='Gastos Gerais'!$D$4:$D$1002),-(Analítico!AT$3&lt;='Gastos Gerais'!$E$4:$E$1002),-('Gastos Gerais'!$C$4:$C$1002))</f>
        <v>0</v>
      </c>
      <c r="AU87" s="73">
        <f>SUMPRODUCT(-('Gastos Gerais'!$B$4:$B$1002=Analítico!$B87),-(Analítico!AU$3&gt;='Gastos Gerais'!$D$4:$D$1002),-(Analítico!AU$3&lt;='Gastos Gerais'!$E$4:$E$1002),-('Gastos Gerais'!$C$4:$C$1002))</f>
        <v>0</v>
      </c>
      <c r="AV87" s="73">
        <f>SUMPRODUCT(-('Gastos Gerais'!$B$4:$B$1002=Analítico!$B87),-(Analítico!AV$3&gt;='Gastos Gerais'!$D$4:$D$1002),-(Analítico!AV$3&lt;='Gastos Gerais'!$E$4:$E$1002),-('Gastos Gerais'!$C$4:$C$1002))</f>
        <v>0</v>
      </c>
      <c r="AW87" s="73">
        <f>SUMPRODUCT(-('Gastos Gerais'!$B$4:$B$1002=Analítico!$B87),-(Analítico!AW$3&gt;='Gastos Gerais'!$D$4:$D$1002),-(Analítico!AW$3&lt;='Gastos Gerais'!$E$4:$E$1002),-('Gastos Gerais'!$C$4:$C$1002))</f>
        <v>0</v>
      </c>
      <c r="AX87" s="73">
        <f>SUMPRODUCT(-('Gastos Gerais'!$B$4:$B$1002=Analítico!$B87),-(Analítico!AX$3&gt;='Gastos Gerais'!$D$4:$D$1002),-(Analítico!AX$3&lt;='Gastos Gerais'!$E$4:$E$1002),-('Gastos Gerais'!$C$4:$C$1002))</f>
        <v>0</v>
      </c>
      <c r="AY87" s="73">
        <f>SUMPRODUCT(-('Gastos Gerais'!$B$4:$B$1002=Analítico!$B87),-(Analítico!AY$3&gt;='Gastos Gerais'!$D$4:$D$1002),-(Analítico!AY$3&lt;='Gastos Gerais'!$E$4:$E$1002),-('Gastos Gerais'!$C$4:$C$1002))</f>
        <v>0</v>
      </c>
      <c r="AZ87" s="73">
        <f>SUMPRODUCT(-('Gastos Gerais'!$B$4:$B$1002=Analítico!$B87),-(Analítico!AZ$3&gt;='Gastos Gerais'!$D$4:$D$1002),-(Analítico!AZ$3&lt;='Gastos Gerais'!$E$4:$E$1002),-('Gastos Gerais'!$C$4:$C$1002))</f>
        <v>0</v>
      </c>
      <c r="BA87" s="73">
        <f>SUMPRODUCT(-('Gastos Gerais'!$B$4:$B$1002=Analítico!$B87),-(Analítico!BA$3&gt;='Gastos Gerais'!$D$4:$D$1002),-(Analítico!BA$3&lt;='Gastos Gerais'!$E$4:$E$1002),-('Gastos Gerais'!$C$4:$C$1002))</f>
        <v>0</v>
      </c>
      <c r="BB87" s="73">
        <f>SUMPRODUCT(-('Gastos Gerais'!$B$4:$B$1002=Analítico!$B87),-(Analítico!BB$3&gt;='Gastos Gerais'!$D$4:$D$1002),-(Analítico!BB$3&lt;='Gastos Gerais'!$E$4:$E$1002),-('Gastos Gerais'!$C$4:$C$1002))</f>
        <v>0</v>
      </c>
      <c r="BC87" s="73">
        <f>SUMPRODUCT(-('Gastos Gerais'!$B$4:$B$1002=Analítico!$B87),-(Analítico!BC$3&gt;='Gastos Gerais'!$D$4:$D$1002),-(Analítico!BC$3&lt;='Gastos Gerais'!$E$4:$E$1002),-('Gastos Gerais'!$C$4:$C$1002))</f>
        <v>0</v>
      </c>
      <c r="BD87" s="73">
        <f>SUMPRODUCT(-('Gastos Gerais'!$B$4:$B$1002=Analítico!$B87),-(Analítico!BD$3&gt;='Gastos Gerais'!$D$4:$D$1002),-(Analítico!BD$3&lt;='Gastos Gerais'!$E$4:$E$1002),-('Gastos Gerais'!$C$4:$C$1002))</f>
        <v>0</v>
      </c>
      <c r="BE87" s="73">
        <f>SUMPRODUCT(-('Gastos Gerais'!$B$4:$B$1002=Analítico!$B87),-(Analítico!BE$3&gt;='Gastos Gerais'!$D$4:$D$1002),-(Analítico!BE$3&lt;='Gastos Gerais'!$E$4:$E$1002),-('Gastos Gerais'!$C$4:$C$1002))</f>
        <v>0</v>
      </c>
      <c r="BF87" s="73">
        <f>SUMPRODUCT(-('Gastos Gerais'!$B$4:$B$1002=Analítico!$B87),-(Analítico!BF$3&gt;='Gastos Gerais'!$D$4:$D$1002),-(Analítico!BF$3&lt;='Gastos Gerais'!$E$4:$E$1002),-('Gastos Gerais'!$C$4:$C$1002))</f>
        <v>0</v>
      </c>
      <c r="BG87" s="73">
        <f>SUMPRODUCT(-('Gastos Gerais'!$B$4:$B$1002=Analítico!$B87),-(Analítico!BG$3&gt;='Gastos Gerais'!$D$4:$D$1002),-(Analítico!BG$3&lt;='Gastos Gerais'!$E$4:$E$1002),-('Gastos Gerais'!$C$4:$C$1002))</f>
        <v>0</v>
      </c>
      <c r="BH87" s="73">
        <f>SUMPRODUCT(-('Gastos Gerais'!$B$4:$B$1002=Analítico!$B87),-(Analítico!BH$3&gt;='Gastos Gerais'!$D$4:$D$1002),-(Analítico!BH$3&lt;='Gastos Gerais'!$E$4:$E$1002),-('Gastos Gerais'!$C$4:$C$1002))</f>
        <v>0</v>
      </c>
      <c r="BI87" s="73">
        <f>SUMPRODUCT(-('Gastos Gerais'!$B$4:$B$1002=Analítico!$B87),-(Analítico!BI$3&gt;='Gastos Gerais'!$D$4:$D$1002),-(Analítico!BI$3&lt;='Gastos Gerais'!$E$4:$E$1002),-('Gastos Gerais'!$C$4:$C$1002))</f>
        <v>0</v>
      </c>
      <c r="BJ87" s="73">
        <f>SUMPRODUCT(-('Gastos Gerais'!$B$4:$B$1002=Analítico!$B87),-(Analítico!BJ$3&gt;='Gastos Gerais'!$D$4:$D$1002),-(Analítico!BJ$3&lt;='Gastos Gerais'!$E$4:$E$1002),-('Gastos Gerais'!$C$4:$C$1002))</f>
        <v>0</v>
      </c>
      <c r="BK87" s="71">
        <f t="shared" si="31"/>
        <v>0</v>
      </c>
      <c r="BL87" s="76">
        <f t="shared" ca="1" si="32"/>
        <v>0</v>
      </c>
    </row>
    <row r="88" spans="1:64" s="49" customFormat="1" ht="23.25" customHeight="1">
      <c r="A88" s="19" t="s">
        <v>183</v>
      </c>
      <c r="B88" s="351" t="s">
        <v>184</v>
      </c>
      <c r="C88" s="73">
        <f>SUMPRODUCT(-('Gastos Gerais'!$B$4:$B$1002=Analítico!$B88),-(Analítico!C$3&gt;='Gastos Gerais'!$D$4:$D$1002),-(Analítico!C$3&lt;='Gastos Gerais'!$E$4:$E$1002),-('Gastos Gerais'!$C$4:$C$1002))</f>
        <v>55000</v>
      </c>
      <c r="D88" s="73">
        <f>SUMPRODUCT(-('Gastos Gerais'!$B$4:$B$1002=Analítico!$B88),-(Analítico!D$3&gt;='Gastos Gerais'!$D$4:$D$1002),-(Analítico!D$3&lt;='Gastos Gerais'!$E$4:$E$1002),-('Gastos Gerais'!$C$4:$C$1002))</f>
        <v>55000</v>
      </c>
      <c r="E88" s="73">
        <f>SUMPRODUCT(-('Gastos Gerais'!$B$4:$B$1002=Analítico!$B88),-(Analítico!E$3&gt;='Gastos Gerais'!$D$4:$D$1002),-(Analítico!E$3&lt;='Gastos Gerais'!$E$4:$E$1002),-('Gastos Gerais'!$C$4:$C$1002))</f>
        <v>55000</v>
      </c>
      <c r="F88" s="73">
        <f>SUMPRODUCT(-('Gastos Gerais'!$B$4:$B$1002=Analítico!$B88),-(Analítico!F$3&gt;='Gastos Gerais'!$D$4:$D$1002),-(Analítico!F$3&lt;='Gastos Gerais'!$E$4:$E$1002),-('Gastos Gerais'!$C$4:$C$1002))</f>
        <v>55000</v>
      </c>
      <c r="G88" s="73">
        <f>SUMPRODUCT(-('Gastos Gerais'!$B$4:$B$1002=Analítico!$B88),-(Analítico!G$3&gt;='Gastos Gerais'!$D$4:$D$1002),-(Analítico!G$3&lt;='Gastos Gerais'!$E$4:$E$1002),-('Gastos Gerais'!$C$4:$C$1002))</f>
        <v>55000</v>
      </c>
      <c r="H88" s="73">
        <f>SUMPRODUCT(-('Gastos Gerais'!$B$4:$B$1002=Analítico!$B88),-(Analítico!H$3&gt;='Gastos Gerais'!$D$4:$D$1002),-(Analítico!H$3&lt;='Gastos Gerais'!$E$4:$E$1002),-('Gastos Gerais'!$C$4:$C$1002))</f>
        <v>55000</v>
      </c>
      <c r="I88" s="73">
        <f>SUMPRODUCT(-('Gastos Gerais'!$B$4:$B$1002=Analítico!$B88),-(Analítico!I$3&gt;='Gastos Gerais'!$D$4:$D$1002),-(Analítico!I$3&lt;='Gastos Gerais'!$E$4:$E$1002),-('Gastos Gerais'!$C$4:$C$1002))</f>
        <v>55000</v>
      </c>
      <c r="J88" s="73">
        <f>SUMPRODUCT(-('Gastos Gerais'!$B$4:$B$1002=Analítico!$B88),-(Analítico!J$3&gt;='Gastos Gerais'!$D$4:$D$1002),-(Analítico!J$3&lt;='Gastos Gerais'!$E$4:$E$1002),-('Gastos Gerais'!$C$4:$C$1002))</f>
        <v>55000</v>
      </c>
      <c r="K88" s="73">
        <f>SUMPRODUCT(-('Gastos Gerais'!$B$4:$B$1002=Analítico!$B88),-(Analítico!K$3&gt;='Gastos Gerais'!$D$4:$D$1002),-(Analítico!K$3&lt;='Gastos Gerais'!$E$4:$E$1002),-('Gastos Gerais'!$C$4:$C$1002))</f>
        <v>55000</v>
      </c>
      <c r="L88" s="73">
        <f>SUMPRODUCT(-('Gastos Gerais'!$B$4:$B$1002=Analítico!$B88),-(Analítico!L$3&gt;='Gastos Gerais'!$D$4:$D$1002),-(Analítico!L$3&lt;='Gastos Gerais'!$E$4:$E$1002),-('Gastos Gerais'!$C$4:$C$1002))</f>
        <v>0</v>
      </c>
      <c r="M88" s="73">
        <f>SUMPRODUCT(-('Gastos Gerais'!$B$4:$B$1002=Analítico!$B88),-(Analítico!M$3&gt;='Gastos Gerais'!$D$4:$D$1002),-(Analítico!M$3&lt;='Gastos Gerais'!$E$4:$E$1002),-('Gastos Gerais'!$C$4:$C$1002))</f>
        <v>0</v>
      </c>
      <c r="N88" s="73">
        <f>SUMPRODUCT(-('Gastos Gerais'!$B$4:$B$1002=Analítico!$B88),-(Analítico!N$3&gt;='Gastos Gerais'!$D$4:$D$1002),-(Analítico!N$3&lt;='Gastos Gerais'!$E$4:$E$1002),-('Gastos Gerais'!$C$4:$C$1002))</f>
        <v>0</v>
      </c>
      <c r="O88" s="73">
        <f>SUMPRODUCT(-('Gastos Gerais'!$B$4:$B$1002=Analítico!$B88),-(Analítico!O$3&gt;='Gastos Gerais'!$D$4:$D$1002),-(Analítico!O$3&lt;='Gastos Gerais'!$E$4:$E$1002),-('Gastos Gerais'!$C$4:$C$1002))</f>
        <v>0</v>
      </c>
      <c r="P88" s="73">
        <f>SUMPRODUCT(-('Gastos Gerais'!$B$4:$B$1002=Analítico!$B88),-(Analítico!P$3&gt;='Gastos Gerais'!$D$4:$D$1002),-(Analítico!P$3&lt;='Gastos Gerais'!$E$4:$E$1002),-('Gastos Gerais'!$C$4:$C$1002))</f>
        <v>0</v>
      </c>
      <c r="Q88" s="73">
        <f>SUMPRODUCT(-('Gastos Gerais'!$B$4:$B$1002=Analítico!$B88),-(Analítico!Q$3&gt;='Gastos Gerais'!$D$4:$D$1002),-(Analítico!Q$3&lt;='Gastos Gerais'!$E$4:$E$1002),-('Gastos Gerais'!$C$4:$C$1002))</f>
        <v>0</v>
      </c>
      <c r="R88" s="73">
        <f>SUMPRODUCT(-('Gastos Gerais'!$B$4:$B$1002=Analítico!$B88),-(Analítico!R$3&gt;='Gastos Gerais'!$D$4:$D$1002),-(Analítico!R$3&lt;='Gastos Gerais'!$E$4:$E$1002),-('Gastos Gerais'!$C$4:$C$1002))</f>
        <v>0</v>
      </c>
      <c r="S88" s="73">
        <f>SUMPRODUCT(-('Gastos Gerais'!$B$4:$B$1002=Analítico!$B88),-(Analítico!S$3&gt;='Gastos Gerais'!$D$4:$D$1002),-(Analítico!S$3&lt;='Gastos Gerais'!$E$4:$E$1002),-('Gastos Gerais'!$C$4:$C$1002))</f>
        <v>0</v>
      </c>
      <c r="T88" s="73">
        <f>SUMPRODUCT(-('Gastos Gerais'!$B$4:$B$1002=Analítico!$B88),-(Analítico!T$3&gt;='Gastos Gerais'!$D$4:$D$1002),-(Analítico!T$3&lt;='Gastos Gerais'!$E$4:$E$1002),-('Gastos Gerais'!$C$4:$C$1002))</f>
        <v>0</v>
      </c>
      <c r="U88" s="73">
        <f>SUMPRODUCT(-('Gastos Gerais'!$B$4:$B$1002=Analítico!$B88),-(Analítico!U$3&gt;='Gastos Gerais'!$D$4:$D$1002),-(Analítico!U$3&lt;='Gastos Gerais'!$E$4:$E$1002),-('Gastos Gerais'!$C$4:$C$1002))</f>
        <v>0</v>
      </c>
      <c r="V88" s="73">
        <f>SUMPRODUCT(-('Gastos Gerais'!$B$4:$B$1002=Analítico!$B88),-(Analítico!V$3&gt;='Gastos Gerais'!$D$4:$D$1002),-(Analítico!V$3&lt;='Gastos Gerais'!$E$4:$E$1002),-('Gastos Gerais'!$C$4:$C$1002))</f>
        <v>0</v>
      </c>
      <c r="W88" s="73">
        <f>SUMPRODUCT(-('Gastos Gerais'!$B$4:$B$1002=Analítico!$B88),-(Analítico!W$3&gt;='Gastos Gerais'!$D$4:$D$1002),-(Analítico!W$3&lt;='Gastos Gerais'!$E$4:$E$1002),-('Gastos Gerais'!$C$4:$C$1002))</f>
        <v>0</v>
      </c>
      <c r="X88" s="73">
        <f>SUMPRODUCT(-('Gastos Gerais'!$B$4:$B$1002=Analítico!$B88),-(Analítico!X$3&gt;='Gastos Gerais'!$D$4:$D$1002),-(Analítico!X$3&lt;='Gastos Gerais'!$E$4:$E$1002),-('Gastos Gerais'!$C$4:$C$1002))</f>
        <v>0</v>
      </c>
      <c r="Y88" s="73">
        <f>SUMPRODUCT(-('Gastos Gerais'!$B$4:$B$1002=Analítico!$B88),-(Analítico!Y$3&gt;='Gastos Gerais'!$D$4:$D$1002),-(Analítico!Y$3&lt;='Gastos Gerais'!$E$4:$E$1002),-('Gastos Gerais'!$C$4:$C$1002))</f>
        <v>0</v>
      </c>
      <c r="Z88" s="73">
        <f>SUMPRODUCT(-('Gastos Gerais'!$B$4:$B$1002=Analítico!$B88),-(Analítico!Z$3&gt;='Gastos Gerais'!$D$4:$D$1002),-(Analítico!Z$3&lt;='Gastos Gerais'!$E$4:$E$1002),-('Gastos Gerais'!$C$4:$C$1002))</f>
        <v>0</v>
      </c>
      <c r="AA88" s="73">
        <f>SUMPRODUCT(-('Gastos Gerais'!$B$4:$B$1002=Analítico!$B88),-(Analítico!AA$3&gt;='Gastos Gerais'!$D$4:$D$1002),-(Analítico!AA$3&lt;='Gastos Gerais'!$E$4:$E$1002),-('Gastos Gerais'!$C$4:$C$1002))</f>
        <v>0</v>
      </c>
      <c r="AB88" s="73">
        <f>SUMPRODUCT(-('Gastos Gerais'!$B$4:$B$1002=Analítico!$B88),-(Analítico!AB$3&gt;='Gastos Gerais'!$D$4:$D$1002),-(Analítico!AB$3&lt;='Gastos Gerais'!$E$4:$E$1002),-('Gastos Gerais'!$C$4:$C$1002))</f>
        <v>0</v>
      </c>
      <c r="AC88" s="73">
        <f>SUMPRODUCT(-('Gastos Gerais'!$B$4:$B$1002=Analítico!$B88),-(Analítico!AC$3&gt;='Gastos Gerais'!$D$4:$D$1002),-(Analítico!AC$3&lt;='Gastos Gerais'!$E$4:$E$1002),-('Gastos Gerais'!$C$4:$C$1002))</f>
        <v>0</v>
      </c>
      <c r="AD88" s="73">
        <f>SUMPRODUCT(-('Gastos Gerais'!$B$4:$B$1002=Analítico!$B88),-(Analítico!AD$3&gt;='Gastos Gerais'!$D$4:$D$1002),-(Analítico!AD$3&lt;='Gastos Gerais'!$E$4:$E$1002),-('Gastos Gerais'!$C$4:$C$1002))</f>
        <v>0</v>
      </c>
      <c r="AE88" s="73">
        <f>SUMPRODUCT(-('Gastos Gerais'!$B$4:$B$1002=Analítico!$B88),-(Analítico!AE$3&gt;='Gastos Gerais'!$D$4:$D$1002),-(Analítico!AE$3&lt;='Gastos Gerais'!$E$4:$E$1002),-('Gastos Gerais'!$C$4:$C$1002))</f>
        <v>0</v>
      </c>
      <c r="AF88" s="73">
        <f>SUMPRODUCT(-('Gastos Gerais'!$B$4:$B$1002=Analítico!$B88),-(Analítico!AF$3&gt;='Gastos Gerais'!$D$4:$D$1002),-(Analítico!AF$3&lt;='Gastos Gerais'!$E$4:$E$1002),-('Gastos Gerais'!$C$4:$C$1002))</f>
        <v>0</v>
      </c>
      <c r="AG88" s="73">
        <f>SUMPRODUCT(-('Gastos Gerais'!$B$4:$B$1002=Analítico!$B88),-(Analítico!AG$3&gt;='Gastos Gerais'!$D$4:$D$1002),-(Analítico!AG$3&lt;='Gastos Gerais'!$E$4:$E$1002),-('Gastos Gerais'!$C$4:$C$1002))</f>
        <v>0</v>
      </c>
      <c r="AH88" s="73">
        <f>SUMPRODUCT(-('Gastos Gerais'!$B$4:$B$1002=Analítico!$B88),-(Analítico!AH$3&gt;='Gastos Gerais'!$D$4:$D$1002),-(Analítico!AH$3&lt;='Gastos Gerais'!$E$4:$E$1002),-('Gastos Gerais'!$C$4:$C$1002))</f>
        <v>0</v>
      </c>
      <c r="AI88" s="73">
        <f>SUMPRODUCT(-('Gastos Gerais'!$B$4:$B$1002=Analítico!$B88),-(Analítico!AI$3&gt;='Gastos Gerais'!$D$4:$D$1002),-(Analítico!AI$3&lt;='Gastos Gerais'!$E$4:$E$1002),-('Gastos Gerais'!$C$4:$C$1002))</f>
        <v>0</v>
      </c>
      <c r="AJ88" s="73">
        <f>SUMPRODUCT(-('Gastos Gerais'!$B$4:$B$1002=Analítico!$B88),-(Analítico!AJ$3&gt;='Gastos Gerais'!$D$4:$D$1002),-(Analítico!AJ$3&lt;='Gastos Gerais'!$E$4:$E$1002),-('Gastos Gerais'!$C$4:$C$1002))</f>
        <v>0</v>
      </c>
      <c r="AK88" s="73">
        <f>SUMPRODUCT(-('Gastos Gerais'!$B$4:$B$1002=Analítico!$B88),-(Analítico!AK$3&gt;='Gastos Gerais'!$D$4:$D$1002),-(Analítico!AK$3&lt;='Gastos Gerais'!$E$4:$E$1002),-('Gastos Gerais'!$C$4:$C$1002))</f>
        <v>0</v>
      </c>
      <c r="AL88" s="73">
        <f>SUMPRODUCT(-('Gastos Gerais'!$B$4:$B$1002=Analítico!$B88),-(Analítico!AL$3&gt;='Gastos Gerais'!$D$4:$D$1002),-(Analítico!AL$3&lt;='Gastos Gerais'!$E$4:$E$1002),-('Gastos Gerais'!$C$4:$C$1002))</f>
        <v>0</v>
      </c>
      <c r="AM88" s="73">
        <f>SUMPRODUCT(-('Gastos Gerais'!$B$4:$B$1002=Analítico!$B88),-(Analítico!AM$3&gt;='Gastos Gerais'!$D$4:$D$1002),-(Analítico!AM$3&lt;='Gastos Gerais'!$E$4:$E$1002),-('Gastos Gerais'!$C$4:$C$1002))</f>
        <v>0</v>
      </c>
      <c r="AN88" s="73">
        <f>SUMPRODUCT(-('Gastos Gerais'!$B$4:$B$1002=Analítico!$B88),-(Analítico!AN$3&gt;='Gastos Gerais'!$D$4:$D$1002),-(Analítico!AN$3&lt;='Gastos Gerais'!$E$4:$E$1002),-('Gastos Gerais'!$C$4:$C$1002))</f>
        <v>0</v>
      </c>
      <c r="AO88" s="73">
        <f>SUMPRODUCT(-('Gastos Gerais'!$B$4:$B$1002=Analítico!$B88),-(Analítico!AO$3&gt;='Gastos Gerais'!$D$4:$D$1002),-(Analítico!AO$3&lt;='Gastos Gerais'!$E$4:$E$1002),-('Gastos Gerais'!$C$4:$C$1002))</f>
        <v>0</v>
      </c>
      <c r="AP88" s="73">
        <f>SUMPRODUCT(-('Gastos Gerais'!$B$4:$B$1002=Analítico!$B88),-(Analítico!AP$3&gt;='Gastos Gerais'!$D$4:$D$1002),-(Analítico!AP$3&lt;='Gastos Gerais'!$E$4:$E$1002),-('Gastos Gerais'!$C$4:$C$1002))</f>
        <v>0</v>
      </c>
      <c r="AQ88" s="73">
        <f>SUMPRODUCT(-('Gastos Gerais'!$B$4:$B$1002=Analítico!$B88),-(Analítico!AQ$3&gt;='Gastos Gerais'!$D$4:$D$1002),-(Analítico!AQ$3&lt;='Gastos Gerais'!$E$4:$E$1002),-('Gastos Gerais'!$C$4:$C$1002))</f>
        <v>0</v>
      </c>
      <c r="AR88" s="73">
        <f>SUMPRODUCT(-('Gastos Gerais'!$B$4:$B$1002=Analítico!$B88),-(Analítico!AR$3&gt;='Gastos Gerais'!$D$4:$D$1002),-(Analítico!AR$3&lt;='Gastos Gerais'!$E$4:$E$1002),-('Gastos Gerais'!$C$4:$C$1002))</f>
        <v>0</v>
      </c>
      <c r="AS88" s="73">
        <f>SUMPRODUCT(-('Gastos Gerais'!$B$4:$B$1002=Analítico!$B88),-(Analítico!AS$3&gt;='Gastos Gerais'!$D$4:$D$1002),-(Analítico!AS$3&lt;='Gastos Gerais'!$E$4:$E$1002),-('Gastos Gerais'!$C$4:$C$1002))</f>
        <v>0</v>
      </c>
      <c r="AT88" s="73">
        <f>SUMPRODUCT(-('Gastos Gerais'!$B$4:$B$1002=Analítico!$B88),-(Analítico!AT$3&gt;='Gastos Gerais'!$D$4:$D$1002),-(Analítico!AT$3&lt;='Gastos Gerais'!$E$4:$E$1002),-('Gastos Gerais'!$C$4:$C$1002))</f>
        <v>0</v>
      </c>
      <c r="AU88" s="73">
        <f>SUMPRODUCT(-('Gastos Gerais'!$B$4:$B$1002=Analítico!$B88),-(Analítico!AU$3&gt;='Gastos Gerais'!$D$4:$D$1002),-(Analítico!AU$3&lt;='Gastos Gerais'!$E$4:$E$1002),-('Gastos Gerais'!$C$4:$C$1002))</f>
        <v>0</v>
      </c>
      <c r="AV88" s="73">
        <f>SUMPRODUCT(-('Gastos Gerais'!$B$4:$B$1002=Analítico!$B88),-(Analítico!AV$3&gt;='Gastos Gerais'!$D$4:$D$1002),-(Analítico!AV$3&lt;='Gastos Gerais'!$E$4:$E$1002),-('Gastos Gerais'!$C$4:$C$1002))</f>
        <v>0</v>
      </c>
      <c r="AW88" s="73">
        <f>SUMPRODUCT(-('Gastos Gerais'!$B$4:$B$1002=Analítico!$B88),-(Analítico!AW$3&gt;='Gastos Gerais'!$D$4:$D$1002),-(Analítico!AW$3&lt;='Gastos Gerais'!$E$4:$E$1002),-('Gastos Gerais'!$C$4:$C$1002))</f>
        <v>0</v>
      </c>
      <c r="AX88" s="73">
        <f>SUMPRODUCT(-('Gastos Gerais'!$B$4:$B$1002=Analítico!$B88),-(Analítico!AX$3&gt;='Gastos Gerais'!$D$4:$D$1002),-(Analítico!AX$3&lt;='Gastos Gerais'!$E$4:$E$1002),-('Gastos Gerais'!$C$4:$C$1002))</f>
        <v>0</v>
      </c>
      <c r="AY88" s="73">
        <f>SUMPRODUCT(-('Gastos Gerais'!$B$4:$B$1002=Analítico!$B88),-(Analítico!AY$3&gt;='Gastos Gerais'!$D$4:$D$1002),-(Analítico!AY$3&lt;='Gastos Gerais'!$E$4:$E$1002),-('Gastos Gerais'!$C$4:$C$1002))</f>
        <v>0</v>
      </c>
      <c r="AZ88" s="73">
        <f>SUMPRODUCT(-('Gastos Gerais'!$B$4:$B$1002=Analítico!$B88),-(Analítico!AZ$3&gt;='Gastos Gerais'!$D$4:$D$1002),-(Analítico!AZ$3&lt;='Gastos Gerais'!$E$4:$E$1002),-('Gastos Gerais'!$C$4:$C$1002))</f>
        <v>0</v>
      </c>
      <c r="BA88" s="73">
        <f>SUMPRODUCT(-('Gastos Gerais'!$B$4:$B$1002=Analítico!$B88),-(Analítico!BA$3&gt;='Gastos Gerais'!$D$4:$D$1002),-(Analítico!BA$3&lt;='Gastos Gerais'!$E$4:$E$1002),-('Gastos Gerais'!$C$4:$C$1002))</f>
        <v>0</v>
      </c>
      <c r="BB88" s="73">
        <f>SUMPRODUCT(-('Gastos Gerais'!$B$4:$B$1002=Analítico!$B88),-(Analítico!BB$3&gt;='Gastos Gerais'!$D$4:$D$1002),-(Analítico!BB$3&lt;='Gastos Gerais'!$E$4:$E$1002),-('Gastos Gerais'!$C$4:$C$1002))</f>
        <v>0</v>
      </c>
      <c r="BC88" s="73">
        <f>SUMPRODUCT(-('Gastos Gerais'!$B$4:$B$1002=Analítico!$B88),-(Analítico!BC$3&gt;='Gastos Gerais'!$D$4:$D$1002),-(Analítico!BC$3&lt;='Gastos Gerais'!$E$4:$E$1002),-('Gastos Gerais'!$C$4:$C$1002))</f>
        <v>0</v>
      </c>
      <c r="BD88" s="73">
        <f>SUMPRODUCT(-('Gastos Gerais'!$B$4:$B$1002=Analítico!$B88),-(Analítico!BD$3&gt;='Gastos Gerais'!$D$4:$D$1002),-(Analítico!BD$3&lt;='Gastos Gerais'!$E$4:$E$1002),-('Gastos Gerais'!$C$4:$C$1002))</f>
        <v>0</v>
      </c>
      <c r="BE88" s="73">
        <f>SUMPRODUCT(-('Gastos Gerais'!$B$4:$B$1002=Analítico!$B88),-(Analítico!BE$3&gt;='Gastos Gerais'!$D$4:$D$1002),-(Analítico!BE$3&lt;='Gastos Gerais'!$E$4:$E$1002),-('Gastos Gerais'!$C$4:$C$1002))</f>
        <v>0</v>
      </c>
      <c r="BF88" s="73">
        <f>SUMPRODUCT(-('Gastos Gerais'!$B$4:$B$1002=Analítico!$B88),-(Analítico!BF$3&gt;='Gastos Gerais'!$D$4:$D$1002),-(Analítico!BF$3&lt;='Gastos Gerais'!$E$4:$E$1002),-('Gastos Gerais'!$C$4:$C$1002))</f>
        <v>0</v>
      </c>
      <c r="BG88" s="73">
        <f>SUMPRODUCT(-('Gastos Gerais'!$B$4:$B$1002=Analítico!$B88),-(Analítico!BG$3&gt;='Gastos Gerais'!$D$4:$D$1002),-(Analítico!BG$3&lt;='Gastos Gerais'!$E$4:$E$1002),-('Gastos Gerais'!$C$4:$C$1002))</f>
        <v>0</v>
      </c>
      <c r="BH88" s="73">
        <f>SUMPRODUCT(-('Gastos Gerais'!$B$4:$B$1002=Analítico!$B88),-(Analítico!BH$3&gt;='Gastos Gerais'!$D$4:$D$1002),-(Analítico!BH$3&lt;='Gastos Gerais'!$E$4:$E$1002),-('Gastos Gerais'!$C$4:$C$1002))</f>
        <v>0</v>
      </c>
      <c r="BI88" s="73">
        <f>SUMPRODUCT(-('Gastos Gerais'!$B$4:$B$1002=Analítico!$B88),-(Analítico!BI$3&gt;='Gastos Gerais'!$D$4:$D$1002),-(Analítico!BI$3&lt;='Gastos Gerais'!$E$4:$E$1002),-('Gastos Gerais'!$C$4:$C$1002))</f>
        <v>0</v>
      </c>
      <c r="BJ88" s="73">
        <f>SUMPRODUCT(-('Gastos Gerais'!$B$4:$B$1002=Analítico!$B88),-(Analítico!BJ$3&gt;='Gastos Gerais'!$D$4:$D$1002),-(Analítico!BJ$3&lt;='Gastos Gerais'!$E$4:$E$1002),-('Gastos Gerais'!$C$4:$C$1002))</f>
        <v>0</v>
      </c>
      <c r="BK88" s="71">
        <f t="shared" si="31"/>
        <v>495000</v>
      </c>
      <c r="BL88" s="76">
        <f t="shared" ca="1" si="32"/>
        <v>6.0205391946509595E-3</v>
      </c>
    </row>
    <row r="89" spans="1:64" s="49" customFormat="1" ht="23.25" customHeight="1">
      <c r="A89" s="19" t="s">
        <v>185</v>
      </c>
      <c r="B89" s="351" t="s">
        <v>186</v>
      </c>
      <c r="C89" s="73">
        <f>SUMPRODUCT(-('Gastos Gerais'!$B$4:$B$1002=Analítico!$B89),-(Analítico!C$3&gt;='Gastos Gerais'!$D$4:$D$1002),-(Analítico!C$3&lt;='Gastos Gerais'!$E$4:$E$1002),-('Gastos Gerais'!$C$4:$C$1002))</f>
        <v>0</v>
      </c>
      <c r="D89" s="73">
        <f>SUMPRODUCT(-('Gastos Gerais'!$B$4:$B$1002=Analítico!$B89),-(Analítico!D$3&gt;='Gastos Gerais'!$D$4:$D$1002),-(Analítico!D$3&lt;='Gastos Gerais'!$E$4:$E$1002),-('Gastos Gerais'!$C$4:$C$1002))</f>
        <v>0</v>
      </c>
      <c r="E89" s="73">
        <f>SUMPRODUCT(-('Gastos Gerais'!$B$4:$B$1002=Analítico!$B89),-(Analítico!E$3&gt;='Gastos Gerais'!$D$4:$D$1002),-(Analítico!E$3&lt;='Gastos Gerais'!$E$4:$E$1002),-('Gastos Gerais'!$C$4:$C$1002))</f>
        <v>0</v>
      </c>
      <c r="F89" s="73">
        <f>SUMPRODUCT(-('Gastos Gerais'!$B$4:$B$1002=Analítico!$B89),-(Analítico!F$3&gt;='Gastos Gerais'!$D$4:$D$1002),-(Analítico!F$3&lt;='Gastos Gerais'!$E$4:$E$1002),-('Gastos Gerais'!$C$4:$C$1002))</f>
        <v>0</v>
      </c>
      <c r="G89" s="73">
        <f>SUMPRODUCT(-('Gastos Gerais'!$B$4:$B$1002=Analítico!$B89),-(Analítico!G$3&gt;='Gastos Gerais'!$D$4:$D$1002),-(Analítico!G$3&lt;='Gastos Gerais'!$E$4:$E$1002),-('Gastos Gerais'!$C$4:$C$1002))</f>
        <v>0</v>
      </c>
      <c r="H89" s="73">
        <f>SUMPRODUCT(-('Gastos Gerais'!$B$4:$B$1002=Analítico!$B89),-(Analítico!H$3&gt;='Gastos Gerais'!$D$4:$D$1002),-(Analítico!H$3&lt;='Gastos Gerais'!$E$4:$E$1002),-('Gastos Gerais'!$C$4:$C$1002))</f>
        <v>0</v>
      </c>
      <c r="I89" s="73">
        <f>SUMPRODUCT(-('Gastos Gerais'!$B$4:$B$1002=Analítico!$B89),-(Analítico!I$3&gt;='Gastos Gerais'!$D$4:$D$1002),-(Analítico!I$3&lt;='Gastos Gerais'!$E$4:$E$1002),-('Gastos Gerais'!$C$4:$C$1002))</f>
        <v>0</v>
      </c>
      <c r="J89" s="73">
        <f>SUMPRODUCT(-('Gastos Gerais'!$B$4:$B$1002=Analítico!$B89),-(Analítico!J$3&gt;='Gastos Gerais'!$D$4:$D$1002),-(Analítico!J$3&lt;='Gastos Gerais'!$E$4:$E$1002),-('Gastos Gerais'!$C$4:$C$1002))</f>
        <v>0</v>
      </c>
      <c r="K89" s="73">
        <f>SUMPRODUCT(-('Gastos Gerais'!$B$4:$B$1002=Analítico!$B89),-(Analítico!K$3&gt;='Gastos Gerais'!$D$4:$D$1002),-(Analítico!K$3&lt;='Gastos Gerais'!$E$4:$E$1002),-('Gastos Gerais'!$C$4:$C$1002))</f>
        <v>0</v>
      </c>
      <c r="L89" s="73">
        <f>SUMPRODUCT(-('Gastos Gerais'!$B$4:$B$1002=Analítico!$B89),-(Analítico!L$3&gt;='Gastos Gerais'!$D$4:$D$1002),-(Analítico!L$3&lt;='Gastos Gerais'!$E$4:$E$1002),-('Gastos Gerais'!$C$4:$C$1002))</f>
        <v>0</v>
      </c>
      <c r="M89" s="73">
        <f>SUMPRODUCT(-('Gastos Gerais'!$B$4:$B$1002=Analítico!$B89),-(Analítico!M$3&gt;='Gastos Gerais'!$D$4:$D$1002),-(Analítico!M$3&lt;='Gastos Gerais'!$E$4:$E$1002),-('Gastos Gerais'!$C$4:$C$1002))</f>
        <v>0</v>
      </c>
      <c r="N89" s="73">
        <f>SUMPRODUCT(-('Gastos Gerais'!$B$4:$B$1002=Analítico!$B89),-(Analítico!N$3&gt;='Gastos Gerais'!$D$4:$D$1002),-(Analítico!N$3&lt;='Gastos Gerais'!$E$4:$E$1002),-('Gastos Gerais'!$C$4:$C$1002))</f>
        <v>0</v>
      </c>
      <c r="O89" s="73">
        <f>SUMPRODUCT(-('Gastos Gerais'!$B$4:$B$1002=Analítico!$B89),-(Analítico!O$3&gt;='Gastos Gerais'!$D$4:$D$1002),-(Analítico!O$3&lt;='Gastos Gerais'!$E$4:$E$1002),-('Gastos Gerais'!$C$4:$C$1002))</f>
        <v>0</v>
      </c>
      <c r="P89" s="73">
        <f>SUMPRODUCT(-('Gastos Gerais'!$B$4:$B$1002=Analítico!$B89),-(Analítico!P$3&gt;='Gastos Gerais'!$D$4:$D$1002),-(Analítico!P$3&lt;='Gastos Gerais'!$E$4:$E$1002),-('Gastos Gerais'!$C$4:$C$1002))</f>
        <v>0</v>
      </c>
      <c r="Q89" s="73">
        <f>SUMPRODUCT(-('Gastos Gerais'!$B$4:$B$1002=Analítico!$B89),-(Analítico!Q$3&gt;='Gastos Gerais'!$D$4:$D$1002),-(Analítico!Q$3&lt;='Gastos Gerais'!$E$4:$E$1002),-('Gastos Gerais'!$C$4:$C$1002))</f>
        <v>0</v>
      </c>
      <c r="R89" s="73">
        <f>SUMPRODUCT(-('Gastos Gerais'!$B$4:$B$1002=Analítico!$B89),-(Analítico!R$3&gt;='Gastos Gerais'!$D$4:$D$1002),-(Analítico!R$3&lt;='Gastos Gerais'!$E$4:$E$1002),-('Gastos Gerais'!$C$4:$C$1002))</f>
        <v>0</v>
      </c>
      <c r="S89" s="73">
        <f>SUMPRODUCT(-('Gastos Gerais'!$B$4:$B$1002=Analítico!$B89),-(Analítico!S$3&gt;='Gastos Gerais'!$D$4:$D$1002),-(Analítico!S$3&lt;='Gastos Gerais'!$E$4:$E$1002),-('Gastos Gerais'!$C$4:$C$1002))</f>
        <v>0</v>
      </c>
      <c r="T89" s="73">
        <f>SUMPRODUCT(-('Gastos Gerais'!$B$4:$B$1002=Analítico!$B89),-(Analítico!T$3&gt;='Gastos Gerais'!$D$4:$D$1002),-(Analítico!T$3&lt;='Gastos Gerais'!$E$4:$E$1002),-('Gastos Gerais'!$C$4:$C$1002))</f>
        <v>0</v>
      </c>
      <c r="U89" s="73">
        <f>SUMPRODUCT(-('Gastos Gerais'!$B$4:$B$1002=Analítico!$B89),-(Analítico!U$3&gt;='Gastos Gerais'!$D$4:$D$1002),-(Analítico!U$3&lt;='Gastos Gerais'!$E$4:$E$1002),-('Gastos Gerais'!$C$4:$C$1002))</f>
        <v>0</v>
      </c>
      <c r="V89" s="73">
        <f>SUMPRODUCT(-('Gastos Gerais'!$B$4:$B$1002=Analítico!$B89),-(Analítico!V$3&gt;='Gastos Gerais'!$D$4:$D$1002),-(Analítico!V$3&lt;='Gastos Gerais'!$E$4:$E$1002),-('Gastos Gerais'!$C$4:$C$1002))</f>
        <v>0</v>
      </c>
      <c r="W89" s="73">
        <f>SUMPRODUCT(-('Gastos Gerais'!$B$4:$B$1002=Analítico!$B89),-(Analítico!W$3&gt;='Gastos Gerais'!$D$4:$D$1002),-(Analítico!W$3&lt;='Gastos Gerais'!$E$4:$E$1002),-('Gastos Gerais'!$C$4:$C$1002))</f>
        <v>0</v>
      </c>
      <c r="X89" s="73">
        <f>SUMPRODUCT(-('Gastos Gerais'!$B$4:$B$1002=Analítico!$B89),-(Analítico!X$3&gt;='Gastos Gerais'!$D$4:$D$1002),-(Analítico!X$3&lt;='Gastos Gerais'!$E$4:$E$1002),-('Gastos Gerais'!$C$4:$C$1002))</f>
        <v>0</v>
      </c>
      <c r="Y89" s="73">
        <f>SUMPRODUCT(-('Gastos Gerais'!$B$4:$B$1002=Analítico!$B89),-(Analítico!Y$3&gt;='Gastos Gerais'!$D$4:$D$1002),-(Analítico!Y$3&lt;='Gastos Gerais'!$E$4:$E$1002),-('Gastos Gerais'!$C$4:$C$1002))</f>
        <v>0</v>
      </c>
      <c r="Z89" s="73">
        <f>SUMPRODUCT(-('Gastos Gerais'!$B$4:$B$1002=Analítico!$B89),-(Analítico!Z$3&gt;='Gastos Gerais'!$D$4:$D$1002),-(Analítico!Z$3&lt;='Gastos Gerais'!$E$4:$E$1002),-('Gastos Gerais'!$C$4:$C$1002))</f>
        <v>0</v>
      </c>
      <c r="AA89" s="73">
        <f>SUMPRODUCT(-('Gastos Gerais'!$B$4:$B$1002=Analítico!$B89),-(Analítico!AA$3&gt;='Gastos Gerais'!$D$4:$D$1002),-(Analítico!AA$3&lt;='Gastos Gerais'!$E$4:$E$1002),-('Gastos Gerais'!$C$4:$C$1002))</f>
        <v>0</v>
      </c>
      <c r="AB89" s="73">
        <f>SUMPRODUCT(-('Gastos Gerais'!$B$4:$B$1002=Analítico!$B89),-(Analítico!AB$3&gt;='Gastos Gerais'!$D$4:$D$1002),-(Analítico!AB$3&lt;='Gastos Gerais'!$E$4:$E$1002),-('Gastos Gerais'!$C$4:$C$1002))</f>
        <v>0</v>
      </c>
      <c r="AC89" s="73">
        <f>SUMPRODUCT(-('Gastos Gerais'!$B$4:$B$1002=Analítico!$B89),-(Analítico!AC$3&gt;='Gastos Gerais'!$D$4:$D$1002),-(Analítico!AC$3&lt;='Gastos Gerais'!$E$4:$E$1002),-('Gastos Gerais'!$C$4:$C$1002))</f>
        <v>0</v>
      </c>
      <c r="AD89" s="73">
        <f>SUMPRODUCT(-('Gastos Gerais'!$B$4:$B$1002=Analítico!$B89),-(Analítico!AD$3&gt;='Gastos Gerais'!$D$4:$D$1002),-(Analítico!AD$3&lt;='Gastos Gerais'!$E$4:$E$1002),-('Gastos Gerais'!$C$4:$C$1002))</f>
        <v>0</v>
      </c>
      <c r="AE89" s="73">
        <f>SUMPRODUCT(-('Gastos Gerais'!$B$4:$B$1002=Analítico!$B89),-(Analítico!AE$3&gt;='Gastos Gerais'!$D$4:$D$1002),-(Analítico!AE$3&lt;='Gastos Gerais'!$E$4:$E$1002),-('Gastos Gerais'!$C$4:$C$1002))</f>
        <v>0</v>
      </c>
      <c r="AF89" s="73">
        <f>SUMPRODUCT(-('Gastos Gerais'!$B$4:$B$1002=Analítico!$B89),-(Analítico!AF$3&gt;='Gastos Gerais'!$D$4:$D$1002),-(Analítico!AF$3&lt;='Gastos Gerais'!$E$4:$E$1002),-('Gastos Gerais'!$C$4:$C$1002))</f>
        <v>0</v>
      </c>
      <c r="AG89" s="73">
        <f>SUMPRODUCT(-('Gastos Gerais'!$B$4:$B$1002=Analítico!$B89),-(Analítico!AG$3&gt;='Gastos Gerais'!$D$4:$D$1002),-(Analítico!AG$3&lt;='Gastos Gerais'!$E$4:$E$1002),-('Gastos Gerais'!$C$4:$C$1002))</f>
        <v>0</v>
      </c>
      <c r="AH89" s="73">
        <f>SUMPRODUCT(-('Gastos Gerais'!$B$4:$B$1002=Analítico!$B89),-(Analítico!AH$3&gt;='Gastos Gerais'!$D$4:$D$1002),-(Analítico!AH$3&lt;='Gastos Gerais'!$E$4:$E$1002),-('Gastos Gerais'!$C$4:$C$1002))</f>
        <v>0</v>
      </c>
      <c r="AI89" s="73">
        <f>SUMPRODUCT(-('Gastos Gerais'!$B$4:$B$1002=Analítico!$B89),-(Analítico!AI$3&gt;='Gastos Gerais'!$D$4:$D$1002),-(Analítico!AI$3&lt;='Gastos Gerais'!$E$4:$E$1002),-('Gastos Gerais'!$C$4:$C$1002))</f>
        <v>0</v>
      </c>
      <c r="AJ89" s="73">
        <f>SUMPRODUCT(-('Gastos Gerais'!$B$4:$B$1002=Analítico!$B89),-(Analítico!AJ$3&gt;='Gastos Gerais'!$D$4:$D$1002),-(Analítico!AJ$3&lt;='Gastos Gerais'!$E$4:$E$1002),-('Gastos Gerais'!$C$4:$C$1002))</f>
        <v>0</v>
      </c>
      <c r="AK89" s="73">
        <f>SUMPRODUCT(-('Gastos Gerais'!$B$4:$B$1002=Analítico!$B89),-(Analítico!AK$3&gt;='Gastos Gerais'!$D$4:$D$1002),-(Analítico!AK$3&lt;='Gastos Gerais'!$E$4:$E$1002),-('Gastos Gerais'!$C$4:$C$1002))</f>
        <v>0</v>
      </c>
      <c r="AL89" s="73">
        <f>SUMPRODUCT(-('Gastos Gerais'!$B$4:$B$1002=Analítico!$B89),-(Analítico!AL$3&gt;='Gastos Gerais'!$D$4:$D$1002),-(Analítico!AL$3&lt;='Gastos Gerais'!$E$4:$E$1002),-('Gastos Gerais'!$C$4:$C$1002))</f>
        <v>0</v>
      </c>
      <c r="AM89" s="73">
        <f>SUMPRODUCT(-('Gastos Gerais'!$B$4:$B$1002=Analítico!$B89),-(Analítico!AM$3&gt;='Gastos Gerais'!$D$4:$D$1002),-(Analítico!AM$3&lt;='Gastos Gerais'!$E$4:$E$1002),-('Gastos Gerais'!$C$4:$C$1002))</f>
        <v>0</v>
      </c>
      <c r="AN89" s="73">
        <f>SUMPRODUCT(-('Gastos Gerais'!$B$4:$B$1002=Analítico!$B89),-(Analítico!AN$3&gt;='Gastos Gerais'!$D$4:$D$1002),-(Analítico!AN$3&lt;='Gastos Gerais'!$E$4:$E$1002),-('Gastos Gerais'!$C$4:$C$1002))</f>
        <v>0</v>
      </c>
      <c r="AO89" s="73">
        <f>SUMPRODUCT(-('Gastos Gerais'!$B$4:$B$1002=Analítico!$B89),-(Analítico!AO$3&gt;='Gastos Gerais'!$D$4:$D$1002),-(Analítico!AO$3&lt;='Gastos Gerais'!$E$4:$E$1002),-('Gastos Gerais'!$C$4:$C$1002))</f>
        <v>0</v>
      </c>
      <c r="AP89" s="73">
        <f>SUMPRODUCT(-('Gastos Gerais'!$B$4:$B$1002=Analítico!$B89),-(Analítico!AP$3&gt;='Gastos Gerais'!$D$4:$D$1002),-(Analítico!AP$3&lt;='Gastos Gerais'!$E$4:$E$1002),-('Gastos Gerais'!$C$4:$C$1002))</f>
        <v>0</v>
      </c>
      <c r="AQ89" s="73">
        <f>SUMPRODUCT(-('Gastos Gerais'!$B$4:$B$1002=Analítico!$B89),-(Analítico!AQ$3&gt;='Gastos Gerais'!$D$4:$D$1002),-(Analítico!AQ$3&lt;='Gastos Gerais'!$E$4:$E$1002),-('Gastos Gerais'!$C$4:$C$1002))</f>
        <v>0</v>
      </c>
      <c r="AR89" s="73">
        <f>SUMPRODUCT(-('Gastos Gerais'!$B$4:$B$1002=Analítico!$B89),-(Analítico!AR$3&gt;='Gastos Gerais'!$D$4:$D$1002),-(Analítico!AR$3&lt;='Gastos Gerais'!$E$4:$E$1002),-('Gastos Gerais'!$C$4:$C$1002))</f>
        <v>0</v>
      </c>
      <c r="AS89" s="73">
        <f>SUMPRODUCT(-('Gastos Gerais'!$B$4:$B$1002=Analítico!$B89),-(Analítico!AS$3&gt;='Gastos Gerais'!$D$4:$D$1002),-(Analítico!AS$3&lt;='Gastos Gerais'!$E$4:$E$1002),-('Gastos Gerais'!$C$4:$C$1002))</f>
        <v>0</v>
      </c>
      <c r="AT89" s="73">
        <f>SUMPRODUCT(-('Gastos Gerais'!$B$4:$B$1002=Analítico!$B89),-(Analítico!AT$3&gt;='Gastos Gerais'!$D$4:$D$1002),-(Analítico!AT$3&lt;='Gastos Gerais'!$E$4:$E$1002),-('Gastos Gerais'!$C$4:$C$1002))</f>
        <v>0</v>
      </c>
      <c r="AU89" s="73">
        <f>SUMPRODUCT(-('Gastos Gerais'!$B$4:$B$1002=Analítico!$B89),-(Analítico!AU$3&gt;='Gastos Gerais'!$D$4:$D$1002),-(Analítico!AU$3&lt;='Gastos Gerais'!$E$4:$E$1002),-('Gastos Gerais'!$C$4:$C$1002))</f>
        <v>0</v>
      </c>
      <c r="AV89" s="73">
        <f>SUMPRODUCT(-('Gastos Gerais'!$B$4:$B$1002=Analítico!$B89),-(Analítico!AV$3&gt;='Gastos Gerais'!$D$4:$D$1002),-(Analítico!AV$3&lt;='Gastos Gerais'!$E$4:$E$1002),-('Gastos Gerais'!$C$4:$C$1002))</f>
        <v>0</v>
      </c>
      <c r="AW89" s="73">
        <f>SUMPRODUCT(-('Gastos Gerais'!$B$4:$B$1002=Analítico!$B89),-(Analítico!AW$3&gt;='Gastos Gerais'!$D$4:$D$1002),-(Analítico!AW$3&lt;='Gastos Gerais'!$E$4:$E$1002),-('Gastos Gerais'!$C$4:$C$1002))</f>
        <v>0</v>
      </c>
      <c r="AX89" s="73">
        <f>SUMPRODUCT(-('Gastos Gerais'!$B$4:$B$1002=Analítico!$B89),-(Analítico!AX$3&gt;='Gastos Gerais'!$D$4:$D$1002),-(Analítico!AX$3&lt;='Gastos Gerais'!$E$4:$E$1002),-('Gastos Gerais'!$C$4:$C$1002))</f>
        <v>0</v>
      </c>
      <c r="AY89" s="73">
        <f>SUMPRODUCT(-('Gastos Gerais'!$B$4:$B$1002=Analítico!$B89),-(Analítico!AY$3&gt;='Gastos Gerais'!$D$4:$D$1002),-(Analítico!AY$3&lt;='Gastos Gerais'!$E$4:$E$1002),-('Gastos Gerais'!$C$4:$C$1002))</f>
        <v>0</v>
      </c>
      <c r="AZ89" s="73">
        <f>SUMPRODUCT(-('Gastos Gerais'!$B$4:$B$1002=Analítico!$B89),-(Analítico!AZ$3&gt;='Gastos Gerais'!$D$4:$D$1002),-(Analítico!AZ$3&lt;='Gastos Gerais'!$E$4:$E$1002),-('Gastos Gerais'!$C$4:$C$1002))</f>
        <v>0</v>
      </c>
      <c r="BA89" s="73">
        <f>SUMPRODUCT(-('Gastos Gerais'!$B$4:$B$1002=Analítico!$B89),-(Analítico!BA$3&gt;='Gastos Gerais'!$D$4:$D$1002),-(Analítico!BA$3&lt;='Gastos Gerais'!$E$4:$E$1002),-('Gastos Gerais'!$C$4:$C$1002))</f>
        <v>0</v>
      </c>
      <c r="BB89" s="73">
        <f>SUMPRODUCT(-('Gastos Gerais'!$B$4:$B$1002=Analítico!$B89),-(Analítico!BB$3&gt;='Gastos Gerais'!$D$4:$D$1002),-(Analítico!BB$3&lt;='Gastos Gerais'!$E$4:$E$1002),-('Gastos Gerais'!$C$4:$C$1002))</f>
        <v>0</v>
      </c>
      <c r="BC89" s="73">
        <f>SUMPRODUCT(-('Gastos Gerais'!$B$4:$B$1002=Analítico!$B89),-(Analítico!BC$3&gt;='Gastos Gerais'!$D$4:$D$1002),-(Analítico!BC$3&lt;='Gastos Gerais'!$E$4:$E$1002),-('Gastos Gerais'!$C$4:$C$1002))</f>
        <v>0</v>
      </c>
      <c r="BD89" s="73">
        <f>SUMPRODUCT(-('Gastos Gerais'!$B$4:$B$1002=Analítico!$B89),-(Analítico!BD$3&gt;='Gastos Gerais'!$D$4:$D$1002),-(Analítico!BD$3&lt;='Gastos Gerais'!$E$4:$E$1002),-('Gastos Gerais'!$C$4:$C$1002))</f>
        <v>0</v>
      </c>
      <c r="BE89" s="73">
        <f>SUMPRODUCT(-('Gastos Gerais'!$B$4:$B$1002=Analítico!$B89),-(Analítico!BE$3&gt;='Gastos Gerais'!$D$4:$D$1002),-(Analítico!BE$3&lt;='Gastos Gerais'!$E$4:$E$1002),-('Gastos Gerais'!$C$4:$C$1002))</f>
        <v>0</v>
      </c>
      <c r="BF89" s="73">
        <f>SUMPRODUCT(-('Gastos Gerais'!$B$4:$B$1002=Analítico!$B89),-(Analítico!BF$3&gt;='Gastos Gerais'!$D$4:$D$1002),-(Analítico!BF$3&lt;='Gastos Gerais'!$E$4:$E$1002),-('Gastos Gerais'!$C$4:$C$1002))</f>
        <v>0</v>
      </c>
      <c r="BG89" s="73">
        <f>SUMPRODUCT(-('Gastos Gerais'!$B$4:$B$1002=Analítico!$B89),-(Analítico!BG$3&gt;='Gastos Gerais'!$D$4:$D$1002),-(Analítico!BG$3&lt;='Gastos Gerais'!$E$4:$E$1002),-('Gastos Gerais'!$C$4:$C$1002))</f>
        <v>0</v>
      </c>
      <c r="BH89" s="73">
        <f>SUMPRODUCT(-('Gastos Gerais'!$B$4:$B$1002=Analítico!$B89),-(Analítico!BH$3&gt;='Gastos Gerais'!$D$4:$D$1002),-(Analítico!BH$3&lt;='Gastos Gerais'!$E$4:$E$1002),-('Gastos Gerais'!$C$4:$C$1002))</f>
        <v>0</v>
      </c>
      <c r="BI89" s="73">
        <f>SUMPRODUCT(-('Gastos Gerais'!$B$4:$B$1002=Analítico!$B89),-(Analítico!BI$3&gt;='Gastos Gerais'!$D$4:$D$1002),-(Analítico!BI$3&lt;='Gastos Gerais'!$E$4:$E$1002),-('Gastos Gerais'!$C$4:$C$1002))</f>
        <v>0</v>
      </c>
      <c r="BJ89" s="73">
        <f>SUMPRODUCT(-('Gastos Gerais'!$B$4:$B$1002=Analítico!$B89),-(Analítico!BJ$3&gt;='Gastos Gerais'!$D$4:$D$1002),-(Analítico!BJ$3&lt;='Gastos Gerais'!$E$4:$E$1002),-('Gastos Gerais'!$C$4:$C$1002))</f>
        <v>0</v>
      </c>
      <c r="BK89" s="71">
        <f t="shared" si="31"/>
        <v>0</v>
      </c>
      <c r="BL89" s="76">
        <f t="shared" ca="1" si="32"/>
        <v>0</v>
      </c>
    </row>
    <row r="90" spans="1:64" s="49" customFormat="1" ht="23.25" customHeight="1">
      <c r="A90" s="19" t="s">
        <v>187</v>
      </c>
      <c r="B90" s="351" t="s">
        <v>188</v>
      </c>
      <c r="C90" s="73">
        <f>SUMPRODUCT(-('Gastos Gerais'!$B$4:$B$1002=Analítico!$B90),-(Analítico!C$3&gt;='Gastos Gerais'!$D$4:$D$1002),-(Analítico!C$3&lt;='Gastos Gerais'!$E$4:$E$1002),-('Gastos Gerais'!$C$4:$C$1002))</f>
        <v>0</v>
      </c>
      <c r="D90" s="73">
        <f>SUMPRODUCT(-('Gastos Gerais'!$B$4:$B$1002=Analítico!$B90),-(Analítico!D$3&gt;='Gastos Gerais'!$D$4:$D$1002),-(Analítico!D$3&lt;='Gastos Gerais'!$E$4:$E$1002),-('Gastos Gerais'!$C$4:$C$1002))</f>
        <v>0</v>
      </c>
      <c r="E90" s="73">
        <f>SUMPRODUCT(-('Gastos Gerais'!$B$4:$B$1002=Analítico!$B90),-(Analítico!E$3&gt;='Gastos Gerais'!$D$4:$D$1002),-(Analítico!E$3&lt;='Gastos Gerais'!$E$4:$E$1002),-('Gastos Gerais'!$C$4:$C$1002))</f>
        <v>0</v>
      </c>
      <c r="F90" s="73">
        <f>SUMPRODUCT(-('Gastos Gerais'!$B$4:$B$1002=Analítico!$B90),-(Analítico!F$3&gt;='Gastos Gerais'!$D$4:$D$1002),-(Analítico!F$3&lt;='Gastos Gerais'!$E$4:$E$1002),-('Gastos Gerais'!$C$4:$C$1002))</f>
        <v>0</v>
      </c>
      <c r="G90" s="73">
        <f>SUMPRODUCT(-('Gastos Gerais'!$B$4:$B$1002=Analítico!$B90),-(Analítico!G$3&gt;='Gastos Gerais'!$D$4:$D$1002),-(Analítico!G$3&lt;='Gastos Gerais'!$E$4:$E$1002),-('Gastos Gerais'!$C$4:$C$1002))</f>
        <v>0</v>
      </c>
      <c r="H90" s="73">
        <f>SUMPRODUCT(-('Gastos Gerais'!$B$4:$B$1002=Analítico!$B90),-(Analítico!H$3&gt;='Gastos Gerais'!$D$4:$D$1002),-(Analítico!H$3&lt;='Gastos Gerais'!$E$4:$E$1002),-('Gastos Gerais'!$C$4:$C$1002))</f>
        <v>0</v>
      </c>
      <c r="I90" s="73">
        <f>SUMPRODUCT(-('Gastos Gerais'!$B$4:$B$1002=Analítico!$B90),-(Analítico!I$3&gt;='Gastos Gerais'!$D$4:$D$1002),-(Analítico!I$3&lt;='Gastos Gerais'!$E$4:$E$1002),-('Gastos Gerais'!$C$4:$C$1002))</f>
        <v>0</v>
      </c>
      <c r="J90" s="73">
        <f>SUMPRODUCT(-('Gastos Gerais'!$B$4:$B$1002=Analítico!$B90),-(Analítico!J$3&gt;='Gastos Gerais'!$D$4:$D$1002),-(Analítico!J$3&lt;='Gastos Gerais'!$E$4:$E$1002),-('Gastos Gerais'!$C$4:$C$1002))</f>
        <v>0</v>
      </c>
      <c r="K90" s="73">
        <f>SUMPRODUCT(-('Gastos Gerais'!$B$4:$B$1002=Analítico!$B90),-(Analítico!K$3&gt;='Gastos Gerais'!$D$4:$D$1002),-(Analítico!K$3&lt;='Gastos Gerais'!$E$4:$E$1002),-('Gastos Gerais'!$C$4:$C$1002))</f>
        <v>0</v>
      </c>
      <c r="L90" s="73">
        <f>SUMPRODUCT(-('Gastos Gerais'!$B$4:$B$1002=Analítico!$B90),-(Analítico!L$3&gt;='Gastos Gerais'!$D$4:$D$1002),-(Analítico!L$3&lt;='Gastos Gerais'!$E$4:$E$1002),-('Gastos Gerais'!$C$4:$C$1002))</f>
        <v>0</v>
      </c>
      <c r="M90" s="73">
        <f>SUMPRODUCT(-('Gastos Gerais'!$B$4:$B$1002=Analítico!$B90),-(Analítico!M$3&gt;='Gastos Gerais'!$D$4:$D$1002),-(Analítico!M$3&lt;='Gastos Gerais'!$E$4:$E$1002),-('Gastos Gerais'!$C$4:$C$1002))</f>
        <v>0</v>
      </c>
      <c r="N90" s="73">
        <f>SUMPRODUCT(-('Gastos Gerais'!$B$4:$B$1002=Analítico!$B90),-(Analítico!N$3&gt;='Gastos Gerais'!$D$4:$D$1002),-(Analítico!N$3&lt;='Gastos Gerais'!$E$4:$E$1002),-('Gastos Gerais'!$C$4:$C$1002))</f>
        <v>0</v>
      </c>
      <c r="O90" s="73">
        <f>SUMPRODUCT(-('Gastos Gerais'!$B$4:$B$1002=Analítico!$B90),-(Analítico!O$3&gt;='Gastos Gerais'!$D$4:$D$1002),-(Analítico!O$3&lt;='Gastos Gerais'!$E$4:$E$1002),-('Gastos Gerais'!$C$4:$C$1002))</f>
        <v>0</v>
      </c>
      <c r="P90" s="73">
        <f>SUMPRODUCT(-('Gastos Gerais'!$B$4:$B$1002=Analítico!$B90),-(Analítico!P$3&gt;='Gastos Gerais'!$D$4:$D$1002),-(Analítico!P$3&lt;='Gastos Gerais'!$E$4:$E$1002),-('Gastos Gerais'!$C$4:$C$1002))</f>
        <v>0</v>
      </c>
      <c r="Q90" s="73">
        <f>SUMPRODUCT(-('Gastos Gerais'!$B$4:$B$1002=Analítico!$B90),-(Analítico!Q$3&gt;='Gastos Gerais'!$D$4:$D$1002),-(Analítico!Q$3&lt;='Gastos Gerais'!$E$4:$E$1002),-('Gastos Gerais'!$C$4:$C$1002))</f>
        <v>0</v>
      </c>
      <c r="R90" s="73">
        <f>SUMPRODUCT(-('Gastos Gerais'!$B$4:$B$1002=Analítico!$B90),-(Analítico!R$3&gt;='Gastos Gerais'!$D$4:$D$1002),-(Analítico!R$3&lt;='Gastos Gerais'!$E$4:$E$1002),-('Gastos Gerais'!$C$4:$C$1002))</f>
        <v>0</v>
      </c>
      <c r="S90" s="73">
        <f>SUMPRODUCT(-('Gastos Gerais'!$B$4:$B$1002=Analítico!$B90),-(Analítico!S$3&gt;='Gastos Gerais'!$D$4:$D$1002),-(Analítico!S$3&lt;='Gastos Gerais'!$E$4:$E$1002),-('Gastos Gerais'!$C$4:$C$1002))</f>
        <v>0</v>
      </c>
      <c r="T90" s="73">
        <f>SUMPRODUCT(-('Gastos Gerais'!$B$4:$B$1002=Analítico!$B90),-(Analítico!T$3&gt;='Gastos Gerais'!$D$4:$D$1002),-(Analítico!T$3&lt;='Gastos Gerais'!$E$4:$E$1002),-('Gastos Gerais'!$C$4:$C$1002))</f>
        <v>0</v>
      </c>
      <c r="U90" s="73">
        <f>SUMPRODUCT(-('Gastos Gerais'!$B$4:$B$1002=Analítico!$B90),-(Analítico!U$3&gt;='Gastos Gerais'!$D$4:$D$1002),-(Analítico!U$3&lt;='Gastos Gerais'!$E$4:$E$1002),-('Gastos Gerais'!$C$4:$C$1002))</f>
        <v>0</v>
      </c>
      <c r="V90" s="73">
        <f>SUMPRODUCT(-('Gastos Gerais'!$B$4:$B$1002=Analítico!$B90),-(Analítico!V$3&gt;='Gastos Gerais'!$D$4:$D$1002),-(Analítico!V$3&lt;='Gastos Gerais'!$E$4:$E$1002),-('Gastos Gerais'!$C$4:$C$1002))</f>
        <v>0</v>
      </c>
      <c r="W90" s="73">
        <f>SUMPRODUCT(-('Gastos Gerais'!$B$4:$B$1002=Analítico!$B90),-(Analítico!W$3&gt;='Gastos Gerais'!$D$4:$D$1002),-(Analítico!W$3&lt;='Gastos Gerais'!$E$4:$E$1002),-('Gastos Gerais'!$C$4:$C$1002))</f>
        <v>0</v>
      </c>
      <c r="X90" s="73">
        <f>SUMPRODUCT(-('Gastos Gerais'!$B$4:$B$1002=Analítico!$B90),-(Analítico!X$3&gt;='Gastos Gerais'!$D$4:$D$1002),-(Analítico!X$3&lt;='Gastos Gerais'!$E$4:$E$1002),-('Gastos Gerais'!$C$4:$C$1002))</f>
        <v>0</v>
      </c>
      <c r="Y90" s="73">
        <f>SUMPRODUCT(-('Gastos Gerais'!$B$4:$B$1002=Analítico!$B90),-(Analítico!Y$3&gt;='Gastos Gerais'!$D$4:$D$1002),-(Analítico!Y$3&lt;='Gastos Gerais'!$E$4:$E$1002),-('Gastos Gerais'!$C$4:$C$1002))</f>
        <v>0</v>
      </c>
      <c r="Z90" s="73">
        <f>SUMPRODUCT(-('Gastos Gerais'!$B$4:$B$1002=Analítico!$B90),-(Analítico!Z$3&gt;='Gastos Gerais'!$D$4:$D$1002),-(Analítico!Z$3&lt;='Gastos Gerais'!$E$4:$E$1002),-('Gastos Gerais'!$C$4:$C$1002))</f>
        <v>0</v>
      </c>
      <c r="AA90" s="73">
        <f>SUMPRODUCT(-('Gastos Gerais'!$B$4:$B$1002=Analítico!$B90),-(Analítico!AA$3&gt;='Gastos Gerais'!$D$4:$D$1002),-(Analítico!AA$3&lt;='Gastos Gerais'!$E$4:$E$1002),-('Gastos Gerais'!$C$4:$C$1002))</f>
        <v>0</v>
      </c>
      <c r="AB90" s="73">
        <f>SUMPRODUCT(-('Gastos Gerais'!$B$4:$B$1002=Analítico!$B90),-(Analítico!AB$3&gt;='Gastos Gerais'!$D$4:$D$1002),-(Analítico!AB$3&lt;='Gastos Gerais'!$E$4:$E$1002),-('Gastos Gerais'!$C$4:$C$1002))</f>
        <v>0</v>
      </c>
      <c r="AC90" s="73">
        <f>SUMPRODUCT(-('Gastos Gerais'!$B$4:$B$1002=Analítico!$B90),-(Analítico!AC$3&gt;='Gastos Gerais'!$D$4:$D$1002),-(Analítico!AC$3&lt;='Gastos Gerais'!$E$4:$E$1002),-('Gastos Gerais'!$C$4:$C$1002))</f>
        <v>0</v>
      </c>
      <c r="AD90" s="73">
        <f>SUMPRODUCT(-('Gastos Gerais'!$B$4:$B$1002=Analítico!$B90),-(Analítico!AD$3&gt;='Gastos Gerais'!$D$4:$D$1002),-(Analítico!AD$3&lt;='Gastos Gerais'!$E$4:$E$1002),-('Gastos Gerais'!$C$4:$C$1002))</f>
        <v>0</v>
      </c>
      <c r="AE90" s="73">
        <f>SUMPRODUCT(-('Gastos Gerais'!$B$4:$B$1002=Analítico!$B90),-(Analítico!AE$3&gt;='Gastos Gerais'!$D$4:$D$1002),-(Analítico!AE$3&lt;='Gastos Gerais'!$E$4:$E$1002),-('Gastos Gerais'!$C$4:$C$1002))</f>
        <v>0</v>
      </c>
      <c r="AF90" s="73">
        <f>SUMPRODUCT(-('Gastos Gerais'!$B$4:$B$1002=Analítico!$B90),-(Analítico!AF$3&gt;='Gastos Gerais'!$D$4:$D$1002),-(Analítico!AF$3&lt;='Gastos Gerais'!$E$4:$E$1002),-('Gastos Gerais'!$C$4:$C$1002))</f>
        <v>0</v>
      </c>
      <c r="AG90" s="73">
        <f>SUMPRODUCT(-('Gastos Gerais'!$B$4:$B$1002=Analítico!$B90),-(Analítico!AG$3&gt;='Gastos Gerais'!$D$4:$D$1002),-(Analítico!AG$3&lt;='Gastos Gerais'!$E$4:$E$1002),-('Gastos Gerais'!$C$4:$C$1002))</f>
        <v>0</v>
      </c>
      <c r="AH90" s="73">
        <f>SUMPRODUCT(-('Gastos Gerais'!$B$4:$B$1002=Analítico!$B90),-(Analítico!AH$3&gt;='Gastos Gerais'!$D$4:$D$1002),-(Analítico!AH$3&lt;='Gastos Gerais'!$E$4:$E$1002),-('Gastos Gerais'!$C$4:$C$1002))</f>
        <v>0</v>
      </c>
      <c r="AI90" s="73">
        <f>SUMPRODUCT(-('Gastos Gerais'!$B$4:$B$1002=Analítico!$B90),-(Analítico!AI$3&gt;='Gastos Gerais'!$D$4:$D$1002),-(Analítico!AI$3&lt;='Gastos Gerais'!$E$4:$E$1002),-('Gastos Gerais'!$C$4:$C$1002))</f>
        <v>0</v>
      </c>
      <c r="AJ90" s="73">
        <f>SUMPRODUCT(-('Gastos Gerais'!$B$4:$B$1002=Analítico!$B90),-(Analítico!AJ$3&gt;='Gastos Gerais'!$D$4:$D$1002),-(Analítico!AJ$3&lt;='Gastos Gerais'!$E$4:$E$1002),-('Gastos Gerais'!$C$4:$C$1002))</f>
        <v>0</v>
      </c>
      <c r="AK90" s="73">
        <f>SUMPRODUCT(-('Gastos Gerais'!$B$4:$B$1002=Analítico!$B90),-(Analítico!AK$3&gt;='Gastos Gerais'!$D$4:$D$1002),-(Analítico!AK$3&lt;='Gastos Gerais'!$E$4:$E$1002),-('Gastos Gerais'!$C$4:$C$1002))</f>
        <v>0</v>
      </c>
      <c r="AL90" s="73">
        <f>SUMPRODUCT(-('Gastos Gerais'!$B$4:$B$1002=Analítico!$B90),-(Analítico!AL$3&gt;='Gastos Gerais'!$D$4:$D$1002),-(Analítico!AL$3&lt;='Gastos Gerais'!$E$4:$E$1002),-('Gastos Gerais'!$C$4:$C$1002))</f>
        <v>0</v>
      </c>
      <c r="AM90" s="73">
        <f>SUMPRODUCT(-('Gastos Gerais'!$B$4:$B$1002=Analítico!$B90),-(Analítico!AM$3&gt;='Gastos Gerais'!$D$4:$D$1002),-(Analítico!AM$3&lt;='Gastos Gerais'!$E$4:$E$1002),-('Gastos Gerais'!$C$4:$C$1002))</f>
        <v>0</v>
      </c>
      <c r="AN90" s="73">
        <f>SUMPRODUCT(-('Gastos Gerais'!$B$4:$B$1002=Analítico!$B90),-(Analítico!AN$3&gt;='Gastos Gerais'!$D$4:$D$1002),-(Analítico!AN$3&lt;='Gastos Gerais'!$E$4:$E$1002),-('Gastos Gerais'!$C$4:$C$1002))</f>
        <v>0</v>
      </c>
      <c r="AO90" s="73">
        <f>SUMPRODUCT(-('Gastos Gerais'!$B$4:$B$1002=Analítico!$B90),-(Analítico!AO$3&gt;='Gastos Gerais'!$D$4:$D$1002),-(Analítico!AO$3&lt;='Gastos Gerais'!$E$4:$E$1002),-('Gastos Gerais'!$C$4:$C$1002))</f>
        <v>0</v>
      </c>
      <c r="AP90" s="73">
        <f>SUMPRODUCT(-('Gastos Gerais'!$B$4:$B$1002=Analítico!$B90),-(Analítico!AP$3&gt;='Gastos Gerais'!$D$4:$D$1002),-(Analítico!AP$3&lt;='Gastos Gerais'!$E$4:$E$1002),-('Gastos Gerais'!$C$4:$C$1002))</f>
        <v>0</v>
      </c>
      <c r="AQ90" s="73">
        <f>SUMPRODUCT(-('Gastos Gerais'!$B$4:$B$1002=Analítico!$B90),-(Analítico!AQ$3&gt;='Gastos Gerais'!$D$4:$D$1002),-(Analítico!AQ$3&lt;='Gastos Gerais'!$E$4:$E$1002),-('Gastos Gerais'!$C$4:$C$1002))</f>
        <v>0</v>
      </c>
      <c r="AR90" s="73">
        <f>SUMPRODUCT(-('Gastos Gerais'!$B$4:$B$1002=Analítico!$B90),-(Analítico!AR$3&gt;='Gastos Gerais'!$D$4:$D$1002),-(Analítico!AR$3&lt;='Gastos Gerais'!$E$4:$E$1002),-('Gastos Gerais'!$C$4:$C$1002))</f>
        <v>0</v>
      </c>
      <c r="AS90" s="73">
        <f>SUMPRODUCT(-('Gastos Gerais'!$B$4:$B$1002=Analítico!$B90),-(Analítico!AS$3&gt;='Gastos Gerais'!$D$4:$D$1002),-(Analítico!AS$3&lt;='Gastos Gerais'!$E$4:$E$1002),-('Gastos Gerais'!$C$4:$C$1002))</f>
        <v>0</v>
      </c>
      <c r="AT90" s="73">
        <f>SUMPRODUCT(-('Gastos Gerais'!$B$4:$B$1002=Analítico!$B90),-(Analítico!AT$3&gt;='Gastos Gerais'!$D$4:$D$1002),-(Analítico!AT$3&lt;='Gastos Gerais'!$E$4:$E$1002),-('Gastos Gerais'!$C$4:$C$1002))</f>
        <v>0</v>
      </c>
      <c r="AU90" s="73">
        <f>SUMPRODUCT(-('Gastos Gerais'!$B$4:$B$1002=Analítico!$B90),-(Analítico!AU$3&gt;='Gastos Gerais'!$D$4:$D$1002),-(Analítico!AU$3&lt;='Gastos Gerais'!$E$4:$E$1002),-('Gastos Gerais'!$C$4:$C$1002))</f>
        <v>0</v>
      </c>
      <c r="AV90" s="73">
        <f>SUMPRODUCT(-('Gastos Gerais'!$B$4:$B$1002=Analítico!$B90),-(Analítico!AV$3&gt;='Gastos Gerais'!$D$4:$D$1002),-(Analítico!AV$3&lt;='Gastos Gerais'!$E$4:$E$1002),-('Gastos Gerais'!$C$4:$C$1002))</f>
        <v>0</v>
      </c>
      <c r="AW90" s="73">
        <f>SUMPRODUCT(-('Gastos Gerais'!$B$4:$B$1002=Analítico!$B90),-(Analítico!AW$3&gt;='Gastos Gerais'!$D$4:$D$1002),-(Analítico!AW$3&lt;='Gastos Gerais'!$E$4:$E$1002),-('Gastos Gerais'!$C$4:$C$1002))</f>
        <v>0</v>
      </c>
      <c r="AX90" s="73">
        <f>SUMPRODUCT(-('Gastos Gerais'!$B$4:$B$1002=Analítico!$B90),-(Analítico!AX$3&gt;='Gastos Gerais'!$D$4:$D$1002),-(Analítico!AX$3&lt;='Gastos Gerais'!$E$4:$E$1002),-('Gastos Gerais'!$C$4:$C$1002))</f>
        <v>0</v>
      </c>
      <c r="AY90" s="73">
        <f>SUMPRODUCT(-('Gastos Gerais'!$B$4:$B$1002=Analítico!$B90),-(Analítico!AY$3&gt;='Gastos Gerais'!$D$4:$D$1002),-(Analítico!AY$3&lt;='Gastos Gerais'!$E$4:$E$1002),-('Gastos Gerais'!$C$4:$C$1002))</f>
        <v>0</v>
      </c>
      <c r="AZ90" s="73">
        <f>SUMPRODUCT(-('Gastos Gerais'!$B$4:$B$1002=Analítico!$B90),-(Analítico!AZ$3&gt;='Gastos Gerais'!$D$4:$D$1002),-(Analítico!AZ$3&lt;='Gastos Gerais'!$E$4:$E$1002),-('Gastos Gerais'!$C$4:$C$1002))</f>
        <v>0</v>
      </c>
      <c r="BA90" s="73">
        <f>SUMPRODUCT(-('Gastos Gerais'!$B$4:$B$1002=Analítico!$B90),-(Analítico!BA$3&gt;='Gastos Gerais'!$D$4:$D$1002),-(Analítico!BA$3&lt;='Gastos Gerais'!$E$4:$E$1002),-('Gastos Gerais'!$C$4:$C$1002))</f>
        <v>0</v>
      </c>
      <c r="BB90" s="73">
        <f>SUMPRODUCT(-('Gastos Gerais'!$B$4:$B$1002=Analítico!$B90),-(Analítico!BB$3&gt;='Gastos Gerais'!$D$4:$D$1002),-(Analítico!BB$3&lt;='Gastos Gerais'!$E$4:$E$1002),-('Gastos Gerais'!$C$4:$C$1002))</f>
        <v>0</v>
      </c>
      <c r="BC90" s="73">
        <f>SUMPRODUCT(-('Gastos Gerais'!$B$4:$B$1002=Analítico!$B90),-(Analítico!BC$3&gt;='Gastos Gerais'!$D$4:$D$1002),-(Analítico!BC$3&lt;='Gastos Gerais'!$E$4:$E$1002),-('Gastos Gerais'!$C$4:$C$1002))</f>
        <v>0</v>
      </c>
      <c r="BD90" s="73">
        <f>SUMPRODUCT(-('Gastos Gerais'!$B$4:$B$1002=Analítico!$B90),-(Analítico!BD$3&gt;='Gastos Gerais'!$D$4:$D$1002),-(Analítico!BD$3&lt;='Gastos Gerais'!$E$4:$E$1002),-('Gastos Gerais'!$C$4:$C$1002))</f>
        <v>0</v>
      </c>
      <c r="BE90" s="73">
        <f>SUMPRODUCT(-('Gastos Gerais'!$B$4:$B$1002=Analítico!$B90),-(Analítico!BE$3&gt;='Gastos Gerais'!$D$4:$D$1002),-(Analítico!BE$3&lt;='Gastos Gerais'!$E$4:$E$1002),-('Gastos Gerais'!$C$4:$C$1002))</f>
        <v>0</v>
      </c>
      <c r="BF90" s="73">
        <f>SUMPRODUCT(-('Gastos Gerais'!$B$4:$B$1002=Analítico!$B90),-(Analítico!BF$3&gt;='Gastos Gerais'!$D$4:$D$1002),-(Analítico!BF$3&lt;='Gastos Gerais'!$E$4:$E$1002),-('Gastos Gerais'!$C$4:$C$1002))</f>
        <v>0</v>
      </c>
      <c r="BG90" s="73">
        <f>SUMPRODUCT(-('Gastos Gerais'!$B$4:$B$1002=Analítico!$B90),-(Analítico!BG$3&gt;='Gastos Gerais'!$D$4:$D$1002),-(Analítico!BG$3&lt;='Gastos Gerais'!$E$4:$E$1002),-('Gastos Gerais'!$C$4:$C$1002))</f>
        <v>0</v>
      </c>
      <c r="BH90" s="73">
        <f>SUMPRODUCT(-('Gastos Gerais'!$B$4:$B$1002=Analítico!$B90),-(Analítico!BH$3&gt;='Gastos Gerais'!$D$4:$D$1002),-(Analítico!BH$3&lt;='Gastos Gerais'!$E$4:$E$1002),-('Gastos Gerais'!$C$4:$C$1002))</f>
        <v>0</v>
      </c>
      <c r="BI90" s="73">
        <f>SUMPRODUCT(-('Gastos Gerais'!$B$4:$B$1002=Analítico!$B90),-(Analítico!BI$3&gt;='Gastos Gerais'!$D$4:$D$1002),-(Analítico!BI$3&lt;='Gastos Gerais'!$E$4:$E$1002),-('Gastos Gerais'!$C$4:$C$1002))</f>
        <v>0</v>
      </c>
      <c r="BJ90" s="73">
        <f>SUMPRODUCT(-('Gastos Gerais'!$B$4:$B$1002=Analítico!$B90),-(Analítico!BJ$3&gt;='Gastos Gerais'!$D$4:$D$1002),-(Analítico!BJ$3&lt;='Gastos Gerais'!$E$4:$E$1002),-('Gastos Gerais'!$C$4:$C$1002))</f>
        <v>0</v>
      </c>
      <c r="BK90" s="71">
        <f t="shared" si="31"/>
        <v>0</v>
      </c>
      <c r="BL90" s="76">
        <f t="shared" ca="1" si="32"/>
        <v>0</v>
      </c>
    </row>
    <row r="91" spans="1:64" s="49" customFormat="1" ht="23.25" customHeight="1">
      <c r="A91" s="19" t="s">
        <v>189</v>
      </c>
      <c r="B91" s="351" t="s">
        <v>190</v>
      </c>
      <c r="C91" s="73">
        <f>SUMPRODUCT(-('Gastos Gerais'!$B$4:$B$1002=Analítico!$B91),-(Analítico!C$3&gt;='Gastos Gerais'!$D$4:$D$1002),-(Analítico!C$3&lt;='Gastos Gerais'!$E$4:$E$1002),-('Gastos Gerais'!$C$4:$C$1002))</f>
        <v>3800</v>
      </c>
      <c r="D91" s="73">
        <f>SUMPRODUCT(-('Gastos Gerais'!$B$4:$B$1002=Analítico!$B91),-(Analítico!D$3&gt;='Gastos Gerais'!$D$4:$D$1002),-(Analítico!D$3&lt;='Gastos Gerais'!$E$4:$E$1002),-('Gastos Gerais'!$C$4:$C$1002))</f>
        <v>3800</v>
      </c>
      <c r="E91" s="73">
        <f>SUMPRODUCT(-('Gastos Gerais'!$B$4:$B$1002=Analítico!$B91),-(Analítico!E$3&gt;='Gastos Gerais'!$D$4:$D$1002),-(Analítico!E$3&lt;='Gastos Gerais'!$E$4:$E$1002),-('Gastos Gerais'!$C$4:$C$1002))</f>
        <v>3800</v>
      </c>
      <c r="F91" s="73">
        <f>SUMPRODUCT(-('Gastos Gerais'!$B$4:$B$1002=Analítico!$B91),-(Analítico!F$3&gt;='Gastos Gerais'!$D$4:$D$1002),-(Analítico!F$3&lt;='Gastos Gerais'!$E$4:$E$1002),-('Gastos Gerais'!$C$4:$C$1002))</f>
        <v>3800</v>
      </c>
      <c r="G91" s="73">
        <f>SUMPRODUCT(-('Gastos Gerais'!$B$4:$B$1002=Analítico!$B91),-(Analítico!G$3&gt;='Gastos Gerais'!$D$4:$D$1002),-(Analítico!G$3&lt;='Gastos Gerais'!$E$4:$E$1002),-('Gastos Gerais'!$C$4:$C$1002))</f>
        <v>3800</v>
      </c>
      <c r="H91" s="73">
        <f>SUMPRODUCT(-('Gastos Gerais'!$B$4:$B$1002=Analítico!$B91),-(Analítico!H$3&gt;='Gastos Gerais'!$D$4:$D$1002),-(Analítico!H$3&lt;='Gastos Gerais'!$E$4:$E$1002),-('Gastos Gerais'!$C$4:$C$1002))</f>
        <v>3800</v>
      </c>
      <c r="I91" s="73">
        <f>SUMPRODUCT(-('Gastos Gerais'!$B$4:$B$1002=Analítico!$B91),-(Analítico!I$3&gt;='Gastos Gerais'!$D$4:$D$1002),-(Analítico!I$3&lt;='Gastos Gerais'!$E$4:$E$1002),-('Gastos Gerais'!$C$4:$C$1002))</f>
        <v>3800</v>
      </c>
      <c r="J91" s="73">
        <f>SUMPRODUCT(-('Gastos Gerais'!$B$4:$B$1002=Analítico!$B91),-(Analítico!J$3&gt;='Gastos Gerais'!$D$4:$D$1002),-(Analítico!J$3&lt;='Gastos Gerais'!$E$4:$E$1002),-('Gastos Gerais'!$C$4:$C$1002))</f>
        <v>3800</v>
      </c>
      <c r="K91" s="73">
        <f>SUMPRODUCT(-('Gastos Gerais'!$B$4:$B$1002=Analítico!$B91),-(Analítico!K$3&gt;='Gastos Gerais'!$D$4:$D$1002),-(Analítico!K$3&lt;='Gastos Gerais'!$E$4:$E$1002),-('Gastos Gerais'!$C$4:$C$1002))</f>
        <v>3800</v>
      </c>
      <c r="L91" s="73">
        <f>SUMPRODUCT(-('Gastos Gerais'!$B$4:$B$1002=Analítico!$B91),-(Analítico!L$3&gt;='Gastos Gerais'!$D$4:$D$1002),-(Analítico!L$3&lt;='Gastos Gerais'!$E$4:$E$1002),-('Gastos Gerais'!$C$4:$C$1002))</f>
        <v>0</v>
      </c>
      <c r="M91" s="73">
        <f>SUMPRODUCT(-('Gastos Gerais'!$B$4:$B$1002=Analítico!$B91),-(Analítico!M$3&gt;='Gastos Gerais'!$D$4:$D$1002),-(Analítico!M$3&lt;='Gastos Gerais'!$E$4:$E$1002),-('Gastos Gerais'!$C$4:$C$1002))</f>
        <v>0</v>
      </c>
      <c r="N91" s="73">
        <f>SUMPRODUCT(-('Gastos Gerais'!$B$4:$B$1002=Analítico!$B91),-(Analítico!N$3&gt;='Gastos Gerais'!$D$4:$D$1002),-(Analítico!N$3&lt;='Gastos Gerais'!$E$4:$E$1002),-('Gastos Gerais'!$C$4:$C$1002))</f>
        <v>0</v>
      </c>
      <c r="O91" s="73">
        <f>SUMPRODUCT(-('Gastos Gerais'!$B$4:$B$1002=Analítico!$B91),-(Analítico!O$3&gt;='Gastos Gerais'!$D$4:$D$1002),-(Analítico!O$3&lt;='Gastos Gerais'!$E$4:$E$1002),-('Gastos Gerais'!$C$4:$C$1002))</f>
        <v>0</v>
      </c>
      <c r="P91" s="73">
        <f>SUMPRODUCT(-('Gastos Gerais'!$B$4:$B$1002=Analítico!$B91),-(Analítico!P$3&gt;='Gastos Gerais'!$D$4:$D$1002),-(Analítico!P$3&lt;='Gastos Gerais'!$E$4:$E$1002),-('Gastos Gerais'!$C$4:$C$1002))</f>
        <v>0</v>
      </c>
      <c r="Q91" s="73">
        <f>SUMPRODUCT(-('Gastos Gerais'!$B$4:$B$1002=Analítico!$B91),-(Analítico!Q$3&gt;='Gastos Gerais'!$D$4:$D$1002),-(Analítico!Q$3&lt;='Gastos Gerais'!$E$4:$E$1002),-('Gastos Gerais'!$C$4:$C$1002))</f>
        <v>0</v>
      </c>
      <c r="R91" s="73">
        <f>SUMPRODUCT(-('Gastos Gerais'!$B$4:$B$1002=Analítico!$B91),-(Analítico!R$3&gt;='Gastos Gerais'!$D$4:$D$1002),-(Analítico!R$3&lt;='Gastos Gerais'!$E$4:$E$1002),-('Gastos Gerais'!$C$4:$C$1002))</f>
        <v>0</v>
      </c>
      <c r="S91" s="73">
        <f>SUMPRODUCT(-('Gastos Gerais'!$B$4:$B$1002=Analítico!$B91),-(Analítico!S$3&gt;='Gastos Gerais'!$D$4:$D$1002),-(Analítico!S$3&lt;='Gastos Gerais'!$E$4:$E$1002),-('Gastos Gerais'!$C$4:$C$1002))</f>
        <v>0</v>
      </c>
      <c r="T91" s="73">
        <f>SUMPRODUCT(-('Gastos Gerais'!$B$4:$B$1002=Analítico!$B91),-(Analítico!T$3&gt;='Gastos Gerais'!$D$4:$D$1002),-(Analítico!T$3&lt;='Gastos Gerais'!$E$4:$E$1002),-('Gastos Gerais'!$C$4:$C$1002))</f>
        <v>0</v>
      </c>
      <c r="U91" s="73">
        <f>SUMPRODUCT(-('Gastos Gerais'!$B$4:$B$1002=Analítico!$B91),-(Analítico!U$3&gt;='Gastos Gerais'!$D$4:$D$1002),-(Analítico!U$3&lt;='Gastos Gerais'!$E$4:$E$1002),-('Gastos Gerais'!$C$4:$C$1002))</f>
        <v>0</v>
      </c>
      <c r="V91" s="73">
        <f>SUMPRODUCT(-('Gastos Gerais'!$B$4:$B$1002=Analítico!$B91),-(Analítico!V$3&gt;='Gastos Gerais'!$D$4:$D$1002),-(Analítico!V$3&lt;='Gastos Gerais'!$E$4:$E$1002),-('Gastos Gerais'!$C$4:$C$1002))</f>
        <v>0</v>
      </c>
      <c r="W91" s="73">
        <f>SUMPRODUCT(-('Gastos Gerais'!$B$4:$B$1002=Analítico!$B91),-(Analítico!W$3&gt;='Gastos Gerais'!$D$4:$D$1002),-(Analítico!W$3&lt;='Gastos Gerais'!$E$4:$E$1002),-('Gastos Gerais'!$C$4:$C$1002))</f>
        <v>0</v>
      </c>
      <c r="X91" s="73">
        <f>SUMPRODUCT(-('Gastos Gerais'!$B$4:$B$1002=Analítico!$B91),-(Analítico!X$3&gt;='Gastos Gerais'!$D$4:$D$1002),-(Analítico!X$3&lt;='Gastos Gerais'!$E$4:$E$1002),-('Gastos Gerais'!$C$4:$C$1002))</f>
        <v>0</v>
      </c>
      <c r="Y91" s="73">
        <f>SUMPRODUCT(-('Gastos Gerais'!$B$4:$B$1002=Analítico!$B91),-(Analítico!Y$3&gt;='Gastos Gerais'!$D$4:$D$1002),-(Analítico!Y$3&lt;='Gastos Gerais'!$E$4:$E$1002),-('Gastos Gerais'!$C$4:$C$1002))</f>
        <v>0</v>
      </c>
      <c r="Z91" s="73">
        <f>SUMPRODUCT(-('Gastos Gerais'!$B$4:$B$1002=Analítico!$B91),-(Analítico!Z$3&gt;='Gastos Gerais'!$D$4:$D$1002),-(Analítico!Z$3&lt;='Gastos Gerais'!$E$4:$E$1002),-('Gastos Gerais'!$C$4:$C$1002))</f>
        <v>0</v>
      </c>
      <c r="AA91" s="73">
        <f>SUMPRODUCT(-('Gastos Gerais'!$B$4:$B$1002=Analítico!$B91),-(Analítico!AA$3&gt;='Gastos Gerais'!$D$4:$D$1002),-(Analítico!AA$3&lt;='Gastos Gerais'!$E$4:$E$1002),-('Gastos Gerais'!$C$4:$C$1002))</f>
        <v>0</v>
      </c>
      <c r="AB91" s="73">
        <f>SUMPRODUCT(-('Gastos Gerais'!$B$4:$B$1002=Analítico!$B91),-(Analítico!AB$3&gt;='Gastos Gerais'!$D$4:$D$1002),-(Analítico!AB$3&lt;='Gastos Gerais'!$E$4:$E$1002),-('Gastos Gerais'!$C$4:$C$1002))</f>
        <v>0</v>
      </c>
      <c r="AC91" s="73">
        <f>SUMPRODUCT(-('Gastos Gerais'!$B$4:$B$1002=Analítico!$B91),-(Analítico!AC$3&gt;='Gastos Gerais'!$D$4:$D$1002),-(Analítico!AC$3&lt;='Gastos Gerais'!$E$4:$E$1002),-('Gastos Gerais'!$C$4:$C$1002))</f>
        <v>0</v>
      </c>
      <c r="AD91" s="73">
        <f>SUMPRODUCT(-('Gastos Gerais'!$B$4:$B$1002=Analítico!$B91),-(Analítico!AD$3&gt;='Gastos Gerais'!$D$4:$D$1002),-(Analítico!AD$3&lt;='Gastos Gerais'!$E$4:$E$1002),-('Gastos Gerais'!$C$4:$C$1002))</f>
        <v>0</v>
      </c>
      <c r="AE91" s="73">
        <f>SUMPRODUCT(-('Gastos Gerais'!$B$4:$B$1002=Analítico!$B91),-(Analítico!AE$3&gt;='Gastos Gerais'!$D$4:$D$1002),-(Analítico!AE$3&lt;='Gastos Gerais'!$E$4:$E$1002),-('Gastos Gerais'!$C$4:$C$1002))</f>
        <v>0</v>
      </c>
      <c r="AF91" s="73">
        <f>SUMPRODUCT(-('Gastos Gerais'!$B$4:$B$1002=Analítico!$B91),-(Analítico!AF$3&gt;='Gastos Gerais'!$D$4:$D$1002),-(Analítico!AF$3&lt;='Gastos Gerais'!$E$4:$E$1002),-('Gastos Gerais'!$C$4:$C$1002))</f>
        <v>0</v>
      </c>
      <c r="AG91" s="73">
        <f>SUMPRODUCT(-('Gastos Gerais'!$B$4:$B$1002=Analítico!$B91),-(Analítico!AG$3&gt;='Gastos Gerais'!$D$4:$D$1002),-(Analítico!AG$3&lt;='Gastos Gerais'!$E$4:$E$1002),-('Gastos Gerais'!$C$4:$C$1002))</f>
        <v>0</v>
      </c>
      <c r="AH91" s="73">
        <f>SUMPRODUCT(-('Gastos Gerais'!$B$4:$B$1002=Analítico!$B91),-(Analítico!AH$3&gt;='Gastos Gerais'!$D$4:$D$1002),-(Analítico!AH$3&lt;='Gastos Gerais'!$E$4:$E$1002),-('Gastos Gerais'!$C$4:$C$1002))</f>
        <v>0</v>
      </c>
      <c r="AI91" s="73">
        <f>SUMPRODUCT(-('Gastos Gerais'!$B$4:$B$1002=Analítico!$B91),-(Analítico!AI$3&gt;='Gastos Gerais'!$D$4:$D$1002),-(Analítico!AI$3&lt;='Gastos Gerais'!$E$4:$E$1002),-('Gastos Gerais'!$C$4:$C$1002))</f>
        <v>0</v>
      </c>
      <c r="AJ91" s="73">
        <f>SUMPRODUCT(-('Gastos Gerais'!$B$4:$B$1002=Analítico!$B91),-(Analítico!AJ$3&gt;='Gastos Gerais'!$D$4:$D$1002),-(Analítico!AJ$3&lt;='Gastos Gerais'!$E$4:$E$1002),-('Gastos Gerais'!$C$4:$C$1002))</f>
        <v>0</v>
      </c>
      <c r="AK91" s="73">
        <f>SUMPRODUCT(-('Gastos Gerais'!$B$4:$B$1002=Analítico!$B91),-(Analítico!AK$3&gt;='Gastos Gerais'!$D$4:$D$1002),-(Analítico!AK$3&lt;='Gastos Gerais'!$E$4:$E$1002),-('Gastos Gerais'!$C$4:$C$1002))</f>
        <v>0</v>
      </c>
      <c r="AL91" s="73">
        <f>SUMPRODUCT(-('Gastos Gerais'!$B$4:$B$1002=Analítico!$B91),-(Analítico!AL$3&gt;='Gastos Gerais'!$D$4:$D$1002),-(Analítico!AL$3&lt;='Gastos Gerais'!$E$4:$E$1002),-('Gastos Gerais'!$C$4:$C$1002))</f>
        <v>0</v>
      </c>
      <c r="AM91" s="73">
        <f>SUMPRODUCT(-('Gastos Gerais'!$B$4:$B$1002=Analítico!$B91),-(Analítico!AM$3&gt;='Gastos Gerais'!$D$4:$D$1002),-(Analítico!AM$3&lt;='Gastos Gerais'!$E$4:$E$1002),-('Gastos Gerais'!$C$4:$C$1002))</f>
        <v>0</v>
      </c>
      <c r="AN91" s="73">
        <f>SUMPRODUCT(-('Gastos Gerais'!$B$4:$B$1002=Analítico!$B91),-(Analítico!AN$3&gt;='Gastos Gerais'!$D$4:$D$1002),-(Analítico!AN$3&lt;='Gastos Gerais'!$E$4:$E$1002),-('Gastos Gerais'!$C$4:$C$1002))</f>
        <v>0</v>
      </c>
      <c r="AO91" s="73">
        <f>SUMPRODUCT(-('Gastos Gerais'!$B$4:$B$1002=Analítico!$B91),-(Analítico!AO$3&gt;='Gastos Gerais'!$D$4:$D$1002),-(Analítico!AO$3&lt;='Gastos Gerais'!$E$4:$E$1002),-('Gastos Gerais'!$C$4:$C$1002))</f>
        <v>0</v>
      </c>
      <c r="AP91" s="73">
        <f>SUMPRODUCT(-('Gastos Gerais'!$B$4:$B$1002=Analítico!$B91),-(Analítico!AP$3&gt;='Gastos Gerais'!$D$4:$D$1002),-(Analítico!AP$3&lt;='Gastos Gerais'!$E$4:$E$1002),-('Gastos Gerais'!$C$4:$C$1002))</f>
        <v>0</v>
      </c>
      <c r="AQ91" s="73">
        <f>SUMPRODUCT(-('Gastos Gerais'!$B$4:$B$1002=Analítico!$B91),-(Analítico!AQ$3&gt;='Gastos Gerais'!$D$4:$D$1002),-(Analítico!AQ$3&lt;='Gastos Gerais'!$E$4:$E$1002),-('Gastos Gerais'!$C$4:$C$1002))</f>
        <v>0</v>
      </c>
      <c r="AR91" s="73">
        <f>SUMPRODUCT(-('Gastos Gerais'!$B$4:$B$1002=Analítico!$B91),-(Analítico!AR$3&gt;='Gastos Gerais'!$D$4:$D$1002),-(Analítico!AR$3&lt;='Gastos Gerais'!$E$4:$E$1002),-('Gastos Gerais'!$C$4:$C$1002))</f>
        <v>0</v>
      </c>
      <c r="AS91" s="73">
        <f>SUMPRODUCT(-('Gastos Gerais'!$B$4:$B$1002=Analítico!$B91),-(Analítico!AS$3&gt;='Gastos Gerais'!$D$4:$D$1002),-(Analítico!AS$3&lt;='Gastos Gerais'!$E$4:$E$1002),-('Gastos Gerais'!$C$4:$C$1002))</f>
        <v>0</v>
      </c>
      <c r="AT91" s="73">
        <f>SUMPRODUCT(-('Gastos Gerais'!$B$4:$B$1002=Analítico!$B91),-(Analítico!AT$3&gt;='Gastos Gerais'!$D$4:$D$1002),-(Analítico!AT$3&lt;='Gastos Gerais'!$E$4:$E$1002),-('Gastos Gerais'!$C$4:$C$1002))</f>
        <v>0</v>
      </c>
      <c r="AU91" s="73">
        <f>SUMPRODUCT(-('Gastos Gerais'!$B$4:$B$1002=Analítico!$B91),-(Analítico!AU$3&gt;='Gastos Gerais'!$D$4:$D$1002),-(Analítico!AU$3&lt;='Gastos Gerais'!$E$4:$E$1002),-('Gastos Gerais'!$C$4:$C$1002))</f>
        <v>0</v>
      </c>
      <c r="AV91" s="73">
        <f>SUMPRODUCT(-('Gastos Gerais'!$B$4:$B$1002=Analítico!$B91),-(Analítico!AV$3&gt;='Gastos Gerais'!$D$4:$D$1002),-(Analítico!AV$3&lt;='Gastos Gerais'!$E$4:$E$1002),-('Gastos Gerais'!$C$4:$C$1002))</f>
        <v>0</v>
      </c>
      <c r="AW91" s="73">
        <f>SUMPRODUCT(-('Gastos Gerais'!$B$4:$B$1002=Analítico!$B91),-(Analítico!AW$3&gt;='Gastos Gerais'!$D$4:$D$1002),-(Analítico!AW$3&lt;='Gastos Gerais'!$E$4:$E$1002),-('Gastos Gerais'!$C$4:$C$1002))</f>
        <v>0</v>
      </c>
      <c r="AX91" s="73">
        <f>SUMPRODUCT(-('Gastos Gerais'!$B$4:$B$1002=Analítico!$B91),-(Analítico!AX$3&gt;='Gastos Gerais'!$D$4:$D$1002),-(Analítico!AX$3&lt;='Gastos Gerais'!$E$4:$E$1002),-('Gastos Gerais'!$C$4:$C$1002))</f>
        <v>0</v>
      </c>
      <c r="AY91" s="73">
        <f>SUMPRODUCT(-('Gastos Gerais'!$B$4:$B$1002=Analítico!$B91),-(Analítico!AY$3&gt;='Gastos Gerais'!$D$4:$D$1002),-(Analítico!AY$3&lt;='Gastos Gerais'!$E$4:$E$1002),-('Gastos Gerais'!$C$4:$C$1002))</f>
        <v>0</v>
      </c>
      <c r="AZ91" s="73">
        <f>SUMPRODUCT(-('Gastos Gerais'!$B$4:$B$1002=Analítico!$B91),-(Analítico!AZ$3&gt;='Gastos Gerais'!$D$4:$D$1002),-(Analítico!AZ$3&lt;='Gastos Gerais'!$E$4:$E$1002),-('Gastos Gerais'!$C$4:$C$1002))</f>
        <v>0</v>
      </c>
      <c r="BA91" s="73">
        <f>SUMPRODUCT(-('Gastos Gerais'!$B$4:$B$1002=Analítico!$B91),-(Analítico!BA$3&gt;='Gastos Gerais'!$D$4:$D$1002),-(Analítico!BA$3&lt;='Gastos Gerais'!$E$4:$E$1002),-('Gastos Gerais'!$C$4:$C$1002))</f>
        <v>0</v>
      </c>
      <c r="BB91" s="73">
        <f>SUMPRODUCT(-('Gastos Gerais'!$B$4:$B$1002=Analítico!$B91),-(Analítico!BB$3&gt;='Gastos Gerais'!$D$4:$D$1002),-(Analítico!BB$3&lt;='Gastos Gerais'!$E$4:$E$1002),-('Gastos Gerais'!$C$4:$C$1002))</f>
        <v>0</v>
      </c>
      <c r="BC91" s="73">
        <f>SUMPRODUCT(-('Gastos Gerais'!$B$4:$B$1002=Analítico!$B91),-(Analítico!BC$3&gt;='Gastos Gerais'!$D$4:$D$1002),-(Analítico!BC$3&lt;='Gastos Gerais'!$E$4:$E$1002),-('Gastos Gerais'!$C$4:$C$1002))</f>
        <v>0</v>
      </c>
      <c r="BD91" s="73">
        <f>SUMPRODUCT(-('Gastos Gerais'!$B$4:$B$1002=Analítico!$B91),-(Analítico!BD$3&gt;='Gastos Gerais'!$D$4:$D$1002),-(Analítico!BD$3&lt;='Gastos Gerais'!$E$4:$E$1002),-('Gastos Gerais'!$C$4:$C$1002))</f>
        <v>0</v>
      </c>
      <c r="BE91" s="73">
        <f>SUMPRODUCT(-('Gastos Gerais'!$B$4:$B$1002=Analítico!$B91),-(Analítico!BE$3&gt;='Gastos Gerais'!$D$4:$D$1002),-(Analítico!BE$3&lt;='Gastos Gerais'!$E$4:$E$1002),-('Gastos Gerais'!$C$4:$C$1002))</f>
        <v>0</v>
      </c>
      <c r="BF91" s="73">
        <f>SUMPRODUCT(-('Gastos Gerais'!$B$4:$B$1002=Analítico!$B91),-(Analítico!BF$3&gt;='Gastos Gerais'!$D$4:$D$1002),-(Analítico!BF$3&lt;='Gastos Gerais'!$E$4:$E$1002),-('Gastos Gerais'!$C$4:$C$1002))</f>
        <v>0</v>
      </c>
      <c r="BG91" s="73">
        <f>SUMPRODUCT(-('Gastos Gerais'!$B$4:$B$1002=Analítico!$B91),-(Analítico!BG$3&gt;='Gastos Gerais'!$D$4:$D$1002),-(Analítico!BG$3&lt;='Gastos Gerais'!$E$4:$E$1002),-('Gastos Gerais'!$C$4:$C$1002))</f>
        <v>0</v>
      </c>
      <c r="BH91" s="73">
        <f>SUMPRODUCT(-('Gastos Gerais'!$B$4:$B$1002=Analítico!$B91),-(Analítico!BH$3&gt;='Gastos Gerais'!$D$4:$D$1002),-(Analítico!BH$3&lt;='Gastos Gerais'!$E$4:$E$1002),-('Gastos Gerais'!$C$4:$C$1002))</f>
        <v>0</v>
      </c>
      <c r="BI91" s="73">
        <f>SUMPRODUCT(-('Gastos Gerais'!$B$4:$B$1002=Analítico!$B91),-(Analítico!BI$3&gt;='Gastos Gerais'!$D$4:$D$1002),-(Analítico!BI$3&lt;='Gastos Gerais'!$E$4:$E$1002),-('Gastos Gerais'!$C$4:$C$1002))</f>
        <v>0</v>
      </c>
      <c r="BJ91" s="73">
        <f>SUMPRODUCT(-('Gastos Gerais'!$B$4:$B$1002=Analítico!$B91),-(Analítico!BJ$3&gt;='Gastos Gerais'!$D$4:$D$1002),-(Analítico!BJ$3&lt;='Gastos Gerais'!$E$4:$E$1002),-('Gastos Gerais'!$C$4:$C$1002))</f>
        <v>0</v>
      </c>
      <c r="BK91" s="71">
        <f t="shared" ref="BK91:BK117" si="33">SUM(C91:BJ91)</f>
        <v>34200</v>
      </c>
      <c r="BL91" s="76">
        <f t="shared" ref="BL91:BL122" ca="1" si="34">IF($BK$157=0,0,BK91/$BK$157)</f>
        <v>4.1596452617588444E-4</v>
      </c>
    </row>
    <row r="92" spans="1:64" s="49" customFormat="1" ht="23.25" customHeight="1">
      <c r="A92" s="19" t="s">
        <v>191</v>
      </c>
      <c r="B92" s="351" t="s">
        <v>192</v>
      </c>
      <c r="C92" s="73">
        <f>SUMPRODUCT(-('Gastos Gerais'!$B$4:$B$1002=Analítico!$B92),-(Analítico!C$3&gt;='Gastos Gerais'!$D$4:$D$1002),-(Analítico!C$3&lt;='Gastos Gerais'!$E$4:$E$1002),-('Gastos Gerais'!$C$4:$C$1002))</f>
        <v>0</v>
      </c>
      <c r="D92" s="73">
        <f>SUMPRODUCT(-('Gastos Gerais'!$B$4:$B$1002=Analítico!$B92),-(Analítico!D$3&gt;='Gastos Gerais'!$D$4:$D$1002),-(Analítico!D$3&lt;='Gastos Gerais'!$E$4:$E$1002),-('Gastos Gerais'!$C$4:$C$1002))</f>
        <v>0</v>
      </c>
      <c r="E92" s="73">
        <f>SUMPRODUCT(-('Gastos Gerais'!$B$4:$B$1002=Analítico!$B92),-(Analítico!E$3&gt;='Gastos Gerais'!$D$4:$D$1002),-(Analítico!E$3&lt;='Gastos Gerais'!$E$4:$E$1002),-('Gastos Gerais'!$C$4:$C$1002))</f>
        <v>0</v>
      </c>
      <c r="F92" s="73">
        <f>SUMPRODUCT(-('Gastos Gerais'!$B$4:$B$1002=Analítico!$B92),-(Analítico!F$3&gt;='Gastos Gerais'!$D$4:$D$1002),-(Analítico!F$3&lt;='Gastos Gerais'!$E$4:$E$1002),-('Gastos Gerais'!$C$4:$C$1002))</f>
        <v>0</v>
      </c>
      <c r="G92" s="73">
        <f>SUMPRODUCT(-('Gastos Gerais'!$B$4:$B$1002=Analítico!$B92),-(Analítico!G$3&gt;='Gastos Gerais'!$D$4:$D$1002),-(Analítico!G$3&lt;='Gastos Gerais'!$E$4:$E$1002),-('Gastos Gerais'!$C$4:$C$1002))</f>
        <v>0</v>
      </c>
      <c r="H92" s="73">
        <f>SUMPRODUCT(-('Gastos Gerais'!$B$4:$B$1002=Analítico!$B92),-(Analítico!H$3&gt;='Gastos Gerais'!$D$4:$D$1002),-(Analítico!H$3&lt;='Gastos Gerais'!$E$4:$E$1002),-('Gastos Gerais'!$C$4:$C$1002))</f>
        <v>0</v>
      </c>
      <c r="I92" s="73">
        <f>SUMPRODUCT(-('Gastos Gerais'!$B$4:$B$1002=Analítico!$B92),-(Analítico!I$3&gt;='Gastos Gerais'!$D$4:$D$1002),-(Analítico!I$3&lt;='Gastos Gerais'!$E$4:$E$1002),-('Gastos Gerais'!$C$4:$C$1002))</f>
        <v>0</v>
      </c>
      <c r="J92" s="73">
        <f>SUMPRODUCT(-('Gastos Gerais'!$B$4:$B$1002=Analítico!$B92),-(Analítico!J$3&gt;='Gastos Gerais'!$D$4:$D$1002),-(Analítico!J$3&lt;='Gastos Gerais'!$E$4:$E$1002),-('Gastos Gerais'!$C$4:$C$1002))</f>
        <v>0</v>
      </c>
      <c r="K92" s="73">
        <f>SUMPRODUCT(-('Gastos Gerais'!$B$4:$B$1002=Analítico!$B92),-(Analítico!K$3&gt;='Gastos Gerais'!$D$4:$D$1002),-(Analítico!K$3&lt;='Gastos Gerais'!$E$4:$E$1002),-('Gastos Gerais'!$C$4:$C$1002))</f>
        <v>0</v>
      </c>
      <c r="L92" s="73">
        <f>SUMPRODUCT(-('Gastos Gerais'!$B$4:$B$1002=Analítico!$B92),-(Analítico!L$3&gt;='Gastos Gerais'!$D$4:$D$1002),-(Analítico!L$3&lt;='Gastos Gerais'!$E$4:$E$1002),-('Gastos Gerais'!$C$4:$C$1002))</f>
        <v>0</v>
      </c>
      <c r="M92" s="73">
        <f>SUMPRODUCT(-('Gastos Gerais'!$B$4:$B$1002=Analítico!$B92),-(Analítico!M$3&gt;='Gastos Gerais'!$D$4:$D$1002),-(Analítico!M$3&lt;='Gastos Gerais'!$E$4:$E$1002),-('Gastos Gerais'!$C$4:$C$1002))</f>
        <v>0</v>
      </c>
      <c r="N92" s="73">
        <f>SUMPRODUCT(-('Gastos Gerais'!$B$4:$B$1002=Analítico!$B92),-(Analítico!N$3&gt;='Gastos Gerais'!$D$4:$D$1002),-(Analítico!N$3&lt;='Gastos Gerais'!$E$4:$E$1002),-('Gastos Gerais'!$C$4:$C$1002))</f>
        <v>0</v>
      </c>
      <c r="O92" s="73">
        <f>SUMPRODUCT(-('Gastos Gerais'!$B$4:$B$1002=Analítico!$B92),-(Analítico!O$3&gt;='Gastos Gerais'!$D$4:$D$1002),-(Analítico!O$3&lt;='Gastos Gerais'!$E$4:$E$1002),-('Gastos Gerais'!$C$4:$C$1002))</f>
        <v>0</v>
      </c>
      <c r="P92" s="73">
        <f>SUMPRODUCT(-('Gastos Gerais'!$B$4:$B$1002=Analítico!$B92),-(Analítico!P$3&gt;='Gastos Gerais'!$D$4:$D$1002),-(Analítico!P$3&lt;='Gastos Gerais'!$E$4:$E$1002),-('Gastos Gerais'!$C$4:$C$1002))</f>
        <v>0</v>
      </c>
      <c r="Q92" s="73">
        <f>SUMPRODUCT(-('Gastos Gerais'!$B$4:$B$1002=Analítico!$B92),-(Analítico!Q$3&gt;='Gastos Gerais'!$D$4:$D$1002),-(Analítico!Q$3&lt;='Gastos Gerais'!$E$4:$E$1002),-('Gastos Gerais'!$C$4:$C$1002))</f>
        <v>0</v>
      </c>
      <c r="R92" s="73">
        <f>SUMPRODUCT(-('Gastos Gerais'!$B$4:$B$1002=Analítico!$B92),-(Analítico!R$3&gt;='Gastos Gerais'!$D$4:$D$1002),-(Analítico!R$3&lt;='Gastos Gerais'!$E$4:$E$1002),-('Gastos Gerais'!$C$4:$C$1002))</f>
        <v>0</v>
      </c>
      <c r="S92" s="73">
        <f>SUMPRODUCT(-('Gastos Gerais'!$B$4:$B$1002=Analítico!$B92),-(Analítico!S$3&gt;='Gastos Gerais'!$D$4:$D$1002),-(Analítico!S$3&lt;='Gastos Gerais'!$E$4:$E$1002),-('Gastos Gerais'!$C$4:$C$1002))</f>
        <v>0</v>
      </c>
      <c r="T92" s="73">
        <f>SUMPRODUCT(-('Gastos Gerais'!$B$4:$B$1002=Analítico!$B92),-(Analítico!T$3&gt;='Gastos Gerais'!$D$4:$D$1002),-(Analítico!T$3&lt;='Gastos Gerais'!$E$4:$E$1002),-('Gastos Gerais'!$C$4:$C$1002))</f>
        <v>0</v>
      </c>
      <c r="U92" s="73">
        <f>SUMPRODUCT(-('Gastos Gerais'!$B$4:$B$1002=Analítico!$B92),-(Analítico!U$3&gt;='Gastos Gerais'!$D$4:$D$1002),-(Analítico!U$3&lt;='Gastos Gerais'!$E$4:$E$1002),-('Gastos Gerais'!$C$4:$C$1002))</f>
        <v>0</v>
      </c>
      <c r="V92" s="73">
        <f>SUMPRODUCT(-('Gastos Gerais'!$B$4:$B$1002=Analítico!$B92),-(Analítico!V$3&gt;='Gastos Gerais'!$D$4:$D$1002),-(Analítico!V$3&lt;='Gastos Gerais'!$E$4:$E$1002),-('Gastos Gerais'!$C$4:$C$1002))</f>
        <v>0</v>
      </c>
      <c r="W92" s="73">
        <f>SUMPRODUCT(-('Gastos Gerais'!$B$4:$B$1002=Analítico!$B92),-(Analítico!W$3&gt;='Gastos Gerais'!$D$4:$D$1002),-(Analítico!W$3&lt;='Gastos Gerais'!$E$4:$E$1002),-('Gastos Gerais'!$C$4:$C$1002))</f>
        <v>0</v>
      </c>
      <c r="X92" s="73">
        <f>SUMPRODUCT(-('Gastos Gerais'!$B$4:$B$1002=Analítico!$B92),-(Analítico!X$3&gt;='Gastos Gerais'!$D$4:$D$1002),-(Analítico!X$3&lt;='Gastos Gerais'!$E$4:$E$1002),-('Gastos Gerais'!$C$4:$C$1002))</f>
        <v>0</v>
      </c>
      <c r="Y92" s="73">
        <f>SUMPRODUCT(-('Gastos Gerais'!$B$4:$B$1002=Analítico!$B92),-(Analítico!Y$3&gt;='Gastos Gerais'!$D$4:$D$1002),-(Analítico!Y$3&lt;='Gastos Gerais'!$E$4:$E$1002),-('Gastos Gerais'!$C$4:$C$1002))</f>
        <v>0</v>
      </c>
      <c r="Z92" s="73">
        <f>SUMPRODUCT(-('Gastos Gerais'!$B$4:$B$1002=Analítico!$B92),-(Analítico!Z$3&gt;='Gastos Gerais'!$D$4:$D$1002),-(Analítico!Z$3&lt;='Gastos Gerais'!$E$4:$E$1002),-('Gastos Gerais'!$C$4:$C$1002))</f>
        <v>0</v>
      </c>
      <c r="AA92" s="73">
        <f>SUMPRODUCT(-('Gastos Gerais'!$B$4:$B$1002=Analítico!$B92),-(Analítico!AA$3&gt;='Gastos Gerais'!$D$4:$D$1002),-(Analítico!AA$3&lt;='Gastos Gerais'!$E$4:$E$1002),-('Gastos Gerais'!$C$4:$C$1002))</f>
        <v>0</v>
      </c>
      <c r="AB92" s="73">
        <f>SUMPRODUCT(-('Gastos Gerais'!$B$4:$B$1002=Analítico!$B92),-(Analítico!AB$3&gt;='Gastos Gerais'!$D$4:$D$1002),-(Analítico!AB$3&lt;='Gastos Gerais'!$E$4:$E$1002),-('Gastos Gerais'!$C$4:$C$1002))</f>
        <v>0</v>
      </c>
      <c r="AC92" s="73">
        <f>SUMPRODUCT(-('Gastos Gerais'!$B$4:$B$1002=Analítico!$B92),-(Analítico!AC$3&gt;='Gastos Gerais'!$D$4:$D$1002),-(Analítico!AC$3&lt;='Gastos Gerais'!$E$4:$E$1002),-('Gastos Gerais'!$C$4:$C$1002))</f>
        <v>0</v>
      </c>
      <c r="AD92" s="73">
        <f>SUMPRODUCT(-('Gastos Gerais'!$B$4:$B$1002=Analítico!$B92),-(Analítico!AD$3&gt;='Gastos Gerais'!$D$4:$D$1002),-(Analítico!AD$3&lt;='Gastos Gerais'!$E$4:$E$1002),-('Gastos Gerais'!$C$4:$C$1002))</f>
        <v>0</v>
      </c>
      <c r="AE92" s="73">
        <f>SUMPRODUCT(-('Gastos Gerais'!$B$4:$B$1002=Analítico!$B92),-(Analítico!AE$3&gt;='Gastos Gerais'!$D$4:$D$1002),-(Analítico!AE$3&lt;='Gastos Gerais'!$E$4:$E$1002),-('Gastos Gerais'!$C$4:$C$1002))</f>
        <v>0</v>
      </c>
      <c r="AF92" s="73">
        <f>SUMPRODUCT(-('Gastos Gerais'!$B$4:$B$1002=Analítico!$B92),-(Analítico!AF$3&gt;='Gastos Gerais'!$D$4:$D$1002),-(Analítico!AF$3&lt;='Gastos Gerais'!$E$4:$E$1002),-('Gastos Gerais'!$C$4:$C$1002))</f>
        <v>0</v>
      </c>
      <c r="AG92" s="73">
        <f>SUMPRODUCT(-('Gastos Gerais'!$B$4:$B$1002=Analítico!$B92),-(Analítico!AG$3&gt;='Gastos Gerais'!$D$4:$D$1002),-(Analítico!AG$3&lt;='Gastos Gerais'!$E$4:$E$1002),-('Gastos Gerais'!$C$4:$C$1002))</f>
        <v>0</v>
      </c>
      <c r="AH92" s="73">
        <f>SUMPRODUCT(-('Gastos Gerais'!$B$4:$B$1002=Analítico!$B92),-(Analítico!AH$3&gt;='Gastos Gerais'!$D$4:$D$1002),-(Analítico!AH$3&lt;='Gastos Gerais'!$E$4:$E$1002),-('Gastos Gerais'!$C$4:$C$1002))</f>
        <v>0</v>
      </c>
      <c r="AI92" s="73">
        <f>SUMPRODUCT(-('Gastos Gerais'!$B$4:$B$1002=Analítico!$B92),-(Analítico!AI$3&gt;='Gastos Gerais'!$D$4:$D$1002),-(Analítico!AI$3&lt;='Gastos Gerais'!$E$4:$E$1002),-('Gastos Gerais'!$C$4:$C$1002))</f>
        <v>0</v>
      </c>
      <c r="AJ92" s="73">
        <f>SUMPRODUCT(-('Gastos Gerais'!$B$4:$B$1002=Analítico!$B92),-(Analítico!AJ$3&gt;='Gastos Gerais'!$D$4:$D$1002),-(Analítico!AJ$3&lt;='Gastos Gerais'!$E$4:$E$1002),-('Gastos Gerais'!$C$4:$C$1002))</f>
        <v>0</v>
      </c>
      <c r="AK92" s="73">
        <f>SUMPRODUCT(-('Gastos Gerais'!$B$4:$B$1002=Analítico!$B92),-(Analítico!AK$3&gt;='Gastos Gerais'!$D$4:$D$1002),-(Analítico!AK$3&lt;='Gastos Gerais'!$E$4:$E$1002),-('Gastos Gerais'!$C$4:$C$1002))</f>
        <v>0</v>
      </c>
      <c r="AL92" s="73">
        <f>SUMPRODUCT(-('Gastos Gerais'!$B$4:$B$1002=Analítico!$B92),-(Analítico!AL$3&gt;='Gastos Gerais'!$D$4:$D$1002),-(Analítico!AL$3&lt;='Gastos Gerais'!$E$4:$E$1002),-('Gastos Gerais'!$C$4:$C$1002))</f>
        <v>0</v>
      </c>
      <c r="AM92" s="73">
        <f>SUMPRODUCT(-('Gastos Gerais'!$B$4:$B$1002=Analítico!$B92),-(Analítico!AM$3&gt;='Gastos Gerais'!$D$4:$D$1002),-(Analítico!AM$3&lt;='Gastos Gerais'!$E$4:$E$1002),-('Gastos Gerais'!$C$4:$C$1002))</f>
        <v>0</v>
      </c>
      <c r="AN92" s="73">
        <f>SUMPRODUCT(-('Gastos Gerais'!$B$4:$B$1002=Analítico!$B92),-(Analítico!AN$3&gt;='Gastos Gerais'!$D$4:$D$1002),-(Analítico!AN$3&lt;='Gastos Gerais'!$E$4:$E$1002),-('Gastos Gerais'!$C$4:$C$1002))</f>
        <v>0</v>
      </c>
      <c r="AO92" s="73">
        <f>SUMPRODUCT(-('Gastos Gerais'!$B$4:$B$1002=Analítico!$B92),-(Analítico!AO$3&gt;='Gastos Gerais'!$D$4:$D$1002),-(Analítico!AO$3&lt;='Gastos Gerais'!$E$4:$E$1002),-('Gastos Gerais'!$C$4:$C$1002))</f>
        <v>0</v>
      </c>
      <c r="AP92" s="73">
        <f>SUMPRODUCT(-('Gastos Gerais'!$B$4:$B$1002=Analítico!$B92),-(Analítico!AP$3&gt;='Gastos Gerais'!$D$4:$D$1002),-(Analítico!AP$3&lt;='Gastos Gerais'!$E$4:$E$1002),-('Gastos Gerais'!$C$4:$C$1002))</f>
        <v>0</v>
      </c>
      <c r="AQ92" s="73">
        <f>SUMPRODUCT(-('Gastos Gerais'!$B$4:$B$1002=Analítico!$B92),-(Analítico!AQ$3&gt;='Gastos Gerais'!$D$4:$D$1002),-(Analítico!AQ$3&lt;='Gastos Gerais'!$E$4:$E$1002),-('Gastos Gerais'!$C$4:$C$1002))</f>
        <v>0</v>
      </c>
      <c r="AR92" s="73">
        <f>SUMPRODUCT(-('Gastos Gerais'!$B$4:$B$1002=Analítico!$B92),-(Analítico!AR$3&gt;='Gastos Gerais'!$D$4:$D$1002),-(Analítico!AR$3&lt;='Gastos Gerais'!$E$4:$E$1002),-('Gastos Gerais'!$C$4:$C$1002))</f>
        <v>0</v>
      </c>
      <c r="AS92" s="73">
        <f>SUMPRODUCT(-('Gastos Gerais'!$B$4:$B$1002=Analítico!$B92),-(Analítico!AS$3&gt;='Gastos Gerais'!$D$4:$D$1002),-(Analítico!AS$3&lt;='Gastos Gerais'!$E$4:$E$1002),-('Gastos Gerais'!$C$4:$C$1002))</f>
        <v>0</v>
      </c>
      <c r="AT92" s="73">
        <f>SUMPRODUCT(-('Gastos Gerais'!$B$4:$B$1002=Analítico!$B92),-(Analítico!AT$3&gt;='Gastos Gerais'!$D$4:$D$1002),-(Analítico!AT$3&lt;='Gastos Gerais'!$E$4:$E$1002),-('Gastos Gerais'!$C$4:$C$1002))</f>
        <v>0</v>
      </c>
      <c r="AU92" s="73">
        <f>SUMPRODUCT(-('Gastos Gerais'!$B$4:$B$1002=Analítico!$B92),-(Analítico!AU$3&gt;='Gastos Gerais'!$D$4:$D$1002),-(Analítico!AU$3&lt;='Gastos Gerais'!$E$4:$E$1002),-('Gastos Gerais'!$C$4:$C$1002))</f>
        <v>0</v>
      </c>
      <c r="AV92" s="73">
        <f>SUMPRODUCT(-('Gastos Gerais'!$B$4:$B$1002=Analítico!$B92),-(Analítico!AV$3&gt;='Gastos Gerais'!$D$4:$D$1002),-(Analítico!AV$3&lt;='Gastos Gerais'!$E$4:$E$1002),-('Gastos Gerais'!$C$4:$C$1002))</f>
        <v>0</v>
      </c>
      <c r="AW92" s="73">
        <f>SUMPRODUCT(-('Gastos Gerais'!$B$4:$B$1002=Analítico!$B92),-(Analítico!AW$3&gt;='Gastos Gerais'!$D$4:$D$1002),-(Analítico!AW$3&lt;='Gastos Gerais'!$E$4:$E$1002),-('Gastos Gerais'!$C$4:$C$1002))</f>
        <v>0</v>
      </c>
      <c r="AX92" s="73">
        <f>SUMPRODUCT(-('Gastos Gerais'!$B$4:$B$1002=Analítico!$B92),-(Analítico!AX$3&gt;='Gastos Gerais'!$D$4:$D$1002),-(Analítico!AX$3&lt;='Gastos Gerais'!$E$4:$E$1002),-('Gastos Gerais'!$C$4:$C$1002))</f>
        <v>0</v>
      </c>
      <c r="AY92" s="73">
        <f>SUMPRODUCT(-('Gastos Gerais'!$B$4:$B$1002=Analítico!$B92),-(Analítico!AY$3&gt;='Gastos Gerais'!$D$4:$D$1002),-(Analítico!AY$3&lt;='Gastos Gerais'!$E$4:$E$1002),-('Gastos Gerais'!$C$4:$C$1002))</f>
        <v>0</v>
      </c>
      <c r="AZ92" s="73">
        <f>SUMPRODUCT(-('Gastos Gerais'!$B$4:$B$1002=Analítico!$B92),-(Analítico!AZ$3&gt;='Gastos Gerais'!$D$4:$D$1002),-(Analítico!AZ$3&lt;='Gastos Gerais'!$E$4:$E$1002),-('Gastos Gerais'!$C$4:$C$1002))</f>
        <v>0</v>
      </c>
      <c r="BA92" s="73">
        <f>SUMPRODUCT(-('Gastos Gerais'!$B$4:$B$1002=Analítico!$B92),-(Analítico!BA$3&gt;='Gastos Gerais'!$D$4:$D$1002),-(Analítico!BA$3&lt;='Gastos Gerais'!$E$4:$E$1002),-('Gastos Gerais'!$C$4:$C$1002))</f>
        <v>0</v>
      </c>
      <c r="BB92" s="73">
        <f>SUMPRODUCT(-('Gastos Gerais'!$B$4:$B$1002=Analítico!$B92),-(Analítico!BB$3&gt;='Gastos Gerais'!$D$4:$D$1002),-(Analítico!BB$3&lt;='Gastos Gerais'!$E$4:$E$1002),-('Gastos Gerais'!$C$4:$C$1002))</f>
        <v>0</v>
      </c>
      <c r="BC92" s="73">
        <f>SUMPRODUCT(-('Gastos Gerais'!$B$4:$B$1002=Analítico!$B92),-(Analítico!BC$3&gt;='Gastos Gerais'!$D$4:$D$1002),-(Analítico!BC$3&lt;='Gastos Gerais'!$E$4:$E$1002),-('Gastos Gerais'!$C$4:$C$1002))</f>
        <v>0</v>
      </c>
      <c r="BD92" s="73">
        <f>SUMPRODUCT(-('Gastos Gerais'!$B$4:$B$1002=Analítico!$B92),-(Analítico!BD$3&gt;='Gastos Gerais'!$D$4:$D$1002),-(Analítico!BD$3&lt;='Gastos Gerais'!$E$4:$E$1002),-('Gastos Gerais'!$C$4:$C$1002))</f>
        <v>0</v>
      </c>
      <c r="BE92" s="73">
        <f>SUMPRODUCT(-('Gastos Gerais'!$B$4:$B$1002=Analítico!$B92),-(Analítico!BE$3&gt;='Gastos Gerais'!$D$4:$D$1002),-(Analítico!BE$3&lt;='Gastos Gerais'!$E$4:$E$1002),-('Gastos Gerais'!$C$4:$C$1002))</f>
        <v>0</v>
      </c>
      <c r="BF92" s="73">
        <f>SUMPRODUCT(-('Gastos Gerais'!$B$4:$B$1002=Analítico!$B92),-(Analítico!BF$3&gt;='Gastos Gerais'!$D$4:$D$1002),-(Analítico!BF$3&lt;='Gastos Gerais'!$E$4:$E$1002),-('Gastos Gerais'!$C$4:$C$1002))</f>
        <v>0</v>
      </c>
      <c r="BG92" s="73">
        <f>SUMPRODUCT(-('Gastos Gerais'!$B$4:$B$1002=Analítico!$B92),-(Analítico!BG$3&gt;='Gastos Gerais'!$D$4:$D$1002),-(Analítico!BG$3&lt;='Gastos Gerais'!$E$4:$E$1002),-('Gastos Gerais'!$C$4:$C$1002))</f>
        <v>0</v>
      </c>
      <c r="BH92" s="73">
        <f>SUMPRODUCT(-('Gastos Gerais'!$B$4:$B$1002=Analítico!$B92),-(Analítico!BH$3&gt;='Gastos Gerais'!$D$4:$D$1002),-(Analítico!BH$3&lt;='Gastos Gerais'!$E$4:$E$1002),-('Gastos Gerais'!$C$4:$C$1002))</f>
        <v>0</v>
      </c>
      <c r="BI92" s="73">
        <f>SUMPRODUCT(-('Gastos Gerais'!$B$4:$B$1002=Analítico!$B92),-(Analítico!BI$3&gt;='Gastos Gerais'!$D$4:$D$1002),-(Analítico!BI$3&lt;='Gastos Gerais'!$E$4:$E$1002),-('Gastos Gerais'!$C$4:$C$1002))</f>
        <v>0</v>
      </c>
      <c r="BJ92" s="73">
        <f>SUMPRODUCT(-('Gastos Gerais'!$B$4:$B$1002=Analítico!$B92),-(Analítico!BJ$3&gt;='Gastos Gerais'!$D$4:$D$1002),-(Analítico!BJ$3&lt;='Gastos Gerais'!$E$4:$E$1002),-('Gastos Gerais'!$C$4:$C$1002))</f>
        <v>0</v>
      </c>
      <c r="BK92" s="71">
        <f t="shared" si="33"/>
        <v>0</v>
      </c>
      <c r="BL92" s="76">
        <f t="shared" ca="1" si="34"/>
        <v>0</v>
      </c>
    </row>
    <row r="93" spans="1:64" s="49" customFormat="1" ht="23.25" customHeight="1">
      <c r="A93" s="19" t="s">
        <v>193</v>
      </c>
      <c r="B93" s="351" t="s">
        <v>194</v>
      </c>
      <c r="C93" s="73">
        <f>SUMPRODUCT(-('Gastos Gerais'!$B$4:$B$1002=Analítico!$B93),-(Analítico!C$3&gt;='Gastos Gerais'!$D$4:$D$1002),-(Analítico!C$3&lt;='Gastos Gerais'!$E$4:$E$1002),-('Gastos Gerais'!$C$4:$C$1002))</f>
        <v>5200</v>
      </c>
      <c r="D93" s="73">
        <f>SUMPRODUCT(-('Gastos Gerais'!$B$4:$B$1002=Analítico!$B93),-(Analítico!D$3&gt;='Gastos Gerais'!$D$4:$D$1002),-(Analítico!D$3&lt;='Gastos Gerais'!$E$4:$E$1002),-('Gastos Gerais'!$C$4:$C$1002))</f>
        <v>5200</v>
      </c>
      <c r="E93" s="73">
        <f>SUMPRODUCT(-('Gastos Gerais'!$B$4:$B$1002=Analítico!$B93),-(Analítico!E$3&gt;='Gastos Gerais'!$D$4:$D$1002),-(Analítico!E$3&lt;='Gastos Gerais'!$E$4:$E$1002),-('Gastos Gerais'!$C$4:$C$1002))</f>
        <v>5200</v>
      </c>
      <c r="F93" s="73">
        <f>SUMPRODUCT(-('Gastos Gerais'!$B$4:$B$1002=Analítico!$B93),-(Analítico!F$3&gt;='Gastos Gerais'!$D$4:$D$1002),-(Analítico!F$3&lt;='Gastos Gerais'!$E$4:$E$1002),-('Gastos Gerais'!$C$4:$C$1002))</f>
        <v>5200</v>
      </c>
      <c r="G93" s="73">
        <f>SUMPRODUCT(-('Gastos Gerais'!$B$4:$B$1002=Analítico!$B93),-(Analítico!G$3&gt;='Gastos Gerais'!$D$4:$D$1002),-(Analítico!G$3&lt;='Gastos Gerais'!$E$4:$E$1002),-('Gastos Gerais'!$C$4:$C$1002))</f>
        <v>5200</v>
      </c>
      <c r="H93" s="73">
        <f>SUMPRODUCT(-('Gastos Gerais'!$B$4:$B$1002=Analítico!$B93),-(Analítico!H$3&gt;='Gastos Gerais'!$D$4:$D$1002),-(Analítico!H$3&lt;='Gastos Gerais'!$E$4:$E$1002),-('Gastos Gerais'!$C$4:$C$1002))</f>
        <v>5200</v>
      </c>
      <c r="I93" s="73">
        <f>SUMPRODUCT(-('Gastos Gerais'!$B$4:$B$1002=Analítico!$B93),-(Analítico!I$3&gt;='Gastos Gerais'!$D$4:$D$1002),-(Analítico!I$3&lt;='Gastos Gerais'!$E$4:$E$1002),-('Gastos Gerais'!$C$4:$C$1002))</f>
        <v>5200</v>
      </c>
      <c r="J93" s="73">
        <f>SUMPRODUCT(-('Gastos Gerais'!$B$4:$B$1002=Analítico!$B93),-(Analítico!J$3&gt;='Gastos Gerais'!$D$4:$D$1002),-(Analítico!J$3&lt;='Gastos Gerais'!$E$4:$E$1002),-('Gastos Gerais'!$C$4:$C$1002))</f>
        <v>5200</v>
      </c>
      <c r="K93" s="73">
        <f>SUMPRODUCT(-('Gastos Gerais'!$B$4:$B$1002=Analítico!$B93),-(Analítico!K$3&gt;='Gastos Gerais'!$D$4:$D$1002),-(Analítico!K$3&lt;='Gastos Gerais'!$E$4:$E$1002),-('Gastos Gerais'!$C$4:$C$1002))</f>
        <v>5200</v>
      </c>
      <c r="L93" s="73">
        <f>SUMPRODUCT(-('Gastos Gerais'!$B$4:$B$1002=Analítico!$B93),-(Analítico!L$3&gt;='Gastos Gerais'!$D$4:$D$1002),-(Analítico!L$3&lt;='Gastos Gerais'!$E$4:$E$1002),-('Gastos Gerais'!$C$4:$C$1002))</f>
        <v>0</v>
      </c>
      <c r="M93" s="73">
        <f>SUMPRODUCT(-('Gastos Gerais'!$B$4:$B$1002=Analítico!$B93),-(Analítico!M$3&gt;='Gastos Gerais'!$D$4:$D$1002),-(Analítico!M$3&lt;='Gastos Gerais'!$E$4:$E$1002),-('Gastos Gerais'!$C$4:$C$1002))</f>
        <v>0</v>
      </c>
      <c r="N93" s="73">
        <f>SUMPRODUCT(-('Gastos Gerais'!$B$4:$B$1002=Analítico!$B93),-(Analítico!N$3&gt;='Gastos Gerais'!$D$4:$D$1002),-(Analítico!N$3&lt;='Gastos Gerais'!$E$4:$E$1002),-('Gastos Gerais'!$C$4:$C$1002))</f>
        <v>0</v>
      </c>
      <c r="O93" s="73">
        <f>SUMPRODUCT(-('Gastos Gerais'!$B$4:$B$1002=Analítico!$B93),-(Analítico!O$3&gt;='Gastos Gerais'!$D$4:$D$1002),-(Analítico!O$3&lt;='Gastos Gerais'!$E$4:$E$1002),-('Gastos Gerais'!$C$4:$C$1002))</f>
        <v>0</v>
      </c>
      <c r="P93" s="73">
        <f>SUMPRODUCT(-('Gastos Gerais'!$B$4:$B$1002=Analítico!$B93),-(Analítico!P$3&gt;='Gastos Gerais'!$D$4:$D$1002),-(Analítico!P$3&lt;='Gastos Gerais'!$E$4:$E$1002),-('Gastos Gerais'!$C$4:$C$1002))</f>
        <v>0</v>
      </c>
      <c r="Q93" s="73">
        <f>SUMPRODUCT(-('Gastos Gerais'!$B$4:$B$1002=Analítico!$B93),-(Analítico!Q$3&gt;='Gastos Gerais'!$D$4:$D$1002),-(Analítico!Q$3&lt;='Gastos Gerais'!$E$4:$E$1002),-('Gastos Gerais'!$C$4:$C$1002))</f>
        <v>0</v>
      </c>
      <c r="R93" s="73">
        <f>SUMPRODUCT(-('Gastos Gerais'!$B$4:$B$1002=Analítico!$B93),-(Analítico!R$3&gt;='Gastos Gerais'!$D$4:$D$1002),-(Analítico!R$3&lt;='Gastos Gerais'!$E$4:$E$1002),-('Gastos Gerais'!$C$4:$C$1002))</f>
        <v>0</v>
      </c>
      <c r="S93" s="73">
        <f>SUMPRODUCT(-('Gastos Gerais'!$B$4:$B$1002=Analítico!$B93),-(Analítico!S$3&gt;='Gastos Gerais'!$D$4:$D$1002),-(Analítico!S$3&lt;='Gastos Gerais'!$E$4:$E$1002),-('Gastos Gerais'!$C$4:$C$1002))</f>
        <v>0</v>
      </c>
      <c r="T93" s="73">
        <f>SUMPRODUCT(-('Gastos Gerais'!$B$4:$B$1002=Analítico!$B93),-(Analítico!T$3&gt;='Gastos Gerais'!$D$4:$D$1002),-(Analítico!T$3&lt;='Gastos Gerais'!$E$4:$E$1002),-('Gastos Gerais'!$C$4:$C$1002))</f>
        <v>0</v>
      </c>
      <c r="U93" s="73">
        <f>SUMPRODUCT(-('Gastos Gerais'!$B$4:$B$1002=Analítico!$B93),-(Analítico!U$3&gt;='Gastos Gerais'!$D$4:$D$1002),-(Analítico!U$3&lt;='Gastos Gerais'!$E$4:$E$1002),-('Gastos Gerais'!$C$4:$C$1002))</f>
        <v>0</v>
      </c>
      <c r="V93" s="73">
        <f>SUMPRODUCT(-('Gastos Gerais'!$B$4:$B$1002=Analítico!$B93),-(Analítico!V$3&gt;='Gastos Gerais'!$D$4:$D$1002),-(Analítico!V$3&lt;='Gastos Gerais'!$E$4:$E$1002),-('Gastos Gerais'!$C$4:$C$1002))</f>
        <v>0</v>
      </c>
      <c r="W93" s="73">
        <f>SUMPRODUCT(-('Gastos Gerais'!$B$4:$B$1002=Analítico!$B93),-(Analítico!W$3&gt;='Gastos Gerais'!$D$4:$D$1002),-(Analítico!W$3&lt;='Gastos Gerais'!$E$4:$E$1002),-('Gastos Gerais'!$C$4:$C$1002))</f>
        <v>0</v>
      </c>
      <c r="X93" s="73">
        <f>SUMPRODUCT(-('Gastos Gerais'!$B$4:$B$1002=Analítico!$B93),-(Analítico!X$3&gt;='Gastos Gerais'!$D$4:$D$1002),-(Analítico!X$3&lt;='Gastos Gerais'!$E$4:$E$1002),-('Gastos Gerais'!$C$4:$C$1002))</f>
        <v>0</v>
      </c>
      <c r="Y93" s="73">
        <f>SUMPRODUCT(-('Gastos Gerais'!$B$4:$B$1002=Analítico!$B93),-(Analítico!Y$3&gt;='Gastos Gerais'!$D$4:$D$1002),-(Analítico!Y$3&lt;='Gastos Gerais'!$E$4:$E$1002),-('Gastos Gerais'!$C$4:$C$1002))</f>
        <v>0</v>
      </c>
      <c r="Z93" s="73">
        <f>SUMPRODUCT(-('Gastos Gerais'!$B$4:$B$1002=Analítico!$B93),-(Analítico!Z$3&gt;='Gastos Gerais'!$D$4:$D$1002),-(Analítico!Z$3&lt;='Gastos Gerais'!$E$4:$E$1002),-('Gastos Gerais'!$C$4:$C$1002))</f>
        <v>0</v>
      </c>
      <c r="AA93" s="73">
        <f>SUMPRODUCT(-('Gastos Gerais'!$B$4:$B$1002=Analítico!$B93),-(Analítico!AA$3&gt;='Gastos Gerais'!$D$4:$D$1002),-(Analítico!AA$3&lt;='Gastos Gerais'!$E$4:$E$1002),-('Gastos Gerais'!$C$4:$C$1002))</f>
        <v>0</v>
      </c>
      <c r="AB93" s="73">
        <f>SUMPRODUCT(-('Gastos Gerais'!$B$4:$B$1002=Analítico!$B93),-(Analítico!AB$3&gt;='Gastos Gerais'!$D$4:$D$1002),-(Analítico!AB$3&lt;='Gastos Gerais'!$E$4:$E$1002),-('Gastos Gerais'!$C$4:$C$1002))</f>
        <v>0</v>
      </c>
      <c r="AC93" s="73">
        <f>SUMPRODUCT(-('Gastos Gerais'!$B$4:$B$1002=Analítico!$B93),-(Analítico!AC$3&gt;='Gastos Gerais'!$D$4:$D$1002),-(Analítico!AC$3&lt;='Gastos Gerais'!$E$4:$E$1002),-('Gastos Gerais'!$C$4:$C$1002))</f>
        <v>0</v>
      </c>
      <c r="AD93" s="73">
        <f>SUMPRODUCT(-('Gastos Gerais'!$B$4:$B$1002=Analítico!$B93),-(Analítico!AD$3&gt;='Gastos Gerais'!$D$4:$D$1002),-(Analítico!AD$3&lt;='Gastos Gerais'!$E$4:$E$1002),-('Gastos Gerais'!$C$4:$C$1002))</f>
        <v>0</v>
      </c>
      <c r="AE93" s="73">
        <f>SUMPRODUCT(-('Gastos Gerais'!$B$4:$B$1002=Analítico!$B93),-(Analítico!AE$3&gt;='Gastos Gerais'!$D$4:$D$1002),-(Analítico!AE$3&lt;='Gastos Gerais'!$E$4:$E$1002),-('Gastos Gerais'!$C$4:$C$1002))</f>
        <v>0</v>
      </c>
      <c r="AF93" s="73">
        <f>SUMPRODUCT(-('Gastos Gerais'!$B$4:$B$1002=Analítico!$B93),-(Analítico!AF$3&gt;='Gastos Gerais'!$D$4:$D$1002),-(Analítico!AF$3&lt;='Gastos Gerais'!$E$4:$E$1002),-('Gastos Gerais'!$C$4:$C$1002))</f>
        <v>0</v>
      </c>
      <c r="AG93" s="73">
        <f>SUMPRODUCT(-('Gastos Gerais'!$B$4:$B$1002=Analítico!$B93),-(Analítico!AG$3&gt;='Gastos Gerais'!$D$4:$D$1002),-(Analítico!AG$3&lt;='Gastos Gerais'!$E$4:$E$1002),-('Gastos Gerais'!$C$4:$C$1002))</f>
        <v>0</v>
      </c>
      <c r="AH93" s="73">
        <f>SUMPRODUCT(-('Gastos Gerais'!$B$4:$B$1002=Analítico!$B93),-(Analítico!AH$3&gt;='Gastos Gerais'!$D$4:$D$1002),-(Analítico!AH$3&lt;='Gastos Gerais'!$E$4:$E$1002),-('Gastos Gerais'!$C$4:$C$1002))</f>
        <v>0</v>
      </c>
      <c r="AI93" s="73">
        <f>SUMPRODUCT(-('Gastos Gerais'!$B$4:$B$1002=Analítico!$B93),-(Analítico!AI$3&gt;='Gastos Gerais'!$D$4:$D$1002),-(Analítico!AI$3&lt;='Gastos Gerais'!$E$4:$E$1002),-('Gastos Gerais'!$C$4:$C$1002))</f>
        <v>0</v>
      </c>
      <c r="AJ93" s="73">
        <f>SUMPRODUCT(-('Gastos Gerais'!$B$4:$B$1002=Analítico!$B93),-(Analítico!AJ$3&gt;='Gastos Gerais'!$D$4:$D$1002),-(Analítico!AJ$3&lt;='Gastos Gerais'!$E$4:$E$1002),-('Gastos Gerais'!$C$4:$C$1002))</f>
        <v>0</v>
      </c>
      <c r="AK93" s="73">
        <f>SUMPRODUCT(-('Gastos Gerais'!$B$4:$B$1002=Analítico!$B93),-(Analítico!AK$3&gt;='Gastos Gerais'!$D$4:$D$1002),-(Analítico!AK$3&lt;='Gastos Gerais'!$E$4:$E$1002),-('Gastos Gerais'!$C$4:$C$1002))</f>
        <v>0</v>
      </c>
      <c r="AL93" s="73">
        <f>SUMPRODUCT(-('Gastos Gerais'!$B$4:$B$1002=Analítico!$B93),-(Analítico!AL$3&gt;='Gastos Gerais'!$D$4:$D$1002),-(Analítico!AL$3&lt;='Gastos Gerais'!$E$4:$E$1002),-('Gastos Gerais'!$C$4:$C$1002))</f>
        <v>0</v>
      </c>
      <c r="AM93" s="73">
        <f>SUMPRODUCT(-('Gastos Gerais'!$B$4:$B$1002=Analítico!$B93),-(Analítico!AM$3&gt;='Gastos Gerais'!$D$4:$D$1002),-(Analítico!AM$3&lt;='Gastos Gerais'!$E$4:$E$1002),-('Gastos Gerais'!$C$4:$C$1002))</f>
        <v>0</v>
      </c>
      <c r="AN93" s="73">
        <f>SUMPRODUCT(-('Gastos Gerais'!$B$4:$B$1002=Analítico!$B93),-(Analítico!AN$3&gt;='Gastos Gerais'!$D$4:$D$1002),-(Analítico!AN$3&lt;='Gastos Gerais'!$E$4:$E$1002),-('Gastos Gerais'!$C$4:$C$1002))</f>
        <v>0</v>
      </c>
      <c r="AO93" s="73">
        <f>SUMPRODUCT(-('Gastos Gerais'!$B$4:$B$1002=Analítico!$B93),-(Analítico!AO$3&gt;='Gastos Gerais'!$D$4:$D$1002),-(Analítico!AO$3&lt;='Gastos Gerais'!$E$4:$E$1002),-('Gastos Gerais'!$C$4:$C$1002))</f>
        <v>0</v>
      </c>
      <c r="AP93" s="73">
        <f>SUMPRODUCT(-('Gastos Gerais'!$B$4:$B$1002=Analítico!$B93),-(Analítico!AP$3&gt;='Gastos Gerais'!$D$4:$D$1002),-(Analítico!AP$3&lt;='Gastos Gerais'!$E$4:$E$1002),-('Gastos Gerais'!$C$4:$C$1002))</f>
        <v>0</v>
      </c>
      <c r="AQ93" s="73">
        <f>SUMPRODUCT(-('Gastos Gerais'!$B$4:$B$1002=Analítico!$B93),-(Analítico!AQ$3&gt;='Gastos Gerais'!$D$4:$D$1002),-(Analítico!AQ$3&lt;='Gastos Gerais'!$E$4:$E$1002),-('Gastos Gerais'!$C$4:$C$1002))</f>
        <v>0</v>
      </c>
      <c r="AR93" s="73">
        <f>SUMPRODUCT(-('Gastos Gerais'!$B$4:$B$1002=Analítico!$B93),-(Analítico!AR$3&gt;='Gastos Gerais'!$D$4:$D$1002),-(Analítico!AR$3&lt;='Gastos Gerais'!$E$4:$E$1002),-('Gastos Gerais'!$C$4:$C$1002))</f>
        <v>0</v>
      </c>
      <c r="AS93" s="73">
        <f>SUMPRODUCT(-('Gastos Gerais'!$B$4:$B$1002=Analítico!$B93),-(Analítico!AS$3&gt;='Gastos Gerais'!$D$4:$D$1002),-(Analítico!AS$3&lt;='Gastos Gerais'!$E$4:$E$1002),-('Gastos Gerais'!$C$4:$C$1002))</f>
        <v>0</v>
      </c>
      <c r="AT93" s="73">
        <f>SUMPRODUCT(-('Gastos Gerais'!$B$4:$B$1002=Analítico!$B93),-(Analítico!AT$3&gt;='Gastos Gerais'!$D$4:$D$1002),-(Analítico!AT$3&lt;='Gastos Gerais'!$E$4:$E$1002),-('Gastos Gerais'!$C$4:$C$1002))</f>
        <v>0</v>
      </c>
      <c r="AU93" s="73">
        <f>SUMPRODUCT(-('Gastos Gerais'!$B$4:$B$1002=Analítico!$B93),-(Analítico!AU$3&gt;='Gastos Gerais'!$D$4:$D$1002),-(Analítico!AU$3&lt;='Gastos Gerais'!$E$4:$E$1002),-('Gastos Gerais'!$C$4:$C$1002))</f>
        <v>0</v>
      </c>
      <c r="AV93" s="73">
        <f>SUMPRODUCT(-('Gastos Gerais'!$B$4:$B$1002=Analítico!$B93),-(Analítico!AV$3&gt;='Gastos Gerais'!$D$4:$D$1002),-(Analítico!AV$3&lt;='Gastos Gerais'!$E$4:$E$1002),-('Gastos Gerais'!$C$4:$C$1002))</f>
        <v>0</v>
      </c>
      <c r="AW93" s="73">
        <f>SUMPRODUCT(-('Gastos Gerais'!$B$4:$B$1002=Analítico!$B93),-(Analítico!AW$3&gt;='Gastos Gerais'!$D$4:$D$1002),-(Analítico!AW$3&lt;='Gastos Gerais'!$E$4:$E$1002),-('Gastos Gerais'!$C$4:$C$1002))</f>
        <v>0</v>
      </c>
      <c r="AX93" s="73">
        <f>SUMPRODUCT(-('Gastos Gerais'!$B$4:$B$1002=Analítico!$B93),-(Analítico!AX$3&gt;='Gastos Gerais'!$D$4:$D$1002),-(Analítico!AX$3&lt;='Gastos Gerais'!$E$4:$E$1002),-('Gastos Gerais'!$C$4:$C$1002))</f>
        <v>0</v>
      </c>
      <c r="AY93" s="73">
        <f>SUMPRODUCT(-('Gastos Gerais'!$B$4:$B$1002=Analítico!$B93),-(Analítico!AY$3&gt;='Gastos Gerais'!$D$4:$D$1002),-(Analítico!AY$3&lt;='Gastos Gerais'!$E$4:$E$1002),-('Gastos Gerais'!$C$4:$C$1002))</f>
        <v>0</v>
      </c>
      <c r="AZ93" s="73">
        <f>SUMPRODUCT(-('Gastos Gerais'!$B$4:$B$1002=Analítico!$B93),-(Analítico!AZ$3&gt;='Gastos Gerais'!$D$4:$D$1002),-(Analítico!AZ$3&lt;='Gastos Gerais'!$E$4:$E$1002),-('Gastos Gerais'!$C$4:$C$1002))</f>
        <v>0</v>
      </c>
      <c r="BA93" s="73">
        <f>SUMPRODUCT(-('Gastos Gerais'!$B$4:$B$1002=Analítico!$B93),-(Analítico!BA$3&gt;='Gastos Gerais'!$D$4:$D$1002),-(Analítico!BA$3&lt;='Gastos Gerais'!$E$4:$E$1002),-('Gastos Gerais'!$C$4:$C$1002))</f>
        <v>0</v>
      </c>
      <c r="BB93" s="73">
        <f>SUMPRODUCT(-('Gastos Gerais'!$B$4:$B$1002=Analítico!$B93),-(Analítico!BB$3&gt;='Gastos Gerais'!$D$4:$D$1002),-(Analítico!BB$3&lt;='Gastos Gerais'!$E$4:$E$1002),-('Gastos Gerais'!$C$4:$C$1002))</f>
        <v>0</v>
      </c>
      <c r="BC93" s="73">
        <f>SUMPRODUCT(-('Gastos Gerais'!$B$4:$B$1002=Analítico!$B93),-(Analítico!BC$3&gt;='Gastos Gerais'!$D$4:$D$1002),-(Analítico!BC$3&lt;='Gastos Gerais'!$E$4:$E$1002),-('Gastos Gerais'!$C$4:$C$1002))</f>
        <v>0</v>
      </c>
      <c r="BD93" s="73">
        <f>SUMPRODUCT(-('Gastos Gerais'!$B$4:$B$1002=Analítico!$B93),-(Analítico!BD$3&gt;='Gastos Gerais'!$D$4:$D$1002),-(Analítico!BD$3&lt;='Gastos Gerais'!$E$4:$E$1002),-('Gastos Gerais'!$C$4:$C$1002))</f>
        <v>0</v>
      </c>
      <c r="BE93" s="73">
        <f>SUMPRODUCT(-('Gastos Gerais'!$B$4:$B$1002=Analítico!$B93),-(Analítico!BE$3&gt;='Gastos Gerais'!$D$4:$D$1002),-(Analítico!BE$3&lt;='Gastos Gerais'!$E$4:$E$1002),-('Gastos Gerais'!$C$4:$C$1002))</f>
        <v>0</v>
      </c>
      <c r="BF93" s="73">
        <f>SUMPRODUCT(-('Gastos Gerais'!$B$4:$B$1002=Analítico!$B93),-(Analítico!BF$3&gt;='Gastos Gerais'!$D$4:$D$1002),-(Analítico!BF$3&lt;='Gastos Gerais'!$E$4:$E$1002),-('Gastos Gerais'!$C$4:$C$1002))</f>
        <v>0</v>
      </c>
      <c r="BG93" s="73">
        <f>SUMPRODUCT(-('Gastos Gerais'!$B$4:$B$1002=Analítico!$B93),-(Analítico!BG$3&gt;='Gastos Gerais'!$D$4:$D$1002),-(Analítico!BG$3&lt;='Gastos Gerais'!$E$4:$E$1002),-('Gastos Gerais'!$C$4:$C$1002))</f>
        <v>0</v>
      </c>
      <c r="BH93" s="73">
        <f>SUMPRODUCT(-('Gastos Gerais'!$B$4:$B$1002=Analítico!$B93),-(Analítico!BH$3&gt;='Gastos Gerais'!$D$4:$D$1002),-(Analítico!BH$3&lt;='Gastos Gerais'!$E$4:$E$1002),-('Gastos Gerais'!$C$4:$C$1002))</f>
        <v>0</v>
      </c>
      <c r="BI93" s="73">
        <f>SUMPRODUCT(-('Gastos Gerais'!$B$4:$B$1002=Analítico!$B93),-(Analítico!BI$3&gt;='Gastos Gerais'!$D$4:$D$1002),-(Analítico!BI$3&lt;='Gastos Gerais'!$E$4:$E$1002),-('Gastos Gerais'!$C$4:$C$1002))</f>
        <v>0</v>
      </c>
      <c r="BJ93" s="73">
        <f>SUMPRODUCT(-('Gastos Gerais'!$B$4:$B$1002=Analítico!$B93),-(Analítico!BJ$3&gt;='Gastos Gerais'!$D$4:$D$1002),-(Analítico!BJ$3&lt;='Gastos Gerais'!$E$4:$E$1002),-('Gastos Gerais'!$C$4:$C$1002))</f>
        <v>0</v>
      </c>
      <c r="BK93" s="71">
        <f t="shared" si="33"/>
        <v>46800</v>
      </c>
      <c r="BL93" s="76">
        <f t="shared" ca="1" si="34"/>
        <v>5.6921461476699975E-4</v>
      </c>
    </row>
    <row r="94" spans="1:64" s="49" customFormat="1" ht="23.25" customHeight="1">
      <c r="A94" s="19" t="s">
        <v>195</v>
      </c>
      <c r="B94" s="351" t="s">
        <v>196</v>
      </c>
      <c r="C94" s="73">
        <f>SUMPRODUCT(-('Gastos Gerais'!$B$4:$B$1002=Analítico!$B94),-(Analítico!C$3&gt;='Gastos Gerais'!$D$4:$D$1002),-(Analítico!C$3&lt;='Gastos Gerais'!$E$4:$E$1002),-('Gastos Gerais'!$C$4:$C$1002))</f>
        <v>0</v>
      </c>
      <c r="D94" s="73">
        <f>SUMPRODUCT(-('Gastos Gerais'!$B$4:$B$1002=Analítico!$B94),-(Analítico!D$3&gt;='Gastos Gerais'!$D$4:$D$1002),-(Analítico!D$3&lt;='Gastos Gerais'!$E$4:$E$1002),-('Gastos Gerais'!$C$4:$C$1002))</f>
        <v>0</v>
      </c>
      <c r="E94" s="73">
        <f>SUMPRODUCT(-('Gastos Gerais'!$B$4:$B$1002=Analítico!$B94),-(Analítico!E$3&gt;='Gastos Gerais'!$D$4:$D$1002),-(Analítico!E$3&lt;='Gastos Gerais'!$E$4:$E$1002),-('Gastos Gerais'!$C$4:$C$1002))</f>
        <v>0</v>
      </c>
      <c r="F94" s="73">
        <f>SUMPRODUCT(-('Gastos Gerais'!$B$4:$B$1002=Analítico!$B94),-(Analítico!F$3&gt;='Gastos Gerais'!$D$4:$D$1002),-(Analítico!F$3&lt;='Gastos Gerais'!$E$4:$E$1002),-('Gastos Gerais'!$C$4:$C$1002))</f>
        <v>0</v>
      </c>
      <c r="G94" s="73">
        <f>SUMPRODUCT(-('Gastos Gerais'!$B$4:$B$1002=Analítico!$B94),-(Analítico!G$3&gt;='Gastos Gerais'!$D$4:$D$1002),-(Analítico!G$3&lt;='Gastos Gerais'!$E$4:$E$1002),-('Gastos Gerais'!$C$4:$C$1002))</f>
        <v>0</v>
      </c>
      <c r="H94" s="73">
        <f>SUMPRODUCT(-('Gastos Gerais'!$B$4:$B$1002=Analítico!$B94),-(Analítico!H$3&gt;='Gastos Gerais'!$D$4:$D$1002),-(Analítico!H$3&lt;='Gastos Gerais'!$E$4:$E$1002),-('Gastos Gerais'!$C$4:$C$1002))</f>
        <v>0</v>
      </c>
      <c r="I94" s="73">
        <f>SUMPRODUCT(-('Gastos Gerais'!$B$4:$B$1002=Analítico!$B94),-(Analítico!I$3&gt;='Gastos Gerais'!$D$4:$D$1002),-(Analítico!I$3&lt;='Gastos Gerais'!$E$4:$E$1002),-('Gastos Gerais'!$C$4:$C$1002))</f>
        <v>0</v>
      </c>
      <c r="J94" s="73">
        <f>SUMPRODUCT(-('Gastos Gerais'!$B$4:$B$1002=Analítico!$B94),-(Analítico!J$3&gt;='Gastos Gerais'!$D$4:$D$1002),-(Analítico!J$3&lt;='Gastos Gerais'!$E$4:$E$1002),-('Gastos Gerais'!$C$4:$C$1002))</f>
        <v>0</v>
      </c>
      <c r="K94" s="73">
        <f>SUMPRODUCT(-('Gastos Gerais'!$B$4:$B$1002=Analítico!$B94),-(Analítico!K$3&gt;='Gastos Gerais'!$D$4:$D$1002),-(Analítico!K$3&lt;='Gastos Gerais'!$E$4:$E$1002),-('Gastos Gerais'!$C$4:$C$1002))</f>
        <v>0</v>
      </c>
      <c r="L94" s="73">
        <f>SUMPRODUCT(-('Gastos Gerais'!$B$4:$B$1002=Analítico!$B94),-(Analítico!L$3&gt;='Gastos Gerais'!$D$4:$D$1002),-(Analítico!L$3&lt;='Gastos Gerais'!$E$4:$E$1002),-('Gastos Gerais'!$C$4:$C$1002))</f>
        <v>0</v>
      </c>
      <c r="M94" s="73">
        <f>SUMPRODUCT(-('Gastos Gerais'!$B$4:$B$1002=Analítico!$B94),-(Analítico!M$3&gt;='Gastos Gerais'!$D$4:$D$1002),-(Analítico!M$3&lt;='Gastos Gerais'!$E$4:$E$1002),-('Gastos Gerais'!$C$4:$C$1002))</f>
        <v>0</v>
      </c>
      <c r="N94" s="73">
        <f>SUMPRODUCT(-('Gastos Gerais'!$B$4:$B$1002=Analítico!$B94),-(Analítico!N$3&gt;='Gastos Gerais'!$D$4:$D$1002),-(Analítico!N$3&lt;='Gastos Gerais'!$E$4:$E$1002),-('Gastos Gerais'!$C$4:$C$1002))</f>
        <v>0</v>
      </c>
      <c r="O94" s="73">
        <f>SUMPRODUCT(-('Gastos Gerais'!$B$4:$B$1002=Analítico!$B94),-(Analítico!O$3&gt;='Gastos Gerais'!$D$4:$D$1002),-(Analítico!O$3&lt;='Gastos Gerais'!$E$4:$E$1002),-('Gastos Gerais'!$C$4:$C$1002))</f>
        <v>0</v>
      </c>
      <c r="P94" s="73">
        <f>SUMPRODUCT(-('Gastos Gerais'!$B$4:$B$1002=Analítico!$B94),-(Analítico!P$3&gt;='Gastos Gerais'!$D$4:$D$1002),-(Analítico!P$3&lt;='Gastos Gerais'!$E$4:$E$1002),-('Gastos Gerais'!$C$4:$C$1002))</f>
        <v>0</v>
      </c>
      <c r="Q94" s="73">
        <f>SUMPRODUCT(-('Gastos Gerais'!$B$4:$B$1002=Analítico!$B94),-(Analítico!Q$3&gt;='Gastos Gerais'!$D$4:$D$1002),-(Analítico!Q$3&lt;='Gastos Gerais'!$E$4:$E$1002),-('Gastos Gerais'!$C$4:$C$1002))</f>
        <v>0</v>
      </c>
      <c r="R94" s="73">
        <f>SUMPRODUCT(-('Gastos Gerais'!$B$4:$B$1002=Analítico!$B94),-(Analítico!R$3&gt;='Gastos Gerais'!$D$4:$D$1002),-(Analítico!R$3&lt;='Gastos Gerais'!$E$4:$E$1002),-('Gastos Gerais'!$C$4:$C$1002))</f>
        <v>0</v>
      </c>
      <c r="S94" s="73">
        <f>SUMPRODUCT(-('Gastos Gerais'!$B$4:$B$1002=Analítico!$B94),-(Analítico!S$3&gt;='Gastos Gerais'!$D$4:$D$1002),-(Analítico!S$3&lt;='Gastos Gerais'!$E$4:$E$1002),-('Gastos Gerais'!$C$4:$C$1002))</f>
        <v>0</v>
      </c>
      <c r="T94" s="73">
        <f>SUMPRODUCT(-('Gastos Gerais'!$B$4:$B$1002=Analítico!$B94),-(Analítico!T$3&gt;='Gastos Gerais'!$D$4:$D$1002),-(Analítico!T$3&lt;='Gastos Gerais'!$E$4:$E$1002),-('Gastos Gerais'!$C$4:$C$1002))</f>
        <v>0</v>
      </c>
      <c r="U94" s="73">
        <f>SUMPRODUCT(-('Gastos Gerais'!$B$4:$B$1002=Analítico!$B94),-(Analítico!U$3&gt;='Gastos Gerais'!$D$4:$D$1002),-(Analítico!U$3&lt;='Gastos Gerais'!$E$4:$E$1002),-('Gastos Gerais'!$C$4:$C$1002))</f>
        <v>0</v>
      </c>
      <c r="V94" s="73">
        <f>SUMPRODUCT(-('Gastos Gerais'!$B$4:$B$1002=Analítico!$B94),-(Analítico!V$3&gt;='Gastos Gerais'!$D$4:$D$1002),-(Analítico!V$3&lt;='Gastos Gerais'!$E$4:$E$1002),-('Gastos Gerais'!$C$4:$C$1002))</f>
        <v>0</v>
      </c>
      <c r="W94" s="73">
        <f>SUMPRODUCT(-('Gastos Gerais'!$B$4:$B$1002=Analítico!$B94),-(Analítico!W$3&gt;='Gastos Gerais'!$D$4:$D$1002),-(Analítico!W$3&lt;='Gastos Gerais'!$E$4:$E$1002),-('Gastos Gerais'!$C$4:$C$1002))</f>
        <v>0</v>
      </c>
      <c r="X94" s="73">
        <f>SUMPRODUCT(-('Gastos Gerais'!$B$4:$B$1002=Analítico!$B94),-(Analítico!X$3&gt;='Gastos Gerais'!$D$4:$D$1002),-(Analítico!X$3&lt;='Gastos Gerais'!$E$4:$E$1002),-('Gastos Gerais'!$C$4:$C$1002))</f>
        <v>0</v>
      </c>
      <c r="Y94" s="73">
        <f>SUMPRODUCT(-('Gastos Gerais'!$B$4:$B$1002=Analítico!$B94),-(Analítico!Y$3&gt;='Gastos Gerais'!$D$4:$D$1002),-(Analítico!Y$3&lt;='Gastos Gerais'!$E$4:$E$1002),-('Gastos Gerais'!$C$4:$C$1002))</f>
        <v>0</v>
      </c>
      <c r="Z94" s="73">
        <f>SUMPRODUCT(-('Gastos Gerais'!$B$4:$B$1002=Analítico!$B94),-(Analítico!Z$3&gt;='Gastos Gerais'!$D$4:$D$1002),-(Analítico!Z$3&lt;='Gastos Gerais'!$E$4:$E$1002),-('Gastos Gerais'!$C$4:$C$1002))</f>
        <v>0</v>
      </c>
      <c r="AA94" s="73">
        <f>SUMPRODUCT(-('Gastos Gerais'!$B$4:$B$1002=Analítico!$B94),-(Analítico!AA$3&gt;='Gastos Gerais'!$D$4:$D$1002),-(Analítico!AA$3&lt;='Gastos Gerais'!$E$4:$E$1002),-('Gastos Gerais'!$C$4:$C$1002))</f>
        <v>0</v>
      </c>
      <c r="AB94" s="73">
        <f>SUMPRODUCT(-('Gastos Gerais'!$B$4:$B$1002=Analítico!$B94),-(Analítico!AB$3&gt;='Gastos Gerais'!$D$4:$D$1002),-(Analítico!AB$3&lt;='Gastos Gerais'!$E$4:$E$1002),-('Gastos Gerais'!$C$4:$C$1002))</f>
        <v>0</v>
      </c>
      <c r="AC94" s="73">
        <f>SUMPRODUCT(-('Gastos Gerais'!$B$4:$B$1002=Analítico!$B94),-(Analítico!AC$3&gt;='Gastos Gerais'!$D$4:$D$1002),-(Analítico!AC$3&lt;='Gastos Gerais'!$E$4:$E$1002),-('Gastos Gerais'!$C$4:$C$1002))</f>
        <v>0</v>
      </c>
      <c r="AD94" s="73">
        <f>SUMPRODUCT(-('Gastos Gerais'!$B$4:$B$1002=Analítico!$B94),-(Analítico!AD$3&gt;='Gastos Gerais'!$D$4:$D$1002),-(Analítico!AD$3&lt;='Gastos Gerais'!$E$4:$E$1002),-('Gastos Gerais'!$C$4:$C$1002))</f>
        <v>0</v>
      </c>
      <c r="AE94" s="73">
        <f>SUMPRODUCT(-('Gastos Gerais'!$B$4:$B$1002=Analítico!$B94),-(Analítico!AE$3&gt;='Gastos Gerais'!$D$4:$D$1002),-(Analítico!AE$3&lt;='Gastos Gerais'!$E$4:$E$1002),-('Gastos Gerais'!$C$4:$C$1002))</f>
        <v>0</v>
      </c>
      <c r="AF94" s="73">
        <f>SUMPRODUCT(-('Gastos Gerais'!$B$4:$B$1002=Analítico!$B94),-(Analítico!AF$3&gt;='Gastos Gerais'!$D$4:$D$1002),-(Analítico!AF$3&lt;='Gastos Gerais'!$E$4:$E$1002),-('Gastos Gerais'!$C$4:$C$1002))</f>
        <v>0</v>
      </c>
      <c r="AG94" s="73">
        <f>SUMPRODUCT(-('Gastos Gerais'!$B$4:$B$1002=Analítico!$B94),-(Analítico!AG$3&gt;='Gastos Gerais'!$D$4:$D$1002),-(Analítico!AG$3&lt;='Gastos Gerais'!$E$4:$E$1002),-('Gastos Gerais'!$C$4:$C$1002))</f>
        <v>0</v>
      </c>
      <c r="AH94" s="73">
        <f>SUMPRODUCT(-('Gastos Gerais'!$B$4:$B$1002=Analítico!$B94),-(Analítico!AH$3&gt;='Gastos Gerais'!$D$4:$D$1002),-(Analítico!AH$3&lt;='Gastos Gerais'!$E$4:$E$1002),-('Gastos Gerais'!$C$4:$C$1002))</f>
        <v>0</v>
      </c>
      <c r="AI94" s="73">
        <f>SUMPRODUCT(-('Gastos Gerais'!$B$4:$B$1002=Analítico!$B94),-(Analítico!AI$3&gt;='Gastos Gerais'!$D$4:$D$1002),-(Analítico!AI$3&lt;='Gastos Gerais'!$E$4:$E$1002),-('Gastos Gerais'!$C$4:$C$1002))</f>
        <v>0</v>
      </c>
      <c r="AJ94" s="73">
        <f>SUMPRODUCT(-('Gastos Gerais'!$B$4:$B$1002=Analítico!$B94),-(Analítico!AJ$3&gt;='Gastos Gerais'!$D$4:$D$1002),-(Analítico!AJ$3&lt;='Gastos Gerais'!$E$4:$E$1002),-('Gastos Gerais'!$C$4:$C$1002))</f>
        <v>0</v>
      </c>
      <c r="AK94" s="73">
        <f>SUMPRODUCT(-('Gastos Gerais'!$B$4:$B$1002=Analítico!$B94),-(Analítico!AK$3&gt;='Gastos Gerais'!$D$4:$D$1002),-(Analítico!AK$3&lt;='Gastos Gerais'!$E$4:$E$1002),-('Gastos Gerais'!$C$4:$C$1002))</f>
        <v>0</v>
      </c>
      <c r="AL94" s="73">
        <f>SUMPRODUCT(-('Gastos Gerais'!$B$4:$B$1002=Analítico!$B94),-(Analítico!AL$3&gt;='Gastos Gerais'!$D$4:$D$1002),-(Analítico!AL$3&lt;='Gastos Gerais'!$E$4:$E$1002),-('Gastos Gerais'!$C$4:$C$1002))</f>
        <v>0</v>
      </c>
      <c r="AM94" s="73">
        <f>SUMPRODUCT(-('Gastos Gerais'!$B$4:$B$1002=Analítico!$B94),-(Analítico!AM$3&gt;='Gastos Gerais'!$D$4:$D$1002),-(Analítico!AM$3&lt;='Gastos Gerais'!$E$4:$E$1002),-('Gastos Gerais'!$C$4:$C$1002))</f>
        <v>0</v>
      </c>
      <c r="AN94" s="73">
        <f>SUMPRODUCT(-('Gastos Gerais'!$B$4:$B$1002=Analítico!$B94),-(Analítico!AN$3&gt;='Gastos Gerais'!$D$4:$D$1002),-(Analítico!AN$3&lt;='Gastos Gerais'!$E$4:$E$1002),-('Gastos Gerais'!$C$4:$C$1002))</f>
        <v>0</v>
      </c>
      <c r="AO94" s="73">
        <f>SUMPRODUCT(-('Gastos Gerais'!$B$4:$B$1002=Analítico!$B94),-(Analítico!AO$3&gt;='Gastos Gerais'!$D$4:$D$1002),-(Analítico!AO$3&lt;='Gastos Gerais'!$E$4:$E$1002),-('Gastos Gerais'!$C$4:$C$1002))</f>
        <v>0</v>
      </c>
      <c r="AP94" s="73">
        <f>SUMPRODUCT(-('Gastos Gerais'!$B$4:$B$1002=Analítico!$B94),-(Analítico!AP$3&gt;='Gastos Gerais'!$D$4:$D$1002),-(Analítico!AP$3&lt;='Gastos Gerais'!$E$4:$E$1002),-('Gastos Gerais'!$C$4:$C$1002))</f>
        <v>0</v>
      </c>
      <c r="AQ94" s="73">
        <f>SUMPRODUCT(-('Gastos Gerais'!$B$4:$B$1002=Analítico!$B94),-(Analítico!AQ$3&gt;='Gastos Gerais'!$D$4:$D$1002),-(Analítico!AQ$3&lt;='Gastos Gerais'!$E$4:$E$1002),-('Gastos Gerais'!$C$4:$C$1002))</f>
        <v>0</v>
      </c>
      <c r="AR94" s="73">
        <f>SUMPRODUCT(-('Gastos Gerais'!$B$4:$B$1002=Analítico!$B94),-(Analítico!AR$3&gt;='Gastos Gerais'!$D$4:$D$1002),-(Analítico!AR$3&lt;='Gastos Gerais'!$E$4:$E$1002),-('Gastos Gerais'!$C$4:$C$1002))</f>
        <v>0</v>
      </c>
      <c r="AS94" s="73">
        <f>SUMPRODUCT(-('Gastos Gerais'!$B$4:$B$1002=Analítico!$B94),-(Analítico!AS$3&gt;='Gastos Gerais'!$D$4:$D$1002),-(Analítico!AS$3&lt;='Gastos Gerais'!$E$4:$E$1002),-('Gastos Gerais'!$C$4:$C$1002))</f>
        <v>0</v>
      </c>
      <c r="AT94" s="73">
        <f>SUMPRODUCT(-('Gastos Gerais'!$B$4:$B$1002=Analítico!$B94),-(Analítico!AT$3&gt;='Gastos Gerais'!$D$4:$D$1002),-(Analítico!AT$3&lt;='Gastos Gerais'!$E$4:$E$1002),-('Gastos Gerais'!$C$4:$C$1002))</f>
        <v>0</v>
      </c>
      <c r="AU94" s="73">
        <f>SUMPRODUCT(-('Gastos Gerais'!$B$4:$B$1002=Analítico!$B94),-(Analítico!AU$3&gt;='Gastos Gerais'!$D$4:$D$1002),-(Analítico!AU$3&lt;='Gastos Gerais'!$E$4:$E$1002),-('Gastos Gerais'!$C$4:$C$1002))</f>
        <v>0</v>
      </c>
      <c r="AV94" s="73">
        <f>SUMPRODUCT(-('Gastos Gerais'!$B$4:$B$1002=Analítico!$B94),-(Analítico!AV$3&gt;='Gastos Gerais'!$D$4:$D$1002),-(Analítico!AV$3&lt;='Gastos Gerais'!$E$4:$E$1002),-('Gastos Gerais'!$C$4:$C$1002))</f>
        <v>0</v>
      </c>
      <c r="AW94" s="73">
        <f>SUMPRODUCT(-('Gastos Gerais'!$B$4:$B$1002=Analítico!$B94),-(Analítico!AW$3&gt;='Gastos Gerais'!$D$4:$D$1002),-(Analítico!AW$3&lt;='Gastos Gerais'!$E$4:$E$1002),-('Gastos Gerais'!$C$4:$C$1002))</f>
        <v>0</v>
      </c>
      <c r="AX94" s="73">
        <f>SUMPRODUCT(-('Gastos Gerais'!$B$4:$B$1002=Analítico!$B94),-(Analítico!AX$3&gt;='Gastos Gerais'!$D$4:$D$1002),-(Analítico!AX$3&lt;='Gastos Gerais'!$E$4:$E$1002),-('Gastos Gerais'!$C$4:$C$1002))</f>
        <v>0</v>
      </c>
      <c r="AY94" s="73">
        <f>SUMPRODUCT(-('Gastos Gerais'!$B$4:$B$1002=Analítico!$B94),-(Analítico!AY$3&gt;='Gastos Gerais'!$D$4:$D$1002),-(Analítico!AY$3&lt;='Gastos Gerais'!$E$4:$E$1002),-('Gastos Gerais'!$C$4:$C$1002))</f>
        <v>0</v>
      </c>
      <c r="AZ94" s="73">
        <f>SUMPRODUCT(-('Gastos Gerais'!$B$4:$B$1002=Analítico!$B94),-(Analítico!AZ$3&gt;='Gastos Gerais'!$D$4:$D$1002),-(Analítico!AZ$3&lt;='Gastos Gerais'!$E$4:$E$1002),-('Gastos Gerais'!$C$4:$C$1002))</f>
        <v>0</v>
      </c>
      <c r="BA94" s="73">
        <f>SUMPRODUCT(-('Gastos Gerais'!$B$4:$B$1002=Analítico!$B94),-(Analítico!BA$3&gt;='Gastos Gerais'!$D$4:$D$1002),-(Analítico!BA$3&lt;='Gastos Gerais'!$E$4:$E$1002),-('Gastos Gerais'!$C$4:$C$1002))</f>
        <v>0</v>
      </c>
      <c r="BB94" s="73">
        <f>SUMPRODUCT(-('Gastos Gerais'!$B$4:$B$1002=Analítico!$B94),-(Analítico!BB$3&gt;='Gastos Gerais'!$D$4:$D$1002),-(Analítico!BB$3&lt;='Gastos Gerais'!$E$4:$E$1002),-('Gastos Gerais'!$C$4:$C$1002))</f>
        <v>0</v>
      </c>
      <c r="BC94" s="73">
        <f>SUMPRODUCT(-('Gastos Gerais'!$B$4:$B$1002=Analítico!$B94),-(Analítico!BC$3&gt;='Gastos Gerais'!$D$4:$D$1002),-(Analítico!BC$3&lt;='Gastos Gerais'!$E$4:$E$1002),-('Gastos Gerais'!$C$4:$C$1002))</f>
        <v>0</v>
      </c>
      <c r="BD94" s="73">
        <f>SUMPRODUCT(-('Gastos Gerais'!$B$4:$B$1002=Analítico!$B94),-(Analítico!BD$3&gt;='Gastos Gerais'!$D$4:$D$1002),-(Analítico!BD$3&lt;='Gastos Gerais'!$E$4:$E$1002),-('Gastos Gerais'!$C$4:$C$1002))</f>
        <v>0</v>
      </c>
      <c r="BE94" s="73">
        <f>SUMPRODUCT(-('Gastos Gerais'!$B$4:$B$1002=Analítico!$B94),-(Analítico!BE$3&gt;='Gastos Gerais'!$D$4:$D$1002),-(Analítico!BE$3&lt;='Gastos Gerais'!$E$4:$E$1002),-('Gastos Gerais'!$C$4:$C$1002))</f>
        <v>0</v>
      </c>
      <c r="BF94" s="73">
        <f>SUMPRODUCT(-('Gastos Gerais'!$B$4:$B$1002=Analítico!$B94),-(Analítico!BF$3&gt;='Gastos Gerais'!$D$4:$D$1002),-(Analítico!BF$3&lt;='Gastos Gerais'!$E$4:$E$1002),-('Gastos Gerais'!$C$4:$C$1002))</f>
        <v>0</v>
      </c>
      <c r="BG94" s="73">
        <f>SUMPRODUCT(-('Gastos Gerais'!$B$4:$B$1002=Analítico!$B94),-(Analítico!BG$3&gt;='Gastos Gerais'!$D$4:$D$1002),-(Analítico!BG$3&lt;='Gastos Gerais'!$E$4:$E$1002),-('Gastos Gerais'!$C$4:$C$1002))</f>
        <v>0</v>
      </c>
      <c r="BH94" s="73">
        <f>SUMPRODUCT(-('Gastos Gerais'!$B$4:$B$1002=Analítico!$B94),-(Analítico!BH$3&gt;='Gastos Gerais'!$D$4:$D$1002),-(Analítico!BH$3&lt;='Gastos Gerais'!$E$4:$E$1002),-('Gastos Gerais'!$C$4:$C$1002))</f>
        <v>0</v>
      </c>
      <c r="BI94" s="73">
        <f>SUMPRODUCT(-('Gastos Gerais'!$B$4:$B$1002=Analítico!$B94),-(Analítico!BI$3&gt;='Gastos Gerais'!$D$4:$D$1002),-(Analítico!BI$3&lt;='Gastos Gerais'!$E$4:$E$1002),-('Gastos Gerais'!$C$4:$C$1002))</f>
        <v>0</v>
      </c>
      <c r="BJ94" s="73">
        <f>SUMPRODUCT(-('Gastos Gerais'!$B$4:$B$1002=Analítico!$B94),-(Analítico!BJ$3&gt;='Gastos Gerais'!$D$4:$D$1002),-(Analítico!BJ$3&lt;='Gastos Gerais'!$E$4:$E$1002),-('Gastos Gerais'!$C$4:$C$1002))</f>
        <v>0</v>
      </c>
      <c r="BK94" s="71">
        <f t="shared" si="33"/>
        <v>0</v>
      </c>
      <c r="BL94" s="76">
        <f t="shared" ca="1" si="34"/>
        <v>0</v>
      </c>
    </row>
    <row r="95" spans="1:64" s="49" customFormat="1" ht="23.25" customHeight="1">
      <c r="A95" s="19" t="s">
        <v>197</v>
      </c>
      <c r="B95" s="351" t="s">
        <v>198</v>
      </c>
      <c r="C95" s="73">
        <f>SUMPRODUCT(-('Gastos Gerais'!$B$4:$B$1002=Analítico!$B95),-(Analítico!C$3&gt;='Gastos Gerais'!$D$4:$D$1002),-(Analítico!C$3&lt;='Gastos Gerais'!$E$4:$E$1002),-('Gastos Gerais'!$C$4:$C$1002))</f>
        <v>47000</v>
      </c>
      <c r="D95" s="73">
        <f>SUMPRODUCT(-('Gastos Gerais'!$B$4:$B$1002=Analítico!$B95),-(Analítico!D$3&gt;='Gastos Gerais'!$D$4:$D$1002),-(Analítico!D$3&lt;='Gastos Gerais'!$E$4:$E$1002),-('Gastos Gerais'!$C$4:$C$1002))</f>
        <v>47000</v>
      </c>
      <c r="E95" s="73">
        <f>SUMPRODUCT(-('Gastos Gerais'!$B$4:$B$1002=Analítico!$B95),-(Analítico!E$3&gt;='Gastos Gerais'!$D$4:$D$1002),-(Analítico!E$3&lt;='Gastos Gerais'!$E$4:$E$1002),-('Gastos Gerais'!$C$4:$C$1002))</f>
        <v>47000</v>
      </c>
      <c r="F95" s="73">
        <f>SUMPRODUCT(-('Gastos Gerais'!$B$4:$B$1002=Analítico!$B95),-(Analítico!F$3&gt;='Gastos Gerais'!$D$4:$D$1002),-(Analítico!F$3&lt;='Gastos Gerais'!$E$4:$E$1002),-('Gastos Gerais'!$C$4:$C$1002))</f>
        <v>47000</v>
      </c>
      <c r="G95" s="73">
        <f>SUMPRODUCT(-('Gastos Gerais'!$B$4:$B$1002=Analítico!$B95),-(Analítico!G$3&gt;='Gastos Gerais'!$D$4:$D$1002),-(Analítico!G$3&lt;='Gastos Gerais'!$E$4:$E$1002),-('Gastos Gerais'!$C$4:$C$1002))</f>
        <v>47000</v>
      </c>
      <c r="H95" s="73">
        <f>SUMPRODUCT(-('Gastos Gerais'!$B$4:$B$1002=Analítico!$B95),-(Analítico!H$3&gt;='Gastos Gerais'!$D$4:$D$1002),-(Analítico!H$3&lt;='Gastos Gerais'!$E$4:$E$1002),-('Gastos Gerais'!$C$4:$C$1002))</f>
        <v>47000</v>
      </c>
      <c r="I95" s="73">
        <f>SUMPRODUCT(-('Gastos Gerais'!$B$4:$B$1002=Analítico!$B95),-(Analítico!I$3&gt;='Gastos Gerais'!$D$4:$D$1002),-(Analítico!I$3&lt;='Gastos Gerais'!$E$4:$E$1002),-('Gastos Gerais'!$C$4:$C$1002))</f>
        <v>47000</v>
      </c>
      <c r="J95" s="73">
        <f>SUMPRODUCT(-('Gastos Gerais'!$B$4:$B$1002=Analítico!$B95),-(Analítico!J$3&gt;='Gastos Gerais'!$D$4:$D$1002),-(Analítico!J$3&lt;='Gastos Gerais'!$E$4:$E$1002),-('Gastos Gerais'!$C$4:$C$1002))</f>
        <v>47000</v>
      </c>
      <c r="K95" s="73">
        <f>SUMPRODUCT(-('Gastos Gerais'!$B$4:$B$1002=Analítico!$B95),-(Analítico!K$3&gt;='Gastos Gerais'!$D$4:$D$1002),-(Analítico!K$3&lt;='Gastos Gerais'!$E$4:$E$1002),-('Gastos Gerais'!$C$4:$C$1002))</f>
        <v>47000</v>
      </c>
      <c r="L95" s="73">
        <f>SUMPRODUCT(-('Gastos Gerais'!$B$4:$B$1002=Analítico!$B95),-(Analítico!L$3&gt;='Gastos Gerais'!$D$4:$D$1002),-(Analítico!L$3&lt;='Gastos Gerais'!$E$4:$E$1002),-('Gastos Gerais'!$C$4:$C$1002))</f>
        <v>0</v>
      </c>
      <c r="M95" s="73">
        <f>SUMPRODUCT(-('Gastos Gerais'!$B$4:$B$1002=Analítico!$B95),-(Analítico!M$3&gt;='Gastos Gerais'!$D$4:$D$1002),-(Analítico!M$3&lt;='Gastos Gerais'!$E$4:$E$1002),-('Gastos Gerais'!$C$4:$C$1002))</f>
        <v>0</v>
      </c>
      <c r="N95" s="73">
        <f>SUMPRODUCT(-('Gastos Gerais'!$B$4:$B$1002=Analítico!$B95),-(Analítico!N$3&gt;='Gastos Gerais'!$D$4:$D$1002),-(Analítico!N$3&lt;='Gastos Gerais'!$E$4:$E$1002),-('Gastos Gerais'!$C$4:$C$1002))</f>
        <v>0</v>
      </c>
      <c r="O95" s="73">
        <f>SUMPRODUCT(-('Gastos Gerais'!$B$4:$B$1002=Analítico!$B95),-(Analítico!O$3&gt;='Gastos Gerais'!$D$4:$D$1002),-(Analítico!O$3&lt;='Gastos Gerais'!$E$4:$E$1002),-('Gastos Gerais'!$C$4:$C$1002))</f>
        <v>0</v>
      </c>
      <c r="P95" s="73">
        <f>SUMPRODUCT(-('Gastos Gerais'!$B$4:$B$1002=Analítico!$B95),-(Analítico!P$3&gt;='Gastos Gerais'!$D$4:$D$1002),-(Analítico!P$3&lt;='Gastos Gerais'!$E$4:$E$1002),-('Gastos Gerais'!$C$4:$C$1002))</f>
        <v>0</v>
      </c>
      <c r="Q95" s="73">
        <f>SUMPRODUCT(-('Gastos Gerais'!$B$4:$B$1002=Analítico!$B95),-(Analítico!Q$3&gt;='Gastos Gerais'!$D$4:$D$1002),-(Analítico!Q$3&lt;='Gastos Gerais'!$E$4:$E$1002),-('Gastos Gerais'!$C$4:$C$1002))</f>
        <v>0</v>
      </c>
      <c r="R95" s="73">
        <f>SUMPRODUCT(-('Gastos Gerais'!$B$4:$B$1002=Analítico!$B95),-(Analítico!R$3&gt;='Gastos Gerais'!$D$4:$D$1002),-(Analítico!R$3&lt;='Gastos Gerais'!$E$4:$E$1002),-('Gastos Gerais'!$C$4:$C$1002))</f>
        <v>0</v>
      </c>
      <c r="S95" s="73">
        <f>SUMPRODUCT(-('Gastos Gerais'!$B$4:$B$1002=Analítico!$B95),-(Analítico!S$3&gt;='Gastos Gerais'!$D$4:$D$1002),-(Analítico!S$3&lt;='Gastos Gerais'!$E$4:$E$1002),-('Gastos Gerais'!$C$4:$C$1002))</f>
        <v>0</v>
      </c>
      <c r="T95" s="73">
        <f>SUMPRODUCT(-('Gastos Gerais'!$B$4:$B$1002=Analítico!$B95),-(Analítico!T$3&gt;='Gastos Gerais'!$D$4:$D$1002),-(Analítico!T$3&lt;='Gastos Gerais'!$E$4:$E$1002),-('Gastos Gerais'!$C$4:$C$1002))</f>
        <v>0</v>
      </c>
      <c r="U95" s="73">
        <f>SUMPRODUCT(-('Gastos Gerais'!$B$4:$B$1002=Analítico!$B95),-(Analítico!U$3&gt;='Gastos Gerais'!$D$4:$D$1002),-(Analítico!U$3&lt;='Gastos Gerais'!$E$4:$E$1002),-('Gastos Gerais'!$C$4:$C$1002))</f>
        <v>0</v>
      </c>
      <c r="V95" s="73">
        <f>SUMPRODUCT(-('Gastos Gerais'!$B$4:$B$1002=Analítico!$B95),-(Analítico!V$3&gt;='Gastos Gerais'!$D$4:$D$1002),-(Analítico!V$3&lt;='Gastos Gerais'!$E$4:$E$1002),-('Gastos Gerais'!$C$4:$C$1002))</f>
        <v>0</v>
      </c>
      <c r="W95" s="73">
        <f>SUMPRODUCT(-('Gastos Gerais'!$B$4:$B$1002=Analítico!$B95),-(Analítico!W$3&gt;='Gastos Gerais'!$D$4:$D$1002),-(Analítico!W$3&lt;='Gastos Gerais'!$E$4:$E$1002),-('Gastos Gerais'!$C$4:$C$1002))</f>
        <v>0</v>
      </c>
      <c r="X95" s="73">
        <f>SUMPRODUCT(-('Gastos Gerais'!$B$4:$B$1002=Analítico!$B95),-(Analítico!X$3&gt;='Gastos Gerais'!$D$4:$D$1002),-(Analítico!X$3&lt;='Gastos Gerais'!$E$4:$E$1002),-('Gastos Gerais'!$C$4:$C$1002))</f>
        <v>0</v>
      </c>
      <c r="Y95" s="73">
        <f>SUMPRODUCT(-('Gastos Gerais'!$B$4:$B$1002=Analítico!$B95),-(Analítico!Y$3&gt;='Gastos Gerais'!$D$4:$D$1002),-(Analítico!Y$3&lt;='Gastos Gerais'!$E$4:$E$1002),-('Gastos Gerais'!$C$4:$C$1002))</f>
        <v>0</v>
      </c>
      <c r="Z95" s="73">
        <f>SUMPRODUCT(-('Gastos Gerais'!$B$4:$B$1002=Analítico!$B95),-(Analítico!Z$3&gt;='Gastos Gerais'!$D$4:$D$1002),-(Analítico!Z$3&lt;='Gastos Gerais'!$E$4:$E$1002),-('Gastos Gerais'!$C$4:$C$1002))</f>
        <v>0</v>
      </c>
      <c r="AA95" s="73">
        <f>SUMPRODUCT(-('Gastos Gerais'!$B$4:$B$1002=Analítico!$B95),-(Analítico!AA$3&gt;='Gastos Gerais'!$D$4:$D$1002),-(Analítico!AA$3&lt;='Gastos Gerais'!$E$4:$E$1002),-('Gastos Gerais'!$C$4:$C$1002))</f>
        <v>0</v>
      </c>
      <c r="AB95" s="73">
        <f>SUMPRODUCT(-('Gastos Gerais'!$B$4:$B$1002=Analítico!$B95),-(Analítico!AB$3&gt;='Gastos Gerais'!$D$4:$D$1002),-(Analítico!AB$3&lt;='Gastos Gerais'!$E$4:$E$1002),-('Gastos Gerais'!$C$4:$C$1002))</f>
        <v>0</v>
      </c>
      <c r="AC95" s="73">
        <f>SUMPRODUCT(-('Gastos Gerais'!$B$4:$B$1002=Analítico!$B95),-(Analítico!AC$3&gt;='Gastos Gerais'!$D$4:$D$1002),-(Analítico!AC$3&lt;='Gastos Gerais'!$E$4:$E$1002),-('Gastos Gerais'!$C$4:$C$1002))</f>
        <v>0</v>
      </c>
      <c r="AD95" s="73">
        <f>SUMPRODUCT(-('Gastos Gerais'!$B$4:$B$1002=Analítico!$B95),-(Analítico!AD$3&gt;='Gastos Gerais'!$D$4:$D$1002),-(Analítico!AD$3&lt;='Gastos Gerais'!$E$4:$E$1002),-('Gastos Gerais'!$C$4:$C$1002))</f>
        <v>0</v>
      </c>
      <c r="AE95" s="73">
        <f>SUMPRODUCT(-('Gastos Gerais'!$B$4:$B$1002=Analítico!$B95),-(Analítico!AE$3&gt;='Gastos Gerais'!$D$4:$D$1002),-(Analítico!AE$3&lt;='Gastos Gerais'!$E$4:$E$1002),-('Gastos Gerais'!$C$4:$C$1002))</f>
        <v>0</v>
      </c>
      <c r="AF95" s="73">
        <f>SUMPRODUCT(-('Gastos Gerais'!$B$4:$B$1002=Analítico!$B95),-(Analítico!AF$3&gt;='Gastos Gerais'!$D$4:$D$1002),-(Analítico!AF$3&lt;='Gastos Gerais'!$E$4:$E$1002),-('Gastos Gerais'!$C$4:$C$1002))</f>
        <v>0</v>
      </c>
      <c r="AG95" s="73">
        <f>SUMPRODUCT(-('Gastos Gerais'!$B$4:$B$1002=Analítico!$B95),-(Analítico!AG$3&gt;='Gastos Gerais'!$D$4:$D$1002),-(Analítico!AG$3&lt;='Gastos Gerais'!$E$4:$E$1002),-('Gastos Gerais'!$C$4:$C$1002))</f>
        <v>0</v>
      </c>
      <c r="AH95" s="73">
        <f>SUMPRODUCT(-('Gastos Gerais'!$B$4:$B$1002=Analítico!$B95),-(Analítico!AH$3&gt;='Gastos Gerais'!$D$4:$D$1002),-(Analítico!AH$3&lt;='Gastos Gerais'!$E$4:$E$1002),-('Gastos Gerais'!$C$4:$C$1002))</f>
        <v>0</v>
      </c>
      <c r="AI95" s="73">
        <f>SUMPRODUCT(-('Gastos Gerais'!$B$4:$B$1002=Analítico!$B95),-(Analítico!AI$3&gt;='Gastos Gerais'!$D$4:$D$1002),-(Analítico!AI$3&lt;='Gastos Gerais'!$E$4:$E$1002),-('Gastos Gerais'!$C$4:$C$1002))</f>
        <v>0</v>
      </c>
      <c r="AJ95" s="73">
        <f>SUMPRODUCT(-('Gastos Gerais'!$B$4:$B$1002=Analítico!$B95),-(Analítico!AJ$3&gt;='Gastos Gerais'!$D$4:$D$1002),-(Analítico!AJ$3&lt;='Gastos Gerais'!$E$4:$E$1002),-('Gastos Gerais'!$C$4:$C$1002))</f>
        <v>0</v>
      </c>
      <c r="AK95" s="73">
        <f>SUMPRODUCT(-('Gastos Gerais'!$B$4:$B$1002=Analítico!$B95),-(Analítico!AK$3&gt;='Gastos Gerais'!$D$4:$D$1002),-(Analítico!AK$3&lt;='Gastos Gerais'!$E$4:$E$1002),-('Gastos Gerais'!$C$4:$C$1002))</f>
        <v>0</v>
      </c>
      <c r="AL95" s="73">
        <f>SUMPRODUCT(-('Gastos Gerais'!$B$4:$B$1002=Analítico!$B95),-(Analítico!AL$3&gt;='Gastos Gerais'!$D$4:$D$1002),-(Analítico!AL$3&lt;='Gastos Gerais'!$E$4:$E$1002),-('Gastos Gerais'!$C$4:$C$1002))</f>
        <v>0</v>
      </c>
      <c r="AM95" s="73">
        <f>SUMPRODUCT(-('Gastos Gerais'!$B$4:$B$1002=Analítico!$B95),-(Analítico!AM$3&gt;='Gastos Gerais'!$D$4:$D$1002),-(Analítico!AM$3&lt;='Gastos Gerais'!$E$4:$E$1002),-('Gastos Gerais'!$C$4:$C$1002))</f>
        <v>0</v>
      </c>
      <c r="AN95" s="73">
        <f>SUMPRODUCT(-('Gastos Gerais'!$B$4:$B$1002=Analítico!$B95),-(Analítico!AN$3&gt;='Gastos Gerais'!$D$4:$D$1002),-(Analítico!AN$3&lt;='Gastos Gerais'!$E$4:$E$1002),-('Gastos Gerais'!$C$4:$C$1002))</f>
        <v>0</v>
      </c>
      <c r="AO95" s="73">
        <f>SUMPRODUCT(-('Gastos Gerais'!$B$4:$B$1002=Analítico!$B95),-(Analítico!AO$3&gt;='Gastos Gerais'!$D$4:$D$1002),-(Analítico!AO$3&lt;='Gastos Gerais'!$E$4:$E$1002),-('Gastos Gerais'!$C$4:$C$1002))</f>
        <v>0</v>
      </c>
      <c r="AP95" s="73">
        <f>SUMPRODUCT(-('Gastos Gerais'!$B$4:$B$1002=Analítico!$B95),-(Analítico!AP$3&gt;='Gastos Gerais'!$D$4:$D$1002),-(Analítico!AP$3&lt;='Gastos Gerais'!$E$4:$E$1002),-('Gastos Gerais'!$C$4:$C$1002))</f>
        <v>0</v>
      </c>
      <c r="AQ95" s="73">
        <f>SUMPRODUCT(-('Gastos Gerais'!$B$4:$B$1002=Analítico!$B95),-(Analítico!AQ$3&gt;='Gastos Gerais'!$D$4:$D$1002),-(Analítico!AQ$3&lt;='Gastos Gerais'!$E$4:$E$1002),-('Gastos Gerais'!$C$4:$C$1002))</f>
        <v>0</v>
      </c>
      <c r="AR95" s="73">
        <f>SUMPRODUCT(-('Gastos Gerais'!$B$4:$B$1002=Analítico!$B95),-(Analítico!AR$3&gt;='Gastos Gerais'!$D$4:$D$1002),-(Analítico!AR$3&lt;='Gastos Gerais'!$E$4:$E$1002),-('Gastos Gerais'!$C$4:$C$1002))</f>
        <v>0</v>
      </c>
      <c r="AS95" s="73">
        <f>SUMPRODUCT(-('Gastos Gerais'!$B$4:$B$1002=Analítico!$B95),-(Analítico!AS$3&gt;='Gastos Gerais'!$D$4:$D$1002),-(Analítico!AS$3&lt;='Gastos Gerais'!$E$4:$E$1002),-('Gastos Gerais'!$C$4:$C$1002))</f>
        <v>0</v>
      </c>
      <c r="AT95" s="73">
        <f>SUMPRODUCT(-('Gastos Gerais'!$B$4:$B$1002=Analítico!$B95),-(Analítico!AT$3&gt;='Gastos Gerais'!$D$4:$D$1002),-(Analítico!AT$3&lt;='Gastos Gerais'!$E$4:$E$1002),-('Gastos Gerais'!$C$4:$C$1002))</f>
        <v>0</v>
      </c>
      <c r="AU95" s="73">
        <f>SUMPRODUCT(-('Gastos Gerais'!$B$4:$B$1002=Analítico!$B95),-(Analítico!AU$3&gt;='Gastos Gerais'!$D$4:$D$1002),-(Analítico!AU$3&lt;='Gastos Gerais'!$E$4:$E$1002),-('Gastos Gerais'!$C$4:$C$1002))</f>
        <v>0</v>
      </c>
      <c r="AV95" s="73">
        <f>SUMPRODUCT(-('Gastos Gerais'!$B$4:$B$1002=Analítico!$B95),-(Analítico!AV$3&gt;='Gastos Gerais'!$D$4:$D$1002),-(Analítico!AV$3&lt;='Gastos Gerais'!$E$4:$E$1002),-('Gastos Gerais'!$C$4:$C$1002))</f>
        <v>0</v>
      </c>
      <c r="AW95" s="73">
        <f>SUMPRODUCT(-('Gastos Gerais'!$B$4:$B$1002=Analítico!$B95),-(Analítico!AW$3&gt;='Gastos Gerais'!$D$4:$D$1002),-(Analítico!AW$3&lt;='Gastos Gerais'!$E$4:$E$1002),-('Gastos Gerais'!$C$4:$C$1002))</f>
        <v>0</v>
      </c>
      <c r="AX95" s="73">
        <f>SUMPRODUCT(-('Gastos Gerais'!$B$4:$B$1002=Analítico!$B95),-(Analítico!AX$3&gt;='Gastos Gerais'!$D$4:$D$1002),-(Analítico!AX$3&lt;='Gastos Gerais'!$E$4:$E$1002),-('Gastos Gerais'!$C$4:$C$1002))</f>
        <v>0</v>
      </c>
      <c r="AY95" s="73">
        <f>SUMPRODUCT(-('Gastos Gerais'!$B$4:$B$1002=Analítico!$B95),-(Analítico!AY$3&gt;='Gastos Gerais'!$D$4:$D$1002),-(Analítico!AY$3&lt;='Gastos Gerais'!$E$4:$E$1002),-('Gastos Gerais'!$C$4:$C$1002))</f>
        <v>0</v>
      </c>
      <c r="AZ95" s="73">
        <f>SUMPRODUCT(-('Gastos Gerais'!$B$4:$B$1002=Analítico!$B95),-(Analítico!AZ$3&gt;='Gastos Gerais'!$D$4:$D$1002),-(Analítico!AZ$3&lt;='Gastos Gerais'!$E$4:$E$1002),-('Gastos Gerais'!$C$4:$C$1002))</f>
        <v>0</v>
      </c>
      <c r="BA95" s="73">
        <f>SUMPRODUCT(-('Gastos Gerais'!$B$4:$B$1002=Analítico!$B95),-(Analítico!BA$3&gt;='Gastos Gerais'!$D$4:$D$1002),-(Analítico!BA$3&lt;='Gastos Gerais'!$E$4:$E$1002),-('Gastos Gerais'!$C$4:$C$1002))</f>
        <v>0</v>
      </c>
      <c r="BB95" s="73">
        <f>SUMPRODUCT(-('Gastos Gerais'!$B$4:$B$1002=Analítico!$B95),-(Analítico!BB$3&gt;='Gastos Gerais'!$D$4:$D$1002),-(Analítico!BB$3&lt;='Gastos Gerais'!$E$4:$E$1002),-('Gastos Gerais'!$C$4:$C$1002))</f>
        <v>0</v>
      </c>
      <c r="BC95" s="73">
        <f>SUMPRODUCT(-('Gastos Gerais'!$B$4:$B$1002=Analítico!$B95),-(Analítico!BC$3&gt;='Gastos Gerais'!$D$4:$D$1002),-(Analítico!BC$3&lt;='Gastos Gerais'!$E$4:$E$1002),-('Gastos Gerais'!$C$4:$C$1002))</f>
        <v>0</v>
      </c>
      <c r="BD95" s="73">
        <f>SUMPRODUCT(-('Gastos Gerais'!$B$4:$B$1002=Analítico!$B95),-(Analítico!BD$3&gt;='Gastos Gerais'!$D$4:$D$1002),-(Analítico!BD$3&lt;='Gastos Gerais'!$E$4:$E$1002),-('Gastos Gerais'!$C$4:$C$1002))</f>
        <v>0</v>
      </c>
      <c r="BE95" s="73">
        <f>SUMPRODUCT(-('Gastos Gerais'!$B$4:$B$1002=Analítico!$B95),-(Analítico!BE$3&gt;='Gastos Gerais'!$D$4:$D$1002),-(Analítico!BE$3&lt;='Gastos Gerais'!$E$4:$E$1002),-('Gastos Gerais'!$C$4:$C$1002))</f>
        <v>0</v>
      </c>
      <c r="BF95" s="73">
        <f>SUMPRODUCT(-('Gastos Gerais'!$B$4:$B$1002=Analítico!$B95),-(Analítico!BF$3&gt;='Gastos Gerais'!$D$4:$D$1002),-(Analítico!BF$3&lt;='Gastos Gerais'!$E$4:$E$1002),-('Gastos Gerais'!$C$4:$C$1002))</f>
        <v>0</v>
      </c>
      <c r="BG95" s="73">
        <f>SUMPRODUCT(-('Gastos Gerais'!$B$4:$B$1002=Analítico!$B95),-(Analítico!BG$3&gt;='Gastos Gerais'!$D$4:$D$1002),-(Analítico!BG$3&lt;='Gastos Gerais'!$E$4:$E$1002),-('Gastos Gerais'!$C$4:$C$1002))</f>
        <v>0</v>
      </c>
      <c r="BH95" s="73">
        <f>SUMPRODUCT(-('Gastos Gerais'!$B$4:$B$1002=Analítico!$B95),-(Analítico!BH$3&gt;='Gastos Gerais'!$D$4:$D$1002),-(Analítico!BH$3&lt;='Gastos Gerais'!$E$4:$E$1002),-('Gastos Gerais'!$C$4:$C$1002))</f>
        <v>0</v>
      </c>
      <c r="BI95" s="73">
        <f>SUMPRODUCT(-('Gastos Gerais'!$B$4:$B$1002=Analítico!$B95),-(Analítico!BI$3&gt;='Gastos Gerais'!$D$4:$D$1002),-(Analítico!BI$3&lt;='Gastos Gerais'!$E$4:$E$1002),-('Gastos Gerais'!$C$4:$C$1002))</f>
        <v>0</v>
      </c>
      <c r="BJ95" s="73">
        <f>SUMPRODUCT(-('Gastos Gerais'!$B$4:$B$1002=Analítico!$B95),-(Analítico!BJ$3&gt;='Gastos Gerais'!$D$4:$D$1002),-(Analítico!BJ$3&lt;='Gastos Gerais'!$E$4:$E$1002),-('Gastos Gerais'!$C$4:$C$1002))</f>
        <v>0</v>
      </c>
      <c r="BK95" s="71">
        <f t="shared" si="33"/>
        <v>423000</v>
      </c>
      <c r="BL95" s="76">
        <f t="shared" ca="1" si="34"/>
        <v>5.1448244027017288E-3</v>
      </c>
    </row>
    <row r="96" spans="1:64" s="49" customFormat="1" ht="23.25" customHeight="1">
      <c r="A96" s="19" t="s">
        <v>199</v>
      </c>
      <c r="B96" s="351" t="s">
        <v>200</v>
      </c>
      <c r="C96" s="73">
        <f>SUMPRODUCT(-('Gastos Gerais'!$B$4:$B$1002=Analítico!$B96),-(Analítico!C$3&gt;='Gastos Gerais'!$D$4:$D$1002),-(Analítico!C$3&lt;='Gastos Gerais'!$E$4:$E$1002),-('Gastos Gerais'!$C$4:$C$1002))</f>
        <v>5300</v>
      </c>
      <c r="D96" s="73">
        <f>SUMPRODUCT(-('Gastos Gerais'!$B$4:$B$1002=Analítico!$B96),-(Analítico!D$3&gt;='Gastos Gerais'!$D$4:$D$1002),-(Analítico!D$3&lt;='Gastos Gerais'!$E$4:$E$1002),-('Gastos Gerais'!$C$4:$C$1002))</f>
        <v>5300</v>
      </c>
      <c r="E96" s="73">
        <f>SUMPRODUCT(-('Gastos Gerais'!$B$4:$B$1002=Analítico!$B96),-(Analítico!E$3&gt;='Gastos Gerais'!$D$4:$D$1002),-(Analítico!E$3&lt;='Gastos Gerais'!$E$4:$E$1002),-('Gastos Gerais'!$C$4:$C$1002))</f>
        <v>5300</v>
      </c>
      <c r="F96" s="73">
        <f>SUMPRODUCT(-('Gastos Gerais'!$B$4:$B$1002=Analítico!$B96),-(Analítico!F$3&gt;='Gastos Gerais'!$D$4:$D$1002),-(Analítico!F$3&lt;='Gastos Gerais'!$E$4:$E$1002),-('Gastos Gerais'!$C$4:$C$1002))</f>
        <v>5300</v>
      </c>
      <c r="G96" s="73">
        <f>SUMPRODUCT(-('Gastos Gerais'!$B$4:$B$1002=Analítico!$B96),-(Analítico!G$3&gt;='Gastos Gerais'!$D$4:$D$1002),-(Analítico!G$3&lt;='Gastos Gerais'!$E$4:$E$1002),-('Gastos Gerais'!$C$4:$C$1002))</f>
        <v>5300</v>
      </c>
      <c r="H96" s="73">
        <f>SUMPRODUCT(-('Gastos Gerais'!$B$4:$B$1002=Analítico!$B96),-(Analítico!H$3&gt;='Gastos Gerais'!$D$4:$D$1002),-(Analítico!H$3&lt;='Gastos Gerais'!$E$4:$E$1002),-('Gastos Gerais'!$C$4:$C$1002))</f>
        <v>5300</v>
      </c>
      <c r="I96" s="73">
        <f>SUMPRODUCT(-('Gastos Gerais'!$B$4:$B$1002=Analítico!$B96),-(Analítico!I$3&gt;='Gastos Gerais'!$D$4:$D$1002),-(Analítico!I$3&lt;='Gastos Gerais'!$E$4:$E$1002),-('Gastos Gerais'!$C$4:$C$1002))</f>
        <v>5300</v>
      </c>
      <c r="J96" s="73">
        <f>SUMPRODUCT(-('Gastos Gerais'!$B$4:$B$1002=Analítico!$B96),-(Analítico!J$3&gt;='Gastos Gerais'!$D$4:$D$1002),-(Analítico!J$3&lt;='Gastos Gerais'!$E$4:$E$1002),-('Gastos Gerais'!$C$4:$C$1002))</f>
        <v>5300</v>
      </c>
      <c r="K96" s="73">
        <f>SUMPRODUCT(-('Gastos Gerais'!$B$4:$B$1002=Analítico!$B96),-(Analítico!K$3&gt;='Gastos Gerais'!$D$4:$D$1002),-(Analítico!K$3&lt;='Gastos Gerais'!$E$4:$E$1002),-('Gastos Gerais'!$C$4:$C$1002))</f>
        <v>5300</v>
      </c>
      <c r="L96" s="73">
        <f>SUMPRODUCT(-('Gastos Gerais'!$B$4:$B$1002=Analítico!$B96),-(Analítico!L$3&gt;='Gastos Gerais'!$D$4:$D$1002),-(Analítico!L$3&lt;='Gastos Gerais'!$E$4:$E$1002),-('Gastos Gerais'!$C$4:$C$1002))</f>
        <v>0</v>
      </c>
      <c r="M96" s="73">
        <f>SUMPRODUCT(-('Gastos Gerais'!$B$4:$B$1002=Analítico!$B96),-(Analítico!M$3&gt;='Gastos Gerais'!$D$4:$D$1002),-(Analítico!M$3&lt;='Gastos Gerais'!$E$4:$E$1002),-('Gastos Gerais'!$C$4:$C$1002))</f>
        <v>0</v>
      </c>
      <c r="N96" s="73">
        <f>SUMPRODUCT(-('Gastos Gerais'!$B$4:$B$1002=Analítico!$B96),-(Analítico!N$3&gt;='Gastos Gerais'!$D$4:$D$1002),-(Analítico!N$3&lt;='Gastos Gerais'!$E$4:$E$1002),-('Gastos Gerais'!$C$4:$C$1002))</f>
        <v>0</v>
      </c>
      <c r="O96" s="73">
        <f>SUMPRODUCT(-('Gastos Gerais'!$B$4:$B$1002=Analítico!$B96),-(Analítico!O$3&gt;='Gastos Gerais'!$D$4:$D$1002),-(Analítico!O$3&lt;='Gastos Gerais'!$E$4:$E$1002),-('Gastos Gerais'!$C$4:$C$1002))</f>
        <v>0</v>
      </c>
      <c r="P96" s="73">
        <f>SUMPRODUCT(-('Gastos Gerais'!$B$4:$B$1002=Analítico!$B96),-(Analítico!P$3&gt;='Gastos Gerais'!$D$4:$D$1002),-(Analítico!P$3&lt;='Gastos Gerais'!$E$4:$E$1002),-('Gastos Gerais'!$C$4:$C$1002))</f>
        <v>0</v>
      </c>
      <c r="Q96" s="73">
        <f>SUMPRODUCT(-('Gastos Gerais'!$B$4:$B$1002=Analítico!$B96),-(Analítico!Q$3&gt;='Gastos Gerais'!$D$4:$D$1002),-(Analítico!Q$3&lt;='Gastos Gerais'!$E$4:$E$1002),-('Gastos Gerais'!$C$4:$C$1002))</f>
        <v>0</v>
      </c>
      <c r="R96" s="73">
        <f>SUMPRODUCT(-('Gastos Gerais'!$B$4:$B$1002=Analítico!$B96),-(Analítico!R$3&gt;='Gastos Gerais'!$D$4:$D$1002),-(Analítico!R$3&lt;='Gastos Gerais'!$E$4:$E$1002),-('Gastos Gerais'!$C$4:$C$1002))</f>
        <v>0</v>
      </c>
      <c r="S96" s="73">
        <f>SUMPRODUCT(-('Gastos Gerais'!$B$4:$B$1002=Analítico!$B96),-(Analítico!S$3&gt;='Gastos Gerais'!$D$4:$D$1002),-(Analítico!S$3&lt;='Gastos Gerais'!$E$4:$E$1002),-('Gastos Gerais'!$C$4:$C$1002))</f>
        <v>0</v>
      </c>
      <c r="T96" s="73">
        <f>SUMPRODUCT(-('Gastos Gerais'!$B$4:$B$1002=Analítico!$B96),-(Analítico!T$3&gt;='Gastos Gerais'!$D$4:$D$1002),-(Analítico!T$3&lt;='Gastos Gerais'!$E$4:$E$1002),-('Gastos Gerais'!$C$4:$C$1002))</f>
        <v>0</v>
      </c>
      <c r="U96" s="73">
        <f>SUMPRODUCT(-('Gastos Gerais'!$B$4:$B$1002=Analítico!$B96),-(Analítico!U$3&gt;='Gastos Gerais'!$D$4:$D$1002),-(Analítico!U$3&lt;='Gastos Gerais'!$E$4:$E$1002),-('Gastos Gerais'!$C$4:$C$1002))</f>
        <v>0</v>
      </c>
      <c r="V96" s="73">
        <f>SUMPRODUCT(-('Gastos Gerais'!$B$4:$B$1002=Analítico!$B96),-(Analítico!V$3&gt;='Gastos Gerais'!$D$4:$D$1002),-(Analítico!V$3&lt;='Gastos Gerais'!$E$4:$E$1002),-('Gastos Gerais'!$C$4:$C$1002))</f>
        <v>0</v>
      </c>
      <c r="W96" s="73">
        <f>SUMPRODUCT(-('Gastos Gerais'!$B$4:$B$1002=Analítico!$B96),-(Analítico!W$3&gt;='Gastos Gerais'!$D$4:$D$1002),-(Analítico!W$3&lt;='Gastos Gerais'!$E$4:$E$1002),-('Gastos Gerais'!$C$4:$C$1002))</f>
        <v>0</v>
      </c>
      <c r="X96" s="73">
        <f>SUMPRODUCT(-('Gastos Gerais'!$B$4:$B$1002=Analítico!$B96),-(Analítico!X$3&gt;='Gastos Gerais'!$D$4:$D$1002),-(Analítico!X$3&lt;='Gastos Gerais'!$E$4:$E$1002),-('Gastos Gerais'!$C$4:$C$1002))</f>
        <v>0</v>
      </c>
      <c r="Y96" s="73">
        <f>SUMPRODUCT(-('Gastos Gerais'!$B$4:$B$1002=Analítico!$B96),-(Analítico!Y$3&gt;='Gastos Gerais'!$D$4:$D$1002),-(Analítico!Y$3&lt;='Gastos Gerais'!$E$4:$E$1002),-('Gastos Gerais'!$C$4:$C$1002))</f>
        <v>0</v>
      </c>
      <c r="Z96" s="73">
        <f>SUMPRODUCT(-('Gastos Gerais'!$B$4:$B$1002=Analítico!$B96),-(Analítico!Z$3&gt;='Gastos Gerais'!$D$4:$D$1002),-(Analítico!Z$3&lt;='Gastos Gerais'!$E$4:$E$1002),-('Gastos Gerais'!$C$4:$C$1002))</f>
        <v>0</v>
      </c>
      <c r="AA96" s="73">
        <f>SUMPRODUCT(-('Gastos Gerais'!$B$4:$B$1002=Analítico!$B96),-(Analítico!AA$3&gt;='Gastos Gerais'!$D$4:$D$1002),-(Analítico!AA$3&lt;='Gastos Gerais'!$E$4:$E$1002),-('Gastos Gerais'!$C$4:$C$1002))</f>
        <v>0</v>
      </c>
      <c r="AB96" s="73">
        <f>SUMPRODUCT(-('Gastos Gerais'!$B$4:$B$1002=Analítico!$B96),-(Analítico!AB$3&gt;='Gastos Gerais'!$D$4:$D$1002),-(Analítico!AB$3&lt;='Gastos Gerais'!$E$4:$E$1002),-('Gastos Gerais'!$C$4:$C$1002))</f>
        <v>0</v>
      </c>
      <c r="AC96" s="73">
        <f>SUMPRODUCT(-('Gastos Gerais'!$B$4:$B$1002=Analítico!$B96),-(Analítico!AC$3&gt;='Gastos Gerais'!$D$4:$D$1002),-(Analítico!AC$3&lt;='Gastos Gerais'!$E$4:$E$1002),-('Gastos Gerais'!$C$4:$C$1002))</f>
        <v>0</v>
      </c>
      <c r="AD96" s="73">
        <f>SUMPRODUCT(-('Gastos Gerais'!$B$4:$B$1002=Analítico!$B96),-(Analítico!AD$3&gt;='Gastos Gerais'!$D$4:$D$1002),-(Analítico!AD$3&lt;='Gastos Gerais'!$E$4:$E$1002),-('Gastos Gerais'!$C$4:$C$1002))</f>
        <v>0</v>
      </c>
      <c r="AE96" s="73">
        <f>SUMPRODUCT(-('Gastos Gerais'!$B$4:$B$1002=Analítico!$B96),-(Analítico!AE$3&gt;='Gastos Gerais'!$D$4:$D$1002),-(Analítico!AE$3&lt;='Gastos Gerais'!$E$4:$E$1002),-('Gastos Gerais'!$C$4:$C$1002))</f>
        <v>0</v>
      </c>
      <c r="AF96" s="73">
        <f>SUMPRODUCT(-('Gastos Gerais'!$B$4:$B$1002=Analítico!$B96),-(Analítico!AF$3&gt;='Gastos Gerais'!$D$4:$D$1002),-(Analítico!AF$3&lt;='Gastos Gerais'!$E$4:$E$1002),-('Gastos Gerais'!$C$4:$C$1002))</f>
        <v>0</v>
      </c>
      <c r="AG96" s="73">
        <f>SUMPRODUCT(-('Gastos Gerais'!$B$4:$B$1002=Analítico!$B96),-(Analítico!AG$3&gt;='Gastos Gerais'!$D$4:$D$1002),-(Analítico!AG$3&lt;='Gastos Gerais'!$E$4:$E$1002),-('Gastos Gerais'!$C$4:$C$1002))</f>
        <v>0</v>
      </c>
      <c r="AH96" s="73">
        <f>SUMPRODUCT(-('Gastos Gerais'!$B$4:$B$1002=Analítico!$B96),-(Analítico!AH$3&gt;='Gastos Gerais'!$D$4:$D$1002),-(Analítico!AH$3&lt;='Gastos Gerais'!$E$4:$E$1002),-('Gastos Gerais'!$C$4:$C$1002))</f>
        <v>0</v>
      </c>
      <c r="AI96" s="73">
        <f>SUMPRODUCT(-('Gastos Gerais'!$B$4:$B$1002=Analítico!$B96),-(Analítico!AI$3&gt;='Gastos Gerais'!$D$4:$D$1002),-(Analítico!AI$3&lt;='Gastos Gerais'!$E$4:$E$1002),-('Gastos Gerais'!$C$4:$C$1002))</f>
        <v>0</v>
      </c>
      <c r="AJ96" s="73">
        <f>SUMPRODUCT(-('Gastos Gerais'!$B$4:$B$1002=Analítico!$B96),-(Analítico!AJ$3&gt;='Gastos Gerais'!$D$4:$D$1002),-(Analítico!AJ$3&lt;='Gastos Gerais'!$E$4:$E$1002),-('Gastos Gerais'!$C$4:$C$1002))</f>
        <v>0</v>
      </c>
      <c r="AK96" s="73">
        <f>SUMPRODUCT(-('Gastos Gerais'!$B$4:$B$1002=Analítico!$B96),-(Analítico!AK$3&gt;='Gastos Gerais'!$D$4:$D$1002),-(Analítico!AK$3&lt;='Gastos Gerais'!$E$4:$E$1002),-('Gastos Gerais'!$C$4:$C$1002))</f>
        <v>0</v>
      </c>
      <c r="AL96" s="73">
        <f>SUMPRODUCT(-('Gastos Gerais'!$B$4:$B$1002=Analítico!$B96),-(Analítico!AL$3&gt;='Gastos Gerais'!$D$4:$D$1002),-(Analítico!AL$3&lt;='Gastos Gerais'!$E$4:$E$1002),-('Gastos Gerais'!$C$4:$C$1002))</f>
        <v>0</v>
      </c>
      <c r="AM96" s="73">
        <f>SUMPRODUCT(-('Gastos Gerais'!$B$4:$B$1002=Analítico!$B96),-(Analítico!AM$3&gt;='Gastos Gerais'!$D$4:$D$1002),-(Analítico!AM$3&lt;='Gastos Gerais'!$E$4:$E$1002),-('Gastos Gerais'!$C$4:$C$1002))</f>
        <v>0</v>
      </c>
      <c r="AN96" s="73">
        <f>SUMPRODUCT(-('Gastos Gerais'!$B$4:$B$1002=Analítico!$B96),-(Analítico!AN$3&gt;='Gastos Gerais'!$D$4:$D$1002),-(Analítico!AN$3&lt;='Gastos Gerais'!$E$4:$E$1002),-('Gastos Gerais'!$C$4:$C$1002))</f>
        <v>0</v>
      </c>
      <c r="AO96" s="73">
        <f>SUMPRODUCT(-('Gastos Gerais'!$B$4:$B$1002=Analítico!$B96),-(Analítico!AO$3&gt;='Gastos Gerais'!$D$4:$D$1002),-(Analítico!AO$3&lt;='Gastos Gerais'!$E$4:$E$1002),-('Gastos Gerais'!$C$4:$C$1002))</f>
        <v>0</v>
      </c>
      <c r="AP96" s="73">
        <f>SUMPRODUCT(-('Gastos Gerais'!$B$4:$B$1002=Analítico!$B96),-(Analítico!AP$3&gt;='Gastos Gerais'!$D$4:$D$1002),-(Analítico!AP$3&lt;='Gastos Gerais'!$E$4:$E$1002),-('Gastos Gerais'!$C$4:$C$1002))</f>
        <v>0</v>
      </c>
      <c r="AQ96" s="73">
        <f>SUMPRODUCT(-('Gastos Gerais'!$B$4:$B$1002=Analítico!$B96),-(Analítico!AQ$3&gt;='Gastos Gerais'!$D$4:$D$1002),-(Analítico!AQ$3&lt;='Gastos Gerais'!$E$4:$E$1002),-('Gastos Gerais'!$C$4:$C$1002))</f>
        <v>0</v>
      </c>
      <c r="AR96" s="73">
        <f>SUMPRODUCT(-('Gastos Gerais'!$B$4:$B$1002=Analítico!$B96),-(Analítico!AR$3&gt;='Gastos Gerais'!$D$4:$D$1002),-(Analítico!AR$3&lt;='Gastos Gerais'!$E$4:$E$1002),-('Gastos Gerais'!$C$4:$C$1002))</f>
        <v>0</v>
      </c>
      <c r="AS96" s="73">
        <f>SUMPRODUCT(-('Gastos Gerais'!$B$4:$B$1002=Analítico!$B96),-(Analítico!AS$3&gt;='Gastos Gerais'!$D$4:$D$1002),-(Analítico!AS$3&lt;='Gastos Gerais'!$E$4:$E$1002),-('Gastos Gerais'!$C$4:$C$1002))</f>
        <v>0</v>
      </c>
      <c r="AT96" s="73">
        <f>SUMPRODUCT(-('Gastos Gerais'!$B$4:$B$1002=Analítico!$B96),-(Analítico!AT$3&gt;='Gastos Gerais'!$D$4:$D$1002),-(Analítico!AT$3&lt;='Gastos Gerais'!$E$4:$E$1002),-('Gastos Gerais'!$C$4:$C$1002))</f>
        <v>0</v>
      </c>
      <c r="AU96" s="73">
        <f>SUMPRODUCT(-('Gastos Gerais'!$B$4:$B$1002=Analítico!$B96),-(Analítico!AU$3&gt;='Gastos Gerais'!$D$4:$D$1002),-(Analítico!AU$3&lt;='Gastos Gerais'!$E$4:$E$1002),-('Gastos Gerais'!$C$4:$C$1002))</f>
        <v>0</v>
      </c>
      <c r="AV96" s="73">
        <f>SUMPRODUCT(-('Gastos Gerais'!$B$4:$B$1002=Analítico!$B96),-(Analítico!AV$3&gt;='Gastos Gerais'!$D$4:$D$1002),-(Analítico!AV$3&lt;='Gastos Gerais'!$E$4:$E$1002),-('Gastos Gerais'!$C$4:$C$1002))</f>
        <v>0</v>
      </c>
      <c r="AW96" s="73">
        <f>SUMPRODUCT(-('Gastos Gerais'!$B$4:$B$1002=Analítico!$B96),-(Analítico!AW$3&gt;='Gastos Gerais'!$D$4:$D$1002),-(Analítico!AW$3&lt;='Gastos Gerais'!$E$4:$E$1002),-('Gastos Gerais'!$C$4:$C$1002))</f>
        <v>0</v>
      </c>
      <c r="AX96" s="73">
        <f>SUMPRODUCT(-('Gastos Gerais'!$B$4:$B$1002=Analítico!$B96),-(Analítico!AX$3&gt;='Gastos Gerais'!$D$4:$D$1002),-(Analítico!AX$3&lt;='Gastos Gerais'!$E$4:$E$1002),-('Gastos Gerais'!$C$4:$C$1002))</f>
        <v>0</v>
      </c>
      <c r="AY96" s="73">
        <f>SUMPRODUCT(-('Gastos Gerais'!$B$4:$B$1002=Analítico!$B96),-(Analítico!AY$3&gt;='Gastos Gerais'!$D$4:$D$1002),-(Analítico!AY$3&lt;='Gastos Gerais'!$E$4:$E$1002),-('Gastos Gerais'!$C$4:$C$1002))</f>
        <v>0</v>
      </c>
      <c r="AZ96" s="73">
        <f>SUMPRODUCT(-('Gastos Gerais'!$B$4:$B$1002=Analítico!$B96),-(Analítico!AZ$3&gt;='Gastos Gerais'!$D$4:$D$1002),-(Analítico!AZ$3&lt;='Gastos Gerais'!$E$4:$E$1002),-('Gastos Gerais'!$C$4:$C$1002))</f>
        <v>0</v>
      </c>
      <c r="BA96" s="73">
        <f>SUMPRODUCT(-('Gastos Gerais'!$B$4:$B$1002=Analítico!$B96),-(Analítico!BA$3&gt;='Gastos Gerais'!$D$4:$D$1002),-(Analítico!BA$3&lt;='Gastos Gerais'!$E$4:$E$1002),-('Gastos Gerais'!$C$4:$C$1002))</f>
        <v>0</v>
      </c>
      <c r="BB96" s="73">
        <f>SUMPRODUCT(-('Gastos Gerais'!$B$4:$B$1002=Analítico!$B96),-(Analítico!BB$3&gt;='Gastos Gerais'!$D$4:$D$1002),-(Analítico!BB$3&lt;='Gastos Gerais'!$E$4:$E$1002),-('Gastos Gerais'!$C$4:$C$1002))</f>
        <v>0</v>
      </c>
      <c r="BC96" s="73">
        <f>SUMPRODUCT(-('Gastos Gerais'!$B$4:$B$1002=Analítico!$B96),-(Analítico!BC$3&gt;='Gastos Gerais'!$D$4:$D$1002),-(Analítico!BC$3&lt;='Gastos Gerais'!$E$4:$E$1002),-('Gastos Gerais'!$C$4:$C$1002))</f>
        <v>0</v>
      </c>
      <c r="BD96" s="73">
        <f>SUMPRODUCT(-('Gastos Gerais'!$B$4:$B$1002=Analítico!$B96),-(Analítico!BD$3&gt;='Gastos Gerais'!$D$4:$D$1002),-(Analítico!BD$3&lt;='Gastos Gerais'!$E$4:$E$1002),-('Gastos Gerais'!$C$4:$C$1002))</f>
        <v>0</v>
      </c>
      <c r="BE96" s="73">
        <f>SUMPRODUCT(-('Gastos Gerais'!$B$4:$B$1002=Analítico!$B96),-(Analítico!BE$3&gt;='Gastos Gerais'!$D$4:$D$1002),-(Analítico!BE$3&lt;='Gastos Gerais'!$E$4:$E$1002),-('Gastos Gerais'!$C$4:$C$1002))</f>
        <v>0</v>
      </c>
      <c r="BF96" s="73">
        <f>SUMPRODUCT(-('Gastos Gerais'!$B$4:$B$1002=Analítico!$B96),-(Analítico!BF$3&gt;='Gastos Gerais'!$D$4:$D$1002),-(Analítico!BF$3&lt;='Gastos Gerais'!$E$4:$E$1002),-('Gastos Gerais'!$C$4:$C$1002))</f>
        <v>0</v>
      </c>
      <c r="BG96" s="73">
        <f>SUMPRODUCT(-('Gastos Gerais'!$B$4:$B$1002=Analítico!$B96),-(Analítico!BG$3&gt;='Gastos Gerais'!$D$4:$D$1002),-(Analítico!BG$3&lt;='Gastos Gerais'!$E$4:$E$1002),-('Gastos Gerais'!$C$4:$C$1002))</f>
        <v>0</v>
      </c>
      <c r="BH96" s="73">
        <f>SUMPRODUCT(-('Gastos Gerais'!$B$4:$B$1002=Analítico!$B96),-(Analítico!BH$3&gt;='Gastos Gerais'!$D$4:$D$1002),-(Analítico!BH$3&lt;='Gastos Gerais'!$E$4:$E$1002),-('Gastos Gerais'!$C$4:$C$1002))</f>
        <v>0</v>
      </c>
      <c r="BI96" s="73">
        <f>SUMPRODUCT(-('Gastos Gerais'!$B$4:$B$1002=Analítico!$B96),-(Analítico!BI$3&gt;='Gastos Gerais'!$D$4:$D$1002),-(Analítico!BI$3&lt;='Gastos Gerais'!$E$4:$E$1002),-('Gastos Gerais'!$C$4:$C$1002))</f>
        <v>0</v>
      </c>
      <c r="BJ96" s="73">
        <f>SUMPRODUCT(-('Gastos Gerais'!$B$4:$B$1002=Analítico!$B96),-(Analítico!BJ$3&gt;='Gastos Gerais'!$D$4:$D$1002),-(Analítico!BJ$3&lt;='Gastos Gerais'!$E$4:$E$1002),-('Gastos Gerais'!$C$4:$C$1002))</f>
        <v>0</v>
      </c>
      <c r="BK96" s="71">
        <f t="shared" si="33"/>
        <v>47700</v>
      </c>
      <c r="BL96" s="76">
        <f t="shared" ca="1" si="34"/>
        <v>5.8016104966636514E-4</v>
      </c>
    </row>
    <row r="97" spans="1:64" s="49" customFormat="1" ht="23.25" customHeight="1">
      <c r="A97" s="19" t="s">
        <v>201</v>
      </c>
      <c r="B97" s="351" t="s">
        <v>202</v>
      </c>
      <c r="C97" s="73">
        <f>SUMPRODUCT(-('Gastos Gerais'!$B$4:$B$1002=Analítico!$B97),-(Analítico!C$3&gt;='Gastos Gerais'!$D$4:$D$1002),-(Analítico!C$3&lt;='Gastos Gerais'!$E$4:$E$1002),-('Gastos Gerais'!$C$4:$C$1002))</f>
        <v>1000</v>
      </c>
      <c r="D97" s="73">
        <f>SUMPRODUCT(-('Gastos Gerais'!$B$4:$B$1002=Analítico!$B97),-(Analítico!D$3&gt;='Gastos Gerais'!$D$4:$D$1002),-(Analítico!D$3&lt;='Gastos Gerais'!$E$4:$E$1002),-('Gastos Gerais'!$C$4:$C$1002))</f>
        <v>1000</v>
      </c>
      <c r="E97" s="73">
        <f>SUMPRODUCT(-('Gastos Gerais'!$B$4:$B$1002=Analítico!$B97),-(Analítico!E$3&gt;='Gastos Gerais'!$D$4:$D$1002),-(Analítico!E$3&lt;='Gastos Gerais'!$E$4:$E$1002),-('Gastos Gerais'!$C$4:$C$1002))</f>
        <v>1000</v>
      </c>
      <c r="F97" s="73">
        <f>SUMPRODUCT(-('Gastos Gerais'!$B$4:$B$1002=Analítico!$B97),-(Analítico!F$3&gt;='Gastos Gerais'!$D$4:$D$1002),-(Analítico!F$3&lt;='Gastos Gerais'!$E$4:$E$1002),-('Gastos Gerais'!$C$4:$C$1002))</f>
        <v>1000</v>
      </c>
      <c r="G97" s="73">
        <f>SUMPRODUCT(-('Gastos Gerais'!$B$4:$B$1002=Analítico!$B97),-(Analítico!G$3&gt;='Gastos Gerais'!$D$4:$D$1002),-(Analítico!G$3&lt;='Gastos Gerais'!$E$4:$E$1002),-('Gastos Gerais'!$C$4:$C$1002))</f>
        <v>1000</v>
      </c>
      <c r="H97" s="73">
        <f>SUMPRODUCT(-('Gastos Gerais'!$B$4:$B$1002=Analítico!$B97),-(Analítico!H$3&gt;='Gastos Gerais'!$D$4:$D$1002),-(Analítico!H$3&lt;='Gastos Gerais'!$E$4:$E$1002),-('Gastos Gerais'!$C$4:$C$1002))</f>
        <v>1000</v>
      </c>
      <c r="I97" s="73">
        <f>SUMPRODUCT(-('Gastos Gerais'!$B$4:$B$1002=Analítico!$B97),-(Analítico!I$3&gt;='Gastos Gerais'!$D$4:$D$1002),-(Analítico!I$3&lt;='Gastos Gerais'!$E$4:$E$1002),-('Gastos Gerais'!$C$4:$C$1002))</f>
        <v>1000</v>
      </c>
      <c r="J97" s="73">
        <f>SUMPRODUCT(-('Gastos Gerais'!$B$4:$B$1002=Analítico!$B97),-(Analítico!J$3&gt;='Gastos Gerais'!$D$4:$D$1002),-(Analítico!J$3&lt;='Gastos Gerais'!$E$4:$E$1002),-('Gastos Gerais'!$C$4:$C$1002))</f>
        <v>1000</v>
      </c>
      <c r="K97" s="73">
        <f>SUMPRODUCT(-('Gastos Gerais'!$B$4:$B$1002=Analítico!$B97),-(Analítico!K$3&gt;='Gastos Gerais'!$D$4:$D$1002),-(Analítico!K$3&lt;='Gastos Gerais'!$E$4:$E$1002),-('Gastos Gerais'!$C$4:$C$1002))</f>
        <v>1000</v>
      </c>
      <c r="L97" s="73">
        <f>SUMPRODUCT(-('Gastos Gerais'!$B$4:$B$1002=Analítico!$B97),-(Analítico!L$3&gt;='Gastos Gerais'!$D$4:$D$1002),-(Analítico!L$3&lt;='Gastos Gerais'!$E$4:$E$1002),-('Gastos Gerais'!$C$4:$C$1002))</f>
        <v>0</v>
      </c>
      <c r="M97" s="73">
        <f>SUMPRODUCT(-('Gastos Gerais'!$B$4:$B$1002=Analítico!$B97),-(Analítico!M$3&gt;='Gastos Gerais'!$D$4:$D$1002),-(Analítico!M$3&lt;='Gastos Gerais'!$E$4:$E$1002),-('Gastos Gerais'!$C$4:$C$1002))</f>
        <v>0</v>
      </c>
      <c r="N97" s="73">
        <f>SUMPRODUCT(-('Gastos Gerais'!$B$4:$B$1002=Analítico!$B97),-(Analítico!N$3&gt;='Gastos Gerais'!$D$4:$D$1002),-(Analítico!N$3&lt;='Gastos Gerais'!$E$4:$E$1002),-('Gastos Gerais'!$C$4:$C$1002))</f>
        <v>0</v>
      </c>
      <c r="O97" s="73">
        <f>SUMPRODUCT(-('Gastos Gerais'!$B$4:$B$1002=Analítico!$B97),-(Analítico!O$3&gt;='Gastos Gerais'!$D$4:$D$1002),-(Analítico!O$3&lt;='Gastos Gerais'!$E$4:$E$1002),-('Gastos Gerais'!$C$4:$C$1002))</f>
        <v>0</v>
      </c>
      <c r="P97" s="73">
        <f>SUMPRODUCT(-('Gastos Gerais'!$B$4:$B$1002=Analítico!$B97),-(Analítico!P$3&gt;='Gastos Gerais'!$D$4:$D$1002),-(Analítico!P$3&lt;='Gastos Gerais'!$E$4:$E$1002),-('Gastos Gerais'!$C$4:$C$1002))</f>
        <v>0</v>
      </c>
      <c r="Q97" s="73">
        <f>SUMPRODUCT(-('Gastos Gerais'!$B$4:$B$1002=Analítico!$B97),-(Analítico!Q$3&gt;='Gastos Gerais'!$D$4:$D$1002),-(Analítico!Q$3&lt;='Gastos Gerais'!$E$4:$E$1002),-('Gastos Gerais'!$C$4:$C$1002))</f>
        <v>0</v>
      </c>
      <c r="R97" s="73">
        <f>SUMPRODUCT(-('Gastos Gerais'!$B$4:$B$1002=Analítico!$B97),-(Analítico!R$3&gt;='Gastos Gerais'!$D$4:$D$1002),-(Analítico!R$3&lt;='Gastos Gerais'!$E$4:$E$1002),-('Gastos Gerais'!$C$4:$C$1002))</f>
        <v>0</v>
      </c>
      <c r="S97" s="73">
        <f>SUMPRODUCT(-('Gastos Gerais'!$B$4:$B$1002=Analítico!$B97),-(Analítico!S$3&gt;='Gastos Gerais'!$D$4:$D$1002),-(Analítico!S$3&lt;='Gastos Gerais'!$E$4:$E$1002),-('Gastos Gerais'!$C$4:$C$1002))</f>
        <v>0</v>
      </c>
      <c r="T97" s="73">
        <f>SUMPRODUCT(-('Gastos Gerais'!$B$4:$B$1002=Analítico!$B97),-(Analítico!T$3&gt;='Gastos Gerais'!$D$4:$D$1002),-(Analítico!T$3&lt;='Gastos Gerais'!$E$4:$E$1002),-('Gastos Gerais'!$C$4:$C$1002))</f>
        <v>0</v>
      </c>
      <c r="U97" s="73">
        <f>SUMPRODUCT(-('Gastos Gerais'!$B$4:$B$1002=Analítico!$B97),-(Analítico!U$3&gt;='Gastos Gerais'!$D$4:$D$1002),-(Analítico!U$3&lt;='Gastos Gerais'!$E$4:$E$1002),-('Gastos Gerais'!$C$4:$C$1002))</f>
        <v>0</v>
      </c>
      <c r="V97" s="73">
        <f>SUMPRODUCT(-('Gastos Gerais'!$B$4:$B$1002=Analítico!$B97),-(Analítico!V$3&gt;='Gastos Gerais'!$D$4:$D$1002),-(Analítico!V$3&lt;='Gastos Gerais'!$E$4:$E$1002),-('Gastos Gerais'!$C$4:$C$1002))</f>
        <v>0</v>
      </c>
      <c r="W97" s="73">
        <f>SUMPRODUCT(-('Gastos Gerais'!$B$4:$B$1002=Analítico!$B97),-(Analítico!W$3&gt;='Gastos Gerais'!$D$4:$D$1002),-(Analítico!W$3&lt;='Gastos Gerais'!$E$4:$E$1002),-('Gastos Gerais'!$C$4:$C$1002))</f>
        <v>0</v>
      </c>
      <c r="X97" s="73">
        <f>SUMPRODUCT(-('Gastos Gerais'!$B$4:$B$1002=Analítico!$B97),-(Analítico!X$3&gt;='Gastos Gerais'!$D$4:$D$1002),-(Analítico!X$3&lt;='Gastos Gerais'!$E$4:$E$1002),-('Gastos Gerais'!$C$4:$C$1002))</f>
        <v>0</v>
      </c>
      <c r="Y97" s="73">
        <f>SUMPRODUCT(-('Gastos Gerais'!$B$4:$B$1002=Analítico!$B97),-(Analítico!Y$3&gt;='Gastos Gerais'!$D$4:$D$1002),-(Analítico!Y$3&lt;='Gastos Gerais'!$E$4:$E$1002),-('Gastos Gerais'!$C$4:$C$1002))</f>
        <v>0</v>
      </c>
      <c r="Z97" s="73">
        <f>SUMPRODUCT(-('Gastos Gerais'!$B$4:$B$1002=Analítico!$B97),-(Analítico!Z$3&gt;='Gastos Gerais'!$D$4:$D$1002),-(Analítico!Z$3&lt;='Gastos Gerais'!$E$4:$E$1002),-('Gastos Gerais'!$C$4:$C$1002))</f>
        <v>0</v>
      </c>
      <c r="AA97" s="73">
        <f>SUMPRODUCT(-('Gastos Gerais'!$B$4:$B$1002=Analítico!$B97),-(Analítico!AA$3&gt;='Gastos Gerais'!$D$4:$D$1002),-(Analítico!AA$3&lt;='Gastos Gerais'!$E$4:$E$1002),-('Gastos Gerais'!$C$4:$C$1002))</f>
        <v>0</v>
      </c>
      <c r="AB97" s="73">
        <f>SUMPRODUCT(-('Gastos Gerais'!$B$4:$B$1002=Analítico!$B97),-(Analítico!AB$3&gt;='Gastos Gerais'!$D$4:$D$1002),-(Analítico!AB$3&lt;='Gastos Gerais'!$E$4:$E$1002),-('Gastos Gerais'!$C$4:$C$1002))</f>
        <v>0</v>
      </c>
      <c r="AC97" s="73">
        <f>SUMPRODUCT(-('Gastos Gerais'!$B$4:$B$1002=Analítico!$B97),-(Analítico!AC$3&gt;='Gastos Gerais'!$D$4:$D$1002),-(Analítico!AC$3&lt;='Gastos Gerais'!$E$4:$E$1002),-('Gastos Gerais'!$C$4:$C$1002))</f>
        <v>0</v>
      </c>
      <c r="AD97" s="73">
        <f>SUMPRODUCT(-('Gastos Gerais'!$B$4:$B$1002=Analítico!$B97),-(Analítico!AD$3&gt;='Gastos Gerais'!$D$4:$D$1002),-(Analítico!AD$3&lt;='Gastos Gerais'!$E$4:$E$1002),-('Gastos Gerais'!$C$4:$C$1002))</f>
        <v>0</v>
      </c>
      <c r="AE97" s="73">
        <f>SUMPRODUCT(-('Gastos Gerais'!$B$4:$B$1002=Analítico!$B97),-(Analítico!AE$3&gt;='Gastos Gerais'!$D$4:$D$1002),-(Analítico!AE$3&lt;='Gastos Gerais'!$E$4:$E$1002),-('Gastos Gerais'!$C$4:$C$1002))</f>
        <v>0</v>
      </c>
      <c r="AF97" s="73">
        <f>SUMPRODUCT(-('Gastos Gerais'!$B$4:$B$1002=Analítico!$B97),-(Analítico!AF$3&gt;='Gastos Gerais'!$D$4:$D$1002),-(Analítico!AF$3&lt;='Gastos Gerais'!$E$4:$E$1002),-('Gastos Gerais'!$C$4:$C$1002))</f>
        <v>0</v>
      </c>
      <c r="AG97" s="73">
        <f>SUMPRODUCT(-('Gastos Gerais'!$B$4:$B$1002=Analítico!$B97),-(Analítico!AG$3&gt;='Gastos Gerais'!$D$4:$D$1002),-(Analítico!AG$3&lt;='Gastos Gerais'!$E$4:$E$1002),-('Gastos Gerais'!$C$4:$C$1002))</f>
        <v>0</v>
      </c>
      <c r="AH97" s="73">
        <f>SUMPRODUCT(-('Gastos Gerais'!$B$4:$B$1002=Analítico!$B97),-(Analítico!AH$3&gt;='Gastos Gerais'!$D$4:$D$1002),-(Analítico!AH$3&lt;='Gastos Gerais'!$E$4:$E$1002),-('Gastos Gerais'!$C$4:$C$1002))</f>
        <v>0</v>
      </c>
      <c r="AI97" s="73">
        <f>SUMPRODUCT(-('Gastos Gerais'!$B$4:$B$1002=Analítico!$B97),-(Analítico!AI$3&gt;='Gastos Gerais'!$D$4:$D$1002),-(Analítico!AI$3&lt;='Gastos Gerais'!$E$4:$E$1002),-('Gastos Gerais'!$C$4:$C$1002))</f>
        <v>0</v>
      </c>
      <c r="AJ97" s="73">
        <f>SUMPRODUCT(-('Gastos Gerais'!$B$4:$B$1002=Analítico!$B97),-(Analítico!AJ$3&gt;='Gastos Gerais'!$D$4:$D$1002),-(Analítico!AJ$3&lt;='Gastos Gerais'!$E$4:$E$1002),-('Gastos Gerais'!$C$4:$C$1002))</f>
        <v>0</v>
      </c>
      <c r="AK97" s="73">
        <f>SUMPRODUCT(-('Gastos Gerais'!$B$4:$B$1002=Analítico!$B97),-(Analítico!AK$3&gt;='Gastos Gerais'!$D$4:$D$1002),-(Analítico!AK$3&lt;='Gastos Gerais'!$E$4:$E$1002),-('Gastos Gerais'!$C$4:$C$1002))</f>
        <v>0</v>
      </c>
      <c r="AL97" s="73">
        <f>SUMPRODUCT(-('Gastos Gerais'!$B$4:$B$1002=Analítico!$B97),-(Analítico!AL$3&gt;='Gastos Gerais'!$D$4:$D$1002),-(Analítico!AL$3&lt;='Gastos Gerais'!$E$4:$E$1002),-('Gastos Gerais'!$C$4:$C$1002))</f>
        <v>0</v>
      </c>
      <c r="AM97" s="73">
        <f>SUMPRODUCT(-('Gastos Gerais'!$B$4:$B$1002=Analítico!$B97),-(Analítico!AM$3&gt;='Gastos Gerais'!$D$4:$D$1002),-(Analítico!AM$3&lt;='Gastos Gerais'!$E$4:$E$1002),-('Gastos Gerais'!$C$4:$C$1002))</f>
        <v>0</v>
      </c>
      <c r="AN97" s="73">
        <f>SUMPRODUCT(-('Gastos Gerais'!$B$4:$B$1002=Analítico!$B97),-(Analítico!AN$3&gt;='Gastos Gerais'!$D$4:$D$1002),-(Analítico!AN$3&lt;='Gastos Gerais'!$E$4:$E$1002),-('Gastos Gerais'!$C$4:$C$1002))</f>
        <v>0</v>
      </c>
      <c r="AO97" s="73">
        <f>SUMPRODUCT(-('Gastos Gerais'!$B$4:$B$1002=Analítico!$B97),-(Analítico!AO$3&gt;='Gastos Gerais'!$D$4:$D$1002),-(Analítico!AO$3&lt;='Gastos Gerais'!$E$4:$E$1002),-('Gastos Gerais'!$C$4:$C$1002))</f>
        <v>0</v>
      </c>
      <c r="AP97" s="73">
        <f>SUMPRODUCT(-('Gastos Gerais'!$B$4:$B$1002=Analítico!$B97),-(Analítico!AP$3&gt;='Gastos Gerais'!$D$4:$D$1002),-(Analítico!AP$3&lt;='Gastos Gerais'!$E$4:$E$1002),-('Gastos Gerais'!$C$4:$C$1002))</f>
        <v>0</v>
      </c>
      <c r="AQ97" s="73">
        <f>SUMPRODUCT(-('Gastos Gerais'!$B$4:$B$1002=Analítico!$B97),-(Analítico!AQ$3&gt;='Gastos Gerais'!$D$4:$D$1002),-(Analítico!AQ$3&lt;='Gastos Gerais'!$E$4:$E$1002),-('Gastos Gerais'!$C$4:$C$1002))</f>
        <v>0</v>
      </c>
      <c r="AR97" s="73">
        <f>SUMPRODUCT(-('Gastos Gerais'!$B$4:$B$1002=Analítico!$B97),-(Analítico!AR$3&gt;='Gastos Gerais'!$D$4:$D$1002),-(Analítico!AR$3&lt;='Gastos Gerais'!$E$4:$E$1002),-('Gastos Gerais'!$C$4:$C$1002))</f>
        <v>0</v>
      </c>
      <c r="AS97" s="73">
        <f>SUMPRODUCT(-('Gastos Gerais'!$B$4:$B$1002=Analítico!$B97),-(Analítico!AS$3&gt;='Gastos Gerais'!$D$4:$D$1002),-(Analítico!AS$3&lt;='Gastos Gerais'!$E$4:$E$1002),-('Gastos Gerais'!$C$4:$C$1002))</f>
        <v>0</v>
      </c>
      <c r="AT97" s="73">
        <f>SUMPRODUCT(-('Gastos Gerais'!$B$4:$B$1002=Analítico!$B97),-(Analítico!AT$3&gt;='Gastos Gerais'!$D$4:$D$1002),-(Analítico!AT$3&lt;='Gastos Gerais'!$E$4:$E$1002),-('Gastos Gerais'!$C$4:$C$1002))</f>
        <v>0</v>
      </c>
      <c r="AU97" s="73">
        <f>SUMPRODUCT(-('Gastos Gerais'!$B$4:$B$1002=Analítico!$B97),-(Analítico!AU$3&gt;='Gastos Gerais'!$D$4:$D$1002),-(Analítico!AU$3&lt;='Gastos Gerais'!$E$4:$E$1002),-('Gastos Gerais'!$C$4:$C$1002))</f>
        <v>0</v>
      </c>
      <c r="AV97" s="73">
        <f>SUMPRODUCT(-('Gastos Gerais'!$B$4:$B$1002=Analítico!$B97),-(Analítico!AV$3&gt;='Gastos Gerais'!$D$4:$D$1002),-(Analítico!AV$3&lt;='Gastos Gerais'!$E$4:$E$1002),-('Gastos Gerais'!$C$4:$C$1002))</f>
        <v>0</v>
      </c>
      <c r="AW97" s="73">
        <f>SUMPRODUCT(-('Gastos Gerais'!$B$4:$B$1002=Analítico!$B97),-(Analítico!AW$3&gt;='Gastos Gerais'!$D$4:$D$1002),-(Analítico!AW$3&lt;='Gastos Gerais'!$E$4:$E$1002),-('Gastos Gerais'!$C$4:$C$1002))</f>
        <v>0</v>
      </c>
      <c r="AX97" s="73">
        <f>SUMPRODUCT(-('Gastos Gerais'!$B$4:$B$1002=Analítico!$B97),-(Analítico!AX$3&gt;='Gastos Gerais'!$D$4:$D$1002),-(Analítico!AX$3&lt;='Gastos Gerais'!$E$4:$E$1002),-('Gastos Gerais'!$C$4:$C$1002))</f>
        <v>0</v>
      </c>
      <c r="AY97" s="73">
        <f>SUMPRODUCT(-('Gastos Gerais'!$B$4:$B$1002=Analítico!$B97),-(Analítico!AY$3&gt;='Gastos Gerais'!$D$4:$D$1002),-(Analítico!AY$3&lt;='Gastos Gerais'!$E$4:$E$1002),-('Gastos Gerais'!$C$4:$C$1002))</f>
        <v>0</v>
      </c>
      <c r="AZ97" s="73">
        <f>SUMPRODUCT(-('Gastos Gerais'!$B$4:$B$1002=Analítico!$B97),-(Analítico!AZ$3&gt;='Gastos Gerais'!$D$4:$D$1002),-(Analítico!AZ$3&lt;='Gastos Gerais'!$E$4:$E$1002),-('Gastos Gerais'!$C$4:$C$1002))</f>
        <v>0</v>
      </c>
      <c r="BA97" s="73">
        <f>SUMPRODUCT(-('Gastos Gerais'!$B$4:$B$1002=Analítico!$B97),-(Analítico!BA$3&gt;='Gastos Gerais'!$D$4:$D$1002),-(Analítico!BA$3&lt;='Gastos Gerais'!$E$4:$E$1002),-('Gastos Gerais'!$C$4:$C$1002))</f>
        <v>0</v>
      </c>
      <c r="BB97" s="73">
        <f>SUMPRODUCT(-('Gastos Gerais'!$B$4:$B$1002=Analítico!$B97),-(Analítico!BB$3&gt;='Gastos Gerais'!$D$4:$D$1002),-(Analítico!BB$3&lt;='Gastos Gerais'!$E$4:$E$1002),-('Gastos Gerais'!$C$4:$C$1002))</f>
        <v>0</v>
      </c>
      <c r="BC97" s="73">
        <f>SUMPRODUCT(-('Gastos Gerais'!$B$4:$B$1002=Analítico!$B97),-(Analítico!BC$3&gt;='Gastos Gerais'!$D$4:$D$1002),-(Analítico!BC$3&lt;='Gastos Gerais'!$E$4:$E$1002),-('Gastos Gerais'!$C$4:$C$1002))</f>
        <v>0</v>
      </c>
      <c r="BD97" s="73">
        <f>SUMPRODUCT(-('Gastos Gerais'!$B$4:$B$1002=Analítico!$B97),-(Analítico!BD$3&gt;='Gastos Gerais'!$D$4:$D$1002),-(Analítico!BD$3&lt;='Gastos Gerais'!$E$4:$E$1002),-('Gastos Gerais'!$C$4:$C$1002))</f>
        <v>0</v>
      </c>
      <c r="BE97" s="73">
        <f>SUMPRODUCT(-('Gastos Gerais'!$B$4:$B$1002=Analítico!$B97),-(Analítico!BE$3&gt;='Gastos Gerais'!$D$4:$D$1002),-(Analítico!BE$3&lt;='Gastos Gerais'!$E$4:$E$1002),-('Gastos Gerais'!$C$4:$C$1002))</f>
        <v>0</v>
      </c>
      <c r="BF97" s="73">
        <f>SUMPRODUCT(-('Gastos Gerais'!$B$4:$B$1002=Analítico!$B97),-(Analítico!BF$3&gt;='Gastos Gerais'!$D$4:$D$1002),-(Analítico!BF$3&lt;='Gastos Gerais'!$E$4:$E$1002),-('Gastos Gerais'!$C$4:$C$1002))</f>
        <v>0</v>
      </c>
      <c r="BG97" s="73">
        <f>SUMPRODUCT(-('Gastos Gerais'!$B$4:$B$1002=Analítico!$B97),-(Analítico!BG$3&gt;='Gastos Gerais'!$D$4:$D$1002),-(Analítico!BG$3&lt;='Gastos Gerais'!$E$4:$E$1002),-('Gastos Gerais'!$C$4:$C$1002))</f>
        <v>0</v>
      </c>
      <c r="BH97" s="73">
        <f>SUMPRODUCT(-('Gastos Gerais'!$B$4:$B$1002=Analítico!$B97),-(Analítico!BH$3&gt;='Gastos Gerais'!$D$4:$D$1002),-(Analítico!BH$3&lt;='Gastos Gerais'!$E$4:$E$1002),-('Gastos Gerais'!$C$4:$C$1002))</f>
        <v>0</v>
      </c>
      <c r="BI97" s="73">
        <f>SUMPRODUCT(-('Gastos Gerais'!$B$4:$B$1002=Analítico!$B97),-(Analítico!BI$3&gt;='Gastos Gerais'!$D$4:$D$1002),-(Analítico!BI$3&lt;='Gastos Gerais'!$E$4:$E$1002),-('Gastos Gerais'!$C$4:$C$1002))</f>
        <v>0</v>
      </c>
      <c r="BJ97" s="73">
        <f>SUMPRODUCT(-('Gastos Gerais'!$B$4:$B$1002=Analítico!$B97),-(Analítico!BJ$3&gt;='Gastos Gerais'!$D$4:$D$1002),-(Analítico!BJ$3&lt;='Gastos Gerais'!$E$4:$E$1002),-('Gastos Gerais'!$C$4:$C$1002))</f>
        <v>0</v>
      </c>
      <c r="BK97" s="71">
        <f t="shared" si="33"/>
        <v>9000</v>
      </c>
      <c r="BL97" s="76">
        <f t="shared" ca="1" si="34"/>
        <v>1.0946434899365381E-4</v>
      </c>
    </row>
    <row r="98" spans="1:64" s="49" customFormat="1" ht="23.25" customHeight="1">
      <c r="A98" s="19" t="s">
        <v>203</v>
      </c>
      <c r="B98" s="351" t="s">
        <v>204</v>
      </c>
      <c r="C98" s="73">
        <f>SUMPRODUCT(-('Gastos Gerais'!$B$4:$B$1002=Analítico!$B98),-(Analítico!C$3&gt;='Gastos Gerais'!$D$4:$D$1002),-(Analítico!C$3&lt;='Gastos Gerais'!$E$4:$E$1002),-('Gastos Gerais'!$C$4:$C$1002))</f>
        <v>0</v>
      </c>
      <c r="D98" s="73">
        <f>SUMPRODUCT(-('Gastos Gerais'!$B$4:$B$1002=Analítico!$B98),-(Analítico!D$3&gt;='Gastos Gerais'!$D$4:$D$1002),-(Analítico!D$3&lt;='Gastos Gerais'!$E$4:$E$1002),-('Gastos Gerais'!$C$4:$C$1002))</f>
        <v>0</v>
      </c>
      <c r="E98" s="73">
        <f>SUMPRODUCT(-('Gastos Gerais'!$B$4:$B$1002=Analítico!$B98),-(Analítico!E$3&gt;='Gastos Gerais'!$D$4:$D$1002),-(Analítico!E$3&lt;='Gastos Gerais'!$E$4:$E$1002),-('Gastos Gerais'!$C$4:$C$1002))</f>
        <v>0</v>
      </c>
      <c r="F98" s="73">
        <f>SUMPRODUCT(-('Gastos Gerais'!$B$4:$B$1002=Analítico!$B98),-(Analítico!F$3&gt;='Gastos Gerais'!$D$4:$D$1002),-(Analítico!F$3&lt;='Gastos Gerais'!$E$4:$E$1002),-('Gastos Gerais'!$C$4:$C$1002))</f>
        <v>0</v>
      </c>
      <c r="G98" s="73">
        <f>SUMPRODUCT(-('Gastos Gerais'!$B$4:$B$1002=Analítico!$B98),-(Analítico!G$3&gt;='Gastos Gerais'!$D$4:$D$1002),-(Analítico!G$3&lt;='Gastos Gerais'!$E$4:$E$1002),-('Gastos Gerais'!$C$4:$C$1002))</f>
        <v>0</v>
      </c>
      <c r="H98" s="73">
        <f>SUMPRODUCT(-('Gastos Gerais'!$B$4:$B$1002=Analítico!$B98),-(Analítico!H$3&gt;='Gastos Gerais'!$D$4:$D$1002),-(Analítico!H$3&lt;='Gastos Gerais'!$E$4:$E$1002),-('Gastos Gerais'!$C$4:$C$1002))</f>
        <v>0</v>
      </c>
      <c r="I98" s="73">
        <f>SUMPRODUCT(-('Gastos Gerais'!$B$4:$B$1002=Analítico!$B98),-(Analítico!I$3&gt;='Gastos Gerais'!$D$4:$D$1002),-(Analítico!I$3&lt;='Gastos Gerais'!$E$4:$E$1002),-('Gastos Gerais'!$C$4:$C$1002))</f>
        <v>0</v>
      </c>
      <c r="J98" s="73">
        <f>SUMPRODUCT(-('Gastos Gerais'!$B$4:$B$1002=Analítico!$B98),-(Analítico!J$3&gt;='Gastos Gerais'!$D$4:$D$1002),-(Analítico!J$3&lt;='Gastos Gerais'!$E$4:$E$1002),-('Gastos Gerais'!$C$4:$C$1002))</f>
        <v>0</v>
      </c>
      <c r="K98" s="73">
        <f>SUMPRODUCT(-('Gastos Gerais'!$B$4:$B$1002=Analítico!$B98),-(Analítico!K$3&gt;='Gastos Gerais'!$D$4:$D$1002),-(Analítico!K$3&lt;='Gastos Gerais'!$E$4:$E$1002),-('Gastos Gerais'!$C$4:$C$1002))</f>
        <v>0</v>
      </c>
      <c r="L98" s="73">
        <f>SUMPRODUCT(-('Gastos Gerais'!$B$4:$B$1002=Analítico!$B98),-(Analítico!L$3&gt;='Gastos Gerais'!$D$4:$D$1002),-(Analítico!L$3&lt;='Gastos Gerais'!$E$4:$E$1002),-('Gastos Gerais'!$C$4:$C$1002))</f>
        <v>0</v>
      </c>
      <c r="M98" s="73">
        <f>SUMPRODUCT(-('Gastos Gerais'!$B$4:$B$1002=Analítico!$B98),-(Analítico!M$3&gt;='Gastos Gerais'!$D$4:$D$1002),-(Analítico!M$3&lt;='Gastos Gerais'!$E$4:$E$1002),-('Gastos Gerais'!$C$4:$C$1002))</f>
        <v>0</v>
      </c>
      <c r="N98" s="73">
        <f>SUMPRODUCT(-('Gastos Gerais'!$B$4:$B$1002=Analítico!$B98),-(Analítico!N$3&gt;='Gastos Gerais'!$D$4:$D$1002),-(Analítico!N$3&lt;='Gastos Gerais'!$E$4:$E$1002),-('Gastos Gerais'!$C$4:$C$1002))</f>
        <v>0</v>
      </c>
      <c r="O98" s="73">
        <f>SUMPRODUCT(-('Gastos Gerais'!$B$4:$B$1002=Analítico!$B98),-(Analítico!O$3&gt;='Gastos Gerais'!$D$4:$D$1002),-(Analítico!O$3&lt;='Gastos Gerais'!$E$4:$E$1002),-('Gastos Gerais'!$C$4:$C$1002))</f>
        <v>0</v>
      </c>
      <c r="P98" s="73">
        <f>SUMPRODUCT(-('Gastos Gerais'!$B$4:$B$1002=Analítico!$B98),-(Analítico!P$3&gt;='Gastos Gerais'!$D$4:$D$1002),-(Analítico!P$3&lt;='Gastos Gerais'!$E$4:$E$1002),-('Gastos Gerais'!$C$4:$C$1002))</f>
        <v>0</v>
      </c>
      <c r="Q98" s="73">
        <f>SUMPRODUCT(-('Gastos Gerais'!$B$4:$B$1002=Analítico!$B98),-(Analítico!Q$3&gt;='Gastos Gerais'!$D$4:$D$1002),-(Analítico!Q$3&lt;='Gastos Gerais'!$E$4:$E$1002),-('Gastos Gerais'!$C$4:$C$1002))</f>
        <v>0</v>
      </c>
      <c r="R98" s="73">
        <f>SUMPRODUCT(-('Gastos Gerais'!$B$4:$B$1002=Analítico!$B98),-(Analítico!R$3&gt;='Gastos Gerais'!$D$4:$D$1002),-(Analítico!R$3&lt;='Gastos Gerais'!$E$4:$E$1002),-('Gastos Gerais'!$C$4:$C$1002))</f>
        <v>0</v>
      </c>
      <c r="S98" s="73">
        <f>SUMPRODUCT(-('Gastos Gerais'!$B$4:$B$1002=Analítico!$B98),-(Analítico!S$3&gt;='Gastos Gerais'!$D$4:$D$1002),-(Analítico!S$3&lt;='Gastos Gerais'!$E$4:$E$1002),-('Gastos Gerais'!$C$4:$C$1002))</f>
        <v>0</v>
      </c>
      <c r="T98" s="73">
        <f>SUMPRODUCT(-('Gastos Gerais'!$B$4:$B$1002=Analítico!$B98),-(Analítico!T$3&gt;='Gastos Gerais'!$D$4:$D$1002),-(Analítico!T$3&lt;='Gastos Gerais'!$E$4:$E$1002),-('Gastos Gerais'!$C$4:$C$1002))</f>
        <v>0</v>
      </c>
      <c r="U98" s="73">
        <f>SUMPRODUCT(-('Gastos Gerais'!$B$4:$B$1002=Analítico!$B98),-(Analítico!U$3&gt;='Gastos Gerais'!$D$4:$D$1002),-(Analítico!U$3&lt;='Gastos Gerais'!$E$4:$E$1002),-('Gastos Gerais'!$C$4:$C$1002))</f>
        <v>0</v>
      </c>
      <c r="V98" s="73">
        <f>SUMPRODUCT(-('Gastos Gerais'!$B$4:$B$1002=Analítico!$B98),-(Analítico!V$3&gt;='Gastos Gerais'!$D$4:$D$1002),-(Analítico!V$3&lt;='Gastos Gerais'!$E$4:$E$1002),-('Gastos Gerais'!$C$4:$C$1002))</f>
        <v>0</v>
      </c>
      <c r="W98" s="73">
        <f>SUMPRODUCT(-('Gastos Gerais'!$B$4:$B$1002=Analítico!$B98),-(Analítico!W$3&gt;='Gastos Gerais'!$D$4:$D$1002),-(Analítico!W$3&lt;='Gastos Gerais'!$E$4:$E$1002),-('Gastos Gerais'!$C$4:$C$1002))</f>
        <v>0</v>
      </c>
      <c r="X98" s="73">
        <f>SUMPRODUCT(-('Gastos Gerais'!$B$4:$B$1002=Analítico!$B98),-(Analítico!X$3&gt;='Gastos Gerais'!$D$4:$D$1002),-(Analítico!X$3&lt;='Gastos Gerais'!$E$4:$E$1002),-('Gastos Gerais'!$C$4:$C$1002))</f>
        <v>0</v>
      </c>
      <c r="Y98" s="73">
        <f>SUMPRODUCT(-('Gastos Gerais'!$B$4:$B$1002=Analítico!$B98),-(Analítico!Y$3&gt;='Gastos Gerais'!$D$4:$D$1002),-(Analítico!Y$3&lt;='Gastos Gerais'!$E$4:$E$1002),-('Gastos Gerais'!$C$4:$C$1002))</f>
        <v>0</v>
      </c>
      <c r="Z98" s="73">
        <f>SUMPRODUCT(-('Gastos Gerais'!$B$4:$B$1002=Analítico!$B98),-(Analítico!Z$3&gt;='Gastos Gerais'!$D$4:$D$1002),-(Analítico!Z$3&lt;='Gastos Gerais'!$E$4:$E$1002),-('Gastos Gerais'!$C$4:$C$1002))</f>
        <v>0</v>
      </c>
      <c r="AA98" s="73">
        <f>SUMPRODUCT(-('Gastos Gerais'!$B$4:$B$1002=Analítico!$B98),-(Analítico!AA$3&gt;='Gastos Gerais'!$D$4:$D$1002),-(Analítico!AA$3&lt;='Gastos Gerais'!$E$4:$E$1002),-('Gastos Gerais'!$C$4:$C$1002))</f>
        <v>0</v>
      </c>
      <c r="AB98" s="73">
        <f>SUMPRODUCT(-('Gastos Gerais'!$B$4:$B$1002=Analítico!$B98),-(Analítico!AB$3&gt;='Gastos Gerais'!$D$4:$D$1002),-(Analítico!AB$3&lt;='Gastos Gerais'!$E$4:$E$1002),-('Gastos Gerais'!$C$4:$C$1002))</f>
        <v>0</v>
      </c>
      <c r="AC98" s="73">
        <f>SUMPRODUCT(-('Gastos Gerais'!$B$4:$B$1002=Analítico!$B98),-(Analítico!AC$3&gt;='Gastos Gerais'!$D$4:$D$1002),-(Analítico!AC$3&lt;='Gastos Gerais'!$E$4:$E$1002),-('Gastos Gerais'!$C$4:$C$1002))</f>
        <v>0</v>
      </c>
      <c r="AD98" s="73">
        <f>SUMPRODUCT(-('Gastos Gerais'!$B$4:$B$1002=Analítico!$B98),-(Analítico!AD$3&gt;='Gastos Gerais'!$D$4:$D$1002),-(Analítico!AD$3&lt;='Gastos Gerais'!$E$4:$E$1002),-('Gastos Gerais'!$C$4:$C$1002))</f>
        <v>0</v>
      </c>
      <c r="AE98" s="73">
        <f>SUMPRODUCT(-('Gastos Gerais'!$B$4:$B$1002=Analítico!$B98),-(Analítico!AE$3&gt;='Gastos Gerais'!$D$4:$D$1002),-(Analítico!AE$3&lt;='Gastos Gerais'!$E$4:$E$1002),-('Gastos Gerais'!$C$4:$C$1002))</f>
        <v>0</v>
      </c>
      <c r="AF98" s="73">
        <f>SUMPRODUCT(-('Gastos Gerais'!$B$4:$B$1002=Analítico!$B98),-(Analítico!AF$3&gt;='Gastos Gerais'!$D$4:$D$1002),-(Analítico!AF$3&lt;='Gastos Gerais'!$E$4:$E$1002),-('Gastos Gerais'!$C$4:$C$1002))</f>
        <v>0</v>
      </c>
      <c r="AG98" s="73">
        <f>SUMPRODUCT(-('Gastos Gerais'!$B$4:$B$1002=Analítico!$B98),-(Analítico!AG$3&gt;='Gastos Gerais'!$D$4:$D$1002),-(Analítico!AG$3&lt;='Gastos Gerais'!$E$4:$E$1002),-('Gastos Gerais'!$C$4:$C$1002))</f>
        <v>0</v>
      </c>
      <c r="AH98" s="73">
        <f>SUMPRODUCT(-('Gastos Gerais'!$B$4:$B$1002=Analítico!$B98),-(Analítico!AH$3&gt;='Gastos Gerais'!$D$4:$D$1002),-(Analítico!AH$3&lt;='Gastos Gerais'!$E$4:$E$1002),-('Gastos Gerais'!$C$4:$C$1002))</f>
        <v>0</v>
      </c>
      <c r="AI98" s="73">
        <f>SUMPRODUCT(-('Gastos Gerais'!$B$4:$B$1002=Analítico!$B98),-(Analítico!AI$3&gt;='Gastos Gerais'!$D$4:$D$1002),-(Analítico!AI$3&lt;='Gastos Gerais'!$E$4:$E$1002),-('Gastos Gerais'!$C$4:$C$1002))</f>
        <v>0</v>
      </c>
      <c r="AJ98" s="73">
        <f>SUMPRODUCT(-('Gastos Gerais'!$B$4:$B$1002=Analítico!$B98),-(Analítico!AJ$3&gt;='Gastos Gerais'!$D$4:$D$1002),-(Analítico!AJ$3&lt;='Gastos Gerais'!$E$4:$E$1002),-('Gastos Gerais'!$C$4:$C$1002))</f>
        <v>0</v>
      </c>
      <c r="AK98" s="73">
        <f>SUMPRODUCT(-('Gastos Gerais'!$B$4:$B$1002=Analítico!$B98),-(Analítico!AK$3&gt;='Gastos Gerais'!$D$4:$D$1002),-(Analítico!AK$3&lt;='Gastos Gerais'!$E$4:$E$1002),-('Gastos Gerais'!$C$4:$C$1002))</f>
        <v>0</v>
      </c>
      <c r="AL98" s="73">
        <f>SUMPRODUCT(-('Gastos Gerais'!$B$4:$B$1002=Analítico!$B98),-(Analítico!AL$3&gt;='Gastos Gerais'!$D$4:$D$1002),-(Analítico!AL$3&lt;='Gastos Gerais'!$E$4:$E$1002),-('Gastos Gerais'!$C$4:$C$1002))</f>
        <v>0</v>
      </c>
      <c r="AM98" s="73">
        <f>SUMPRODUCT(-('Gastos Gerais'!$B$4:$B$1002=Analítico!$B98),-(Analítico!AM$3&gt;='Gastos Gerais'!$D$4:$D$1002),-(Analítico!AM$3&lt;='Gastos Gerais'!$E$4:$E$1002),-('Gastos Gerais'!$C$4:$C$1002))</f>
        <v>0</v>
      </c>
      <c r="AN98" s="73">
        <f>SUMPRODUCT(-('Gastos Gerais'!$B$4:$B$1002=Analítico!$B98),-(Analítico!AN$3&gt;='Gastos Gerais'!$D$4:$D$1002),-(Analítico!AN$3&lt;='Gastos Gerais'!$E$4:$E$1002),-('Gastos Gerais'!$C$4:$C$1002))</f>
        <v>0</v>
      </c>
      <c r="AO98" s="73">
        <f>SUMPRODUCT(-('Gastos Gerais'!$B$4:$B$1002=Analítico!$B98),-(Analítico!AO$3&gt;='Gastos Gerais'!$D$4:$D$1002),-(Analítico!AO$3&lt;='Gastos Gerais'!$E$4:$E$1002),-('Gastos Gerais'!$C$4:$C$1002))</f>
        <v>0</v>
      </c>
      <c r="AP98" s="73">
        <f>SUMPRODUCT(-('Gastos Gerais'!$B$4:$B$1002=Analítico!$B98),-(Analítico!AP$3&gt;='Gastos Gerais'!$D$4:$D$1002),-(Analítico!AP$3&lt;='Gastos Gerais'!$E$4:$E$1002),-('Gastos Gerais'!$C$4:$C$1002))</f>
        <v>0</v>
      </c>
      <c r="AQ98" s="73">
        <f>SUMPRODUCT(-('Gastos Gerais'!$B$4:$B$1002=Analítico!$B98),-(Analítico!AQ$3&gt;='Gastos Gerais'!$D$4:$D$1002),-(Analítico!AQ$3&lt;='Gastos Gerais'!$E$4:$E$1002),-('Gastos Gerais'!$C$4:$C$1002))</f>
        <v>0</v>
      </c>
      <c r="AR98" s="73">
        <f>SUMPRODUCT(-('Gastos Gerais'!$B$4:$B$1002=Analítico!$B98),-(Analítico!AR$3&gt;='Gastos Gerais'!$D$4:$D$1002),-(Analítico!AR$3&lt;='Gastos Gerais'!$E$4:$E$1002),-('Gastos Gerais'!$C$4:$C$1002))</f>
        <v>0</v>
      </c>
      <c r="AS98" s="73">
        <f>SUMPRODUCT(-('Gastos Gerais'!$B$4:$B$1002=Analítico!$B98),-(Analítico!AS$3&gt;='Gastos Gerais'!$D$4:$D$1002),-(Analítico!AS$3&lt;='Gastos Gerais'!$E$4:$E$1002),-('Gastos Gerais'!$C$4:$C$1002))</f>
        <v>0</v>
      </c>
      <c r="AT98" s="73">
        <f>SUMPRODUCT(-('Gastos Gerais'!$B$4:$B$1002=Analítico!$B98),-(Analítico!AT$3&gt;='Gastos Gerais'!$D$4:$D$1002),-(Analítico!AT$3&lt;='Gastos Gerais'!$E$4:$E$1002),-('Gastos Gerais'!$C$4:$C$1002))</f>
        <v>0</v>
      </c>
      <c r="AU98" s="73">
        <f>SUMPRODUCT(-('Gastos Gerais'!$B$4:$B$1002=Analítico!$B98),-(Analítico!AU$3&gt;='Gastos Gerais'!$D$4:$D$1002),-(Analítico!AU$3&lt;='Gastos Gerais'!$E$4:$E$1002),-('Gastos Gerais'!$C$4:$C$1002))</f>
        <v>0</v>
      </c>
      <c r="AV98" s="73">
        <f>SUMPRODUCT(-('Gastos Gerais'!$B$4:$B$1002=Analítico!$B98),-(Analítico!AV$3&gt;='Gastos Gerais'!$D$4:$D$1002),-(Analítico!AV$3&lt;='Gastos Gerais'!$E$4:$E$1002),-('Gastos Gerais'!$C$4:$C$1002))</f>
        <v>0</v>
      </c>
      <c r="AW98" s="73">
        <f>SUMPRODUCT(-('Gastos Gerais'!$B$4:$B$1002=Analítico!$B98),-(Analítico!AW$3&gt;='Gastos Gerais'!$D$4:$D$1002),-(Analítico!AW$3&lt;='Gastos Gerais'!$E$4:$E$1002),-('Gastos Gerais'!$C$4:$C$1002))</f>
        <v>0</v>
      </c>
      <c r="AX98" s="73">
        <f>SUMPRODUCT(-('Gastos Gerais'!$B$4:$B$1002=Analítico!$B98),-(Analítico!AX$3&gt;='Gastos Gerais'!$D$4:$D$1002),-(Analítico!AX$3&lt;='Gastos Gerais'!$E$4:$E$1002),-('Gastos Gerais'!$C$4:$C$1002))</f>
        <v>0</v>
      </c>
      <c r="AY98" s="73">
        <f>SUMPRODUCT(-('Gastos Gerais'!$B$4:$B$1002=Analítico!$B98),-(Analítico!AY$3&gt;='Gastos Gerais'!$D$4:$D$1002),-(Analítico!AY$3&lt;='Gastos Gerais'!$E$4:$E$1002),-('Gastos Gerais'!$C$4:$C$1002))</f>
        <v>0</v>
      </c>
      <c r="AZ98" s="73">
        <f>SUMPRODUCT(-('Gastos Gerais'!$B$4:$B$1002=Analítico!$B98),-(Analítico!AZ$3&gt;='Gastos Gerais'!$D$4:$D$1002),-(Analítico!AZ$3&lt;='Gastos Gerais'!$E$4:$E$1002),-('Gastos Gerais'!$C$4:$C$1002))</f>
        <v>0</v>
      </c>
      <c r="BA98" s="73">
        <f>SUMPRODUCT(-('Gastos Gerais'!$B$4:$B$1002=Analítico!$B98),-(Analítico!BA$3&gt;='Gastos Gerais'!$D$4:$D$1002),-(Analítico!BA$3&lt;='Gastos Gerais'!$E$4:$E$1002),-('Gastos Gerais'!$C$4:$C$1002))</f>
        <v>0</v>
      </c>
      <c r="BB98" s="73">
        <f>SUMPRODUCT(-('Gastos Gerais'!$B$4:$B$1002=Analítico!$B98),-(Analítico!BB$3&gt;='Gastos Gerais'!$D$4:$D$1002),-(Analítico!BB$3&lt;='Gastos Gerais'!$E$4:$E$1002),-('Gastos Gerais'!$C$4:$C$1002))</f>
        <v>0</v>
      </c>
      <c r="BC98" s="73">
        <f>SUMPRODUCT(-('Gastos Gerais'!$B$4:$B$1002=Analítico!$B98),-(Analítico!BC$3&gt;='Gastos Gerais'!$D$4:$D$1002),-(Analítico!BC$3&lt;='Gastos Gerais'!$E$4:$E$1002),-('Gastos Gerais'!$C$4:$C$1002))</f>
        <v>0</v>
      </c>
      <c r="BD98" s="73">
        <f>SUMPRODUCT(-('Gastos Gerais'!$B$4:$B$1002=Analítico!$B98),-(Analítico!BD$3&gt;='Gastos Gerais'!$D$4:$D$1002),-(Analítico!BD$3&lt;='Gastos Gerais'!$E$4:$E$1002),-('Gastos Gerais'!$C$4:$C$1002))</f>
        <v>0</v>
      </c>
      <c r="BE98" s="73">
        <f>SUMPRODUCT(-('Gastos Gerais'!$B$4:$B$1002=Analítico!$B98),-(Analítico!BE$3&gt;='Gastos Gerais'!$D$4:$D$1002),-(Analítico!BE$3&lt;='Gastos Gerais'!$E$4:$E$1002),-('Gastos Gerais'!$C$4:$C$1002))</f>
        <v>0</v>
      </c>
      <c r="BF98" s="73">
        <f>SUMPRODUCT(-('Gastos Gerais'!$B$4:$B$1002=Analítico!$B98),-(Analítico!BF$3&gt;='Gastos Gerais'!$D$4:$D$1002),-(Analítico!BF$3&lt;='Gastos Gerais'!$E$4:$E$1002),-('Gastos Gerais'!$C$4:$C$1002))</f>
        <v>0</v>
      </c>
      <c r="BG98" s="73">
        <f>SUMPRODUCT(-('Gastos Gerais'!$B$4:$B$1002=Analítico!$B98),-(Analítico!BG$3&gt;='Gastos Gerais'!$D$4:$D$1002),-(Analítico!BG$3&lt;='Gastos Gerais'!$E$4:$E$1002),-('Gastos Gerais'!$C$4:$C$1002))</f>
        <v>0</v>
      </c>
      <c r="BH98" s="73">
        <f>SUMPRODUCT(-('Gastos Gerais'!$B$4:$B$1002=Analítico!$B98),-(Analítico!BH$3&gt;='Gastos Gerais'!$D$4:$D$1002),-(Analítico!BH$3&lt;='Gastos Gerais'!$E$4:$E$1002),-('Gastos Gerais'!$C$4:$C$1002))</f>
        <v>0</v>
      </c>
      <c r="BI98" s="73">
        <f>SUMPRODUCT(-('Gastos Gerais'!$B$4:$B$1002=Analítico!$B98),-(Analítico!BI$3&gt;='Gastos Gerais'!$D$4:$D$1002),-(Analítico!BI$3&lt;='Gastos Gerais'!$E$4:$E$1002),-('Gastos Gerais'!$C$4:$C$1002))</f>
        <v>0</v>
      </c>
      <c r="BJ98" s="73">
        <f>SUMPRODUCT(-('Gastos Gerais'!$B$4:$B$1002=Analítico!$B98),-(Analítico!BJ$3&gt;='Gastos Gerais'!$D$4:$D$1002),-(Analítico!BJ$3&lt;='Gastos Gerais'!$E$4:$E$1002),-('Gastos Gerais'!$C$4:$C$1002))</f>
        <v>0</v>
      </c>
      <c r="BK98" s="71">
        <f t="shared" si="33"/>
        <v>0</v>
      </c>
      <c r="BL98" s="76">
        <f t="shared" ca="1" si="34"/>
        <v>0</v>
      </c>
    </row>
    <row r="99" spans="1:64" s="49" customFormat="1" ht="23.25" customHeight="1">
      <c r="A99" s="19" t="s">
        <v>205</v>
      </c>
      <c r="B99" s="351" t="s">
        <v>206</v>
      </c>
      <c r="C99" s="73">
        <f>SUMPRODUCT(-('Gastos Gerais'!$B$4:$B$1002=Analítico!$B99),-(Analítico!C$3&gt;='Gastos Gerais'!$D$4:$D$1002),-(Analítico!C$3&lt;='Gastos Gerais'!$E$4:$E$1002),-('Gastos Gerais'!$C$4:$C$1002))</f>
        <v>1600</v>
      </c>
      <c r="D99" s="73">
        <f>SUMPRODUCT(-('Gastos Gerais'!$B$4:$B$1002=Analítico!$B99),-(Analítico!D$3&gt;='Gastos Gerais'!$D$4:$D$1002),-(Analítico!D$3&lt;='Gastos Gerais'!$E$4:$E$1002),-('Gastos Gerais'!$C$4:$C$1002))</f>
        <v>1600</v>
      </c>
      <c r="E99" s="73">
        <f>SUMPRODUCT(-('Gastos Gerais'!$B$4:$B$1002=Analítico!$B99),-(Analítico!E$3&gt;='Gastos Gerais'!$D$4:$D$1002),-(Analítico!E$3&lt;='Gastos Gerais'!$E$4:$E$1002),-('Gastos Gerais'!$C$4:$C$1002))</f>
        <v>1600</v>
      </c>
      <c r="F99" s="73">
        <f>SUMPRODUCT(-('Gastos Gerais'!$B$4:$B$1002=Analítico!$B99),-(Analítico!F$3&gt;='Gastos Gerais'!$D$4:$D$1002),-(Analítico!F$3&lt;='Gastos Gerais'!$E$4:$E$1002),-('Gastos Gerais'!$C$4:$C$1002))</f>
        <v>1600</v>
      </c>
      <c r="G99" s="73">
        <f>SUMPRODUCT(-('Gastos Gerais'!$B$4:$B$1002=Analítico!$B99),-(Analítico!G$3&gt;='Gastos Gerais'!$D$4:$D$1002),-(Analítico!G$3&lt;='Gastos Gerais'!$E$4:$E$1002),-('Gastos Gerais'!$C$4:$C$1002))</f>
        <v>1600</v>
      </c>
      <c r="H99" s="73">
        <f>SUMPRODUCT(-('Gastos Gerais'!$B$4:$B$1002=Analítico!$B99),-(Analítico!H$3&gt;='Gastos Gerais'!$D$4:$D$1002),-(Analítico!H$3&lt;='Gastos Gerais'!$E$4:$E$1002),-('Gastos Gerais'!$C$4:$C$1002))</f>
        <v>1600</v>
      </c>
      <c r="I99" s="73">
        <f>SUMPRODUCT(-('Gastos Gerais'!$B$4:$B$1002=Analítico!$B99),-(Analítico!I$3&gt;='Gastos Gerais'!$D$4:$D$1002),-(Analítico!I$3&lt;='Gastos Gerais'!$E$4:$E$1002),-('Gastos Gerais'!$C$4:$C$1002))</f>
        <v>1600</v>
      </c>
      <c r="J99" s="73">
        <f>SUMPRODUCT(-('Gastos Gerais'!$B$4:$B$1002=Analítico!$B99),-(Analítico!J$3&gt;='Gastos Gerais'!$D$4:$D$1002),-(Analítico!J$3&lt;='Gastos Gerais'!$E$4:$E$1002),-('Gastos Gerais'!$C$4:$C$1002))</f>
        <v>1600</v>
      </c>
      <c r="K99" s="73">
        <f>SUMPRODUCT(-('Gastos Gerais'!$B$4:$B$1002=Analítico!$B99),-(Analítico!K$3&gt;='Gastos Gerais'!$D$4:$D$1002),-(Analítico!K$3&lt;='Gastos Gerais'!$E$4:$E$1002),-('Gastos Gerais'!$C$4:$C$1002))</f>
        <v>1600</v>
      </c>
      <c r="L99" s="73">
        <f>SUMPRODUCT(-('Gastos Gerais'!$B$4:$B$1002=Analítico!$B99),-(Analítico!L$3&gt;='Gastos Gerais'!$D$4:$D$1002),-(Analítico!L$3&lt;='Gastos Gerais'!$E$4:$E$1002),-('Gastos Gerais'!$C$4:$C$1002))</f>
        <v>0</v>
      </c>
      <c r="M99" s="73">
        <f>SUMPRODUCT(-('Gastos Gerais'!$B$4:$B$1002=Analítico!$B99),-(Analítico!M$3&gt;='Gastos Gerais'!$D$4:$D$1002),-(Analítico!M$3&lt;='Gastos Gerais'!$E$4:$E$1002),-('Gastos Gerais'!$C$4:$C$1002))</f>
        <v>0</v>
      </c>
      <c r="N99" s="73">
        <f>SUMPRODUCT(-('Gastos Gerais'!$B$4:$B$1002=Analítico!$B99),-(Analítico!N$3&gt;='Gastos Gerais'!$D$4:$D$1002),-(Analítico!N$3&lt;='Gastos Gerais'!$E$4:$E$1002),-('Gastos Gerais'!$C$4:$C$1002))</f>
        <v>0</v>
      </c>
      <c r="O99" s="73">
        <f>SUMPRODUCT(-('Gastos Gerais'!$B$4:$B$1002=Analítico!$B99),-(Analítico!O$3&gt;='Gastos Gerais'!$D$4:$D$1002),-(Analítico!O$3&lt;='Gastos Gerais'!$E$4:$E$1002),-('Gastos Gerais'!$C$4:$C$1002))</f>
        <v>0</v>
      </c>
      <c r="P99" s="73">
        <f>SUMPRODUCT(-('Gastos Gerais'!$B$4:$B$1002=Analítico!$B99),-(Analítico!P$3&gt;='Gastos Gerais'!$D$4:$D$1002),-(Analítico!P$3&lt;='Gastos Gerais'!$E$4:$E$1002),-('Gastos Gerais'!$C$4:$C$1002))</f>
        <v>0</v>
      </c>
      <c r="Q99" s="73">
        <f>SUMPRODUCT(-('Gastos Gerais'!$B$4:$B$1002=Analítico!$B99),-(Analítico!Q$3&gt;='Gastos Gerais'!$D$4:$D$1002),-(Analítico!Q$3&lt;='Gastos Gerais'!$E$4:$E$1002),-('Gastos Gerais'!$C$4:$C$1002))</f>
        <v>0</v>
      </c>
      <c r="R99" s="73">
        <f>SUMPRODUCT(-('Gastos Gerais'!$B$4:$B$1002=Analítico!$B99),-(Analítico!R$3&gt;='Gastos Gerais'!$D$4:$D$1002),-(Analítico!R$3&lt;='Gastos Gerais'!$E$4:$E$1002),-('Gastos Gerais'!$C$4:$C$1002))</f>
        <v>0</v>
      </c>
      <c r="S99" s="73">
        <f>SUMPRODUCT(-('Gastos Gerais'!$B$4:$B$1002=Analítico!$B99),-(Analítico!S$3&gt;='Gastos Gerais'!$D$4:$D$1002),-(Analítico!S$3&lt;='Gastos Gerais'!$E$4:$E$1002),-('Gastos Gerais'!$C$4:$C$1002))</f>
        <v>0</v>
      </c>
      <c r="T99" s="73">
        <f>SUMPRODUCT(-('Gastos Gerais'!$B$4:$B$1002=Analítico!$B99),-(Analítico!T$3&gt;='Gastos Gerais'!$D$4:$D$1002),-(Analítico!T$3&lt;='Gastos Gerais'!$E$4:$E$1002),-('Gastos Gerais'!$C$4:$C$1002))</f>
        <v>0</v>
      </c>
      <c r="U99" s="73">
        <f>SUMPRODUCT(-('Gastos Gerais'!$B$4:$B$1002=Analítico!$B99),-(Analítico!U$3&gt;='Gastos Gerais'!$D$4:$D$1002),-(Analítico!U$3&lt;='Gastos Gerais'!$E$4:$E$1002),-('Gastos Gerais'!$C$4:$C$1002))</f>
        <v>0</v>
      </c>
      <c r="V99" s="73">
        <f>SUMPRODUCT(-('Gastos Gerais'!$B$4:$B$1002=Analítico!$B99),-(Analítico!V$3&gt;='Gastos Gerais'!$D$4:$D$1002),-(Analítico!V$3&lt;='Gastos Gerais'!$E$4:$E$1002),-('Gastos Gerais'!$C$4:$C$1002))</f>
        <v>0</v>
      </c>
      <c r="W99" s="73">
        <f>SUMPRODUCT(-('Gastos Gerais'!$B$4:$B$1002=Analítico!$B99),-(Analítico!W$3&gt;='Gastos Gerais'!$D$4:$D$1002),-(Analítico!W$3&lt;='Gastos Gerais'!$E$4:$E$1002),-('Gastos Gerais'!$C$4:$C$1002))</f>
        <v>0</v>
      </c>
      <c r="X99" s="73">
        <f>SUMPRODUCT(-('Gastos Gerais'!$B$4:$B$1002=Analítico!$B99),-(Analítico!X$3&gt;='Gastos Gerais'!$D$4:$D$1002),-(Analítico!X$3&lt;='Gastos Gerais'!$E$4:$E$1002),-('Gastos Gerais'!$C$4:$C$1002))</f>
        <v>0</v>
      </c>
      <c r="Y99" s="73">
        <f>SUMPRODUCT(-('Gastos Gerais'!$B$4:$B$1002=Analítico!$B99),-(Analítico!Y$3&gt;='Gastos Gerais'!$D$4:$D$1002),-(Analítico!Y$3&lt;='Gastos Gerais'!$E$4:$E$1002),-('Gastos Gerais'!$C$4:$C$1002))</f>
        <v>0</v>
      </c>
      <c r="Z99" s="73">
        <f>SUMPRODUCT(-('Gastos Gerais'!$B$4:$B$1002=Analítico!$B99),-(Analítico!Z$3&gt;='Gastos Gerais'!$D$4:$D$1002),-(Analítico!Z$3&lt;='Gastos Gerais'!$E$4:$E$1002),-('Gastos Gerais'!$C$4:$C$1002))</f>
        <v>0</v>
      </c>
      <c r="AA99" s="73">
        <f>SUMPRODUCT(-('Gastos Gerais'!$B$4:$B$1002=Analítico!$B99),-(Analítico!AA$3&gt;='Gastos Gerais'!$D$4:$D$1002),-(Analítico!AA$3&lt;='Gastos Gerais'!$E$4:$E$1002),-('Gastos Gerais'!$C$4:$C$1002))</f>
        <v>0</v>
      </c>
      <c r="AB99" s="73">
        <f>SUMPRODUCT(-('Gastos Gerais'!$B$4:$B$1002=Analítico!$B99),-(Analítico!AB$3&gt;='Gastos Gerais'!$D$4:$D$1002),-(Analítico!AB$3&lt;='Gastos Gerais'!$E$4:$E$1002),-('Gastos Gerais'!$C$4:$C$1002))</f>
        <v>0</v>
      </c>
      <c r="AC99" s="73">
        <f>SUMPRODUCT(-('Gastos Gerais'!$B$4:$B$1002=Analítico!$B99),-(Analítico!AC$3&gt;='Gastos Gerais'!$D$4:$D$1002),-(Analítico!AC$3&lt;='Gastos Gerais'!$E$4:$E$1002),-('Gastos Gerais'!$C$4:$C$1002))</f>
        <v>0</v>
      </c>
      <c r="AD99" s="73">
        <f>SUMPRODUCT(-('Gastos Gerais'!$B$4:$B$1002=Analítico!$B99),-(Analítico!AD$3&gt;='Gastos Gerais'!$D$4:$D$1002),-(Analítico!AD$3&lt;='Gastos Gerais'!$E$4:$E$1002),-('Gastos Gerais'!$C$4:$C$1002))</f>
        <v>0</v>
      </c>
      <c r="AE99" s="73">
        <f>SUMPRODUCT(-('Gastos Gerais'!$B$4:$B$1002=Analítico!$B99),-(Analítico!AE$3&gt;='Gastos Gerais'!$D$4:$D$1002),-(Analítico!AE$3&lt;='Gastos Gerais'!$E$4:$E$1002),-('Gastos Gerais'!$C$4:$C$1002))</f>
        <v>0</v>
      </c>
      <c r="AF99" s="73">
        <f>SUMPRODUCT(-('Gastos Gerais'!$B$4:$B$1002=Analítico!$B99),-(Analítico!AF$3&gt;='Gastos Gerais'!$D$4:$D$1002),-(Analítico!AF$3&lt;='Gastos Gerais'!$E$4:$E$1002),-('Gastos Gerais'!$C$4:$C$1002))</f>
        <v>0</v>
      </c>
      <c r="AG99" s="73">
        <f>SUMPRODUCT(-('Gastos Gerais'!$B$4:$B$1002=Analítico!$B99),-(Analítico!AG$3&gt;='Gastos Gerais'!$D$4:$D$1002),-(Analítico!AG$3&lt;='Gastos Gerais'!$E$4:$E$1002),-('Gastos Gerais'!$C$4:$C$1002))</f>
        <v>0</v>
      </c>
      <c r="AH99" s="73">
        <f>SUMPRODUCT(-('Gastos Gerais'!$B$4:$B$1002=Analítico!$B99),-(Analítico!AH$3&gt;='Gastos Gerais'!$D$4:$D$1002),-(Analítico!AH$3&lt;='Gastos Gerais'!$E$4:$E$1002),-('Gastos Gerais'!$C$4:$C$1002))</f>
        <v>0</v>
      </c>
      <c r="AI99" s="73">
        <f>SUMPRODUCT(-('Gastos Gerais'!$B$4:$B$1002=Analítico!$B99),-(Analítico!AI$3&gt;='Gastos Gerais'!$D$4:$D$1002),-(Analítico!AI$3&lt;='Gastos Gerais'!$E$4:$E$1002),-('Gastos Gerais'!$C$4:$C$1002))</f>
        <v>0</v>
      </c>
      <c r="AJ99" s="73">
        <f>SUMPRODUCT(-('Gastos Gerais'!$B$4:$B$1002=Analítico!$B99),-(Analítico!AJ$3&gt;='Gastos Gerais'!$D$4:$D$1002),-(Analítico!AJ$3&lt;='Gastos Gerais'!$E$4:$E$1002),-('Gastos Gerais'!$C$4:$C$1002))</f>
        <v>0</v>
      </c>
      <c r="AK99" s="73">
        <f>SUMPRODUCT(-('Gastos Gerais'!$B$4:$B$1002=Analítico!$B99),-(Analítico!AK$3&gt;='Gastos Gerais'!$D$4:$D$1002),-(Analítico!AK$3&lt;='Gastos Gerais'!$E$4:$E$1002),-('Gastos Gerais'!$C$4:$C$1002))</f>
        <v>0</v>
      </c>
      <c r="AL99" s="73">
        <f>SUMPRODUCT(-('Gastos Gerais'!$B$4:$B$1002=Analítico!$B99),-(Analítico!AL$3&gt;='Gastos Gerais'!$D$4:$D$1002),-(Analítico!AL$3&lt;='Gastos Gerais'!$E$4:$E$1002),-('Gastos Gerais'!$C$4:$C$1002))</f>
        <v>0</v>
      </c>
      <c r="AM99" s="73">
        <f>SUMPRODUCT(-('Gastos Gerais'!$B$4:$B$1002=Analítico!$B99),-(Analítico!AM$3&gt;='Gastos Gerais'!$D$4:$D$1002),-(Analítico!AM$3&lt;='Gastos Gerais'!$E$4:$E$1002),-('Gastos Gerais'!$C$4:$C$1002))</f>
        <v>0</v>
      </c>
      <c r="AN99" s="73">
        <f>SUMPRODUCT(-('Gastos Gerais'!$B$4:$B$1002=Analítico!$B99),-(Analítico!AN$3&gt;='Gastos Gerais'!$D$4:$D$1002),-(Analítico!AN$3&lt;='Gastos Gerais'!$E$4:$E$1002),-('Gastos Gerais'!$C$4:$C$1002))</f>
        <v>0</v>
      </c>
      <c r="AO99" s="73">
        <f>SUMPRODUCT(-('Gastos Gerais'!$B$4:$B$1002=Analítico!$B99),-(Analítico!AO$3&gt;='Gastos Gerais'!$D$4:$D$1002),-(Analítico!AO$3&lt;='Gastos Gerais'!$E$4:$E$1002),-('Gastos Gerais'!$C$4:$C$1002))</f>
        <v>0</v>
      </c>
      <c r="AP99" s="73">
        <f>SUMPRODUCT(-('Gastos Gerais'!$B$4:$B$1002=Analítico!$B99),-(Analítico!AP$3&gt;='Gastos Gerais'!$D$4:$D$1002),-(Analítico!AP$3&lt;='Gastos Gerais'!$E$4:$E$1002),-('Gastos Gerais'!$C$4:$C$1002))</f>
        <v>0</v>
      </c>
      <c r="AQ99" s="73">
        <f>SUMPRODUCT(-('Gastos Gerais'!$B$4:$B$1002=Analítico!$B99),-(Analítico!AQ$3&gt;='Gastos Gerais'!$D$4:$D$1002),-(Analítico!AQ$3&lt;='Gastos Gerais'!$E$4:$E$1002),-('Gastos Gerais'!$C$4:$C$1002))</f>
        <v>0</v>
      </c>
      <c r="AR99" s="73">
        <f>SUMPRODUCT(-('Gastos Gerais'!$B$4:$B$1002=Analítico!$B99),-(Analítico!AR$3&gt;='Gastos Gerais'!$D$4:$D$1002),-(Analítico!AR$3&lt;='Gastos Gerais'!$E$4:$E$1002),-('Gastos Gerais'!$C$4:$C$1002))</f>
        <v>0</v>
      </c>
      <c r="AS99" s="73">
        <f>SUMPRODUCT(-('Gastos Gerais'!$B$4:$B$1002=Analítico!$B99),-(Analítico!AS$3&gt;='Gastos Gerais'!$D$4:$D$1002),-(Analítico!AS$3&lt;='Gastos Gerais'!$E$4:$E$1002),-('Gastos Gerais'!$C$4:$C$1002))</f>
        <v>0</v>
      </c>
      <c r="AT99" s="73">
        <f>SUMPRODUCT(-('Gastos Gerais'!$B$4:$B$1002=Analítico!$B99),-(Analítico!AT$3&gt;='Gastos Gerais'!$D$4:$D$1002),-(Analítico!AT$3&lt;='Gastos Gerais'!$E$4:$E$1002),-('Gastos Gerais'!$C$4:$C$1002))</f>
        <v>0</v>
      </c>
      <c r="AU99" s="73">
        <f>SUMPRODUCT(-('Gastos Gerais'!$B$4:$B$1002=Analítico!$B99),-(Analítico!AU$3&gt;='Gastos Gerais'!$D$4:$D$1002),-(Analítico!AU$3&lt;='Gastos Gerais'!$E$4:$E$1002),-('Gastos Gerais'!$C$4:$C$1002))</f>
        <v>0</v>
      </c>
      <c r="AV99" s="73">
        <f>SUMPRODUCT(-('Gastos Gerais'!$B$4:$B$1002=Analítico!$B99),-(Analítico!AV$3&gt;='Gastos Gerais'!$D$4:$D$1002),-(Analítico!AV$3&lt;='Gastos Gerais'!$E$4:$E$1002),-('Gastos Gerais'!$C$4:$C$1002))</f>
        <v>0</v>
      </c>
      <c r="AW99" s="73">
        <f>SUMPRODUCT(-('Gastos Gerais'!$B$4:$B$1002=Analítico!$B99),-(Analítico!AW$3&gt;='Gastos Gerais'!$D$4:$D$1002),-(Analítico!AW$3&lt;='Gastos Gerais'!$E$4:$E$1002),-('Gastos Gerais'!$C$4:$C$1002))</f>
        <v>0</v>
      </c>
      <c r="AX99" s="73">
        <f>SUMPRODUCT(-('Gastos Gerais'!$B$4:$B$1002=Analítico!$B99),-(Analítico!AX$3&gt;='Gastos Gerais'!$D$4:$D$1002),-(Analítico!AX$3&lt;='Gastos Gerais'!$E$4:$E$1002),-('Gastos Gerais'!$C$4:$C$1002))</f>
        <v>0</v>
      </c>
      <c r="AY99" s="73">
        <f>SUMPRODUCT(-('Gastos Gerais'!$B$4:$B$1002=Analítico!$B99),-(Analítico!AY$3&gt;='Gastos Gerais'!$D$4:$D$1002),-(Analítico!AY$3&lt;='Gastos Gerais'!$E$4:$E$1002),-('Gastos Gerais'!$C$4:$C$1002))</f>
        <v>0</v>
      </c>
      <c r="AZ99" s="73">
        <f>SUMPRODUCT(-('Gastos Gerais'!$B$4:$B$1002=Analítico!$B99),-(Analítico!AZ$3&gt;='Gastos Gerais'!$D$4:$D$1002),-(Analítico!AZ$3&lt;='Gastos Gerais'!$E$4:$E$1002),-('Gastos Gerais'!$C$4:$C$1002))</f>
        <v>0</v>
      </c>
      <c r="BA99" s="73">
        <f>SUMPRODUCT(-('Gastos Gerais'!$B$4:$B$1002=Analítico!$B99),-(Analítico!BA$3&gt;='Gastos Gerais'!$D$4:$D$1002),-(Analítico!BA$3&lt;='Gastos Gerais'!$E$4:$E$1002),-('Gastos Gerais'!$C$4:$C$1002))</f>
        <v>0</v>
      </c>
      <c r="BB99" s="73">
        <f>SUMPRODUCT(-('Gastos Gerais'!$B$4:$B$1002=Analítico!$B99),-(Analítico!BB$3&gt;='Gastos Gerais'!$D$4:$D$1002),-(Analítico!BB$3&lt;='Gastos Gerais'!$E$4:$E$1002),-('Gastos Gerais'!$C$4:$C$1002))</f>
        <v>0</v>
      </c>
      <c r="BC99" s="73">
        <f>SUMPRODUCT(-('Gastos Gerais'!$B$4:$B$1002=Analítico!$B99),-(Analítico!BC$3&gt;='Gastos Gerais'!$D$4:$D$1002),-(Analítico!BC$3&lt;='Gastos Gerais'!$E$4:$E$1002),-('Gastos Gerais'!$C$4:$C$1002))</f>
        <v>0</v>
      </c>
      <c r="BD99" s="73">
        <f>SUMPRODUCT(-('Gastos Gerais'!$B$4:$B$1002=Analítico!$B99),-(Analítico!BD$3&gt;='Gastos Gerais'!$D$4:$D$1002),-(Analítico!BD$3&lt;='Gastos Gerais'!$E$4:$E$1002),-('Gastos Gerais'!$C$4:$C$1002))</f>
        <v>0</v>
      </c>
      <c r="BE99" s="73">
        <f>SUMPRODUCT(-('Gastos Gerais'!$B$4:$B$1002=Analítico!$B99),-(Analítico!BE$3&gt;='Gastos Gerais'!$D$4:$D$1002),-(Analítico!BE$3&lt;='Gastos Gerais'!$E$4:$E$1002),-('Gastos Gerais'!$C$4:$C$1002))</f>
        <v>0</v>
      </c>
      <c r="BF99" s="73">
        <f>SUMPRODUCT(-('Gastos Gerais'!$B$4:$B$1002=Analítico!$B99),-(Analítico!BF$3&gt;='Gastos Gerais'!$D$4:$D$1002),-(Analítico!BF$3&lt;='Gastos Gerais'!$E$4:$E$1002),-('Gastos Gerais'!$C$4:$C$1002))</f>
        <v>0</v>
      </c>
      <c r="BG99" s="73">
        <f>SUMPRODUCT(-('Gastos Gerais'!$B$4:$B$1002=Analítico!$B99),-(Analítico!BG$3&gt;='Gastos Gerais'!$D$4:$D$1002),-(Analítico!BG$3&lt;='Gastos Gerais'!$E$4:$E$1002),-('Gastos Gerais'!$C$4:$C$1002))</f>
        <v>0</v>
      </c>
      <c r="BH99" s="73">
        <f>SUMPRODUCT(-('Gastos Gerais'!$B$4:$B$1002=Analítico!$B99),-(Analítico!BH$3&gt;='Gastos Gerais'!$D$4:$D$1002),-(Analítico!BH$3&lt;='Gastos Gerais'!$E$4:$E$1002),-('Gastos Gerais'!$C$4:$C$1002))</f>
        <v>0</v>
      </c>
      <c r="BI99" s="73">
        <f>SUMPRODUCT(-('Gastos Gerais'!$B$4:$B$1002=Analítico!$B99),-(Analítico!BI$3&gt;='Gastos Gerais'!$D$4:$D$1002),-(Analítico!BI$3&lt;='Gastos Gerais'!$E$4:$E$1002),-('Gastos Gerais'!$C$4:$C$1002))</f>
        <v>0</v>
      </c>
      <c r="BJ99" s="73">
        <f>SUMPRODUCT(-('Gastos Gerais'!$B$4:$B$1002=Analítico!$B99),-(Analítico!BJ$3&gt;='Gastos Gerais'!$D$4:$D$1002),-(Analítico!BJ$3&lt;='Gastos Gerais'!$E$4:$E$1002),-('Gastos Gerais'!$C$4:$C$1002))</f>
        <v>0</v>
      </c>
      <c r="BK99" s="71">
        <f t="shared" si="33"/>
        <v>14400</v>
      </c>
      <c r="BL99" s="76">
        <f t="shared" ca="1" si="34"/>
        <v>1.7514295838984609E-4</v>
      </c>
    </row>
    <row r="100" spans="1:64" s="49" customFormat="1" ht="23.25" customHeight="1">
      <c r="A100" s="19" t="s">
        <v>207</v>
      </c>
      <c r="B100" s="351" t="s">
        <v>208</v>
      </c>
      <c r="C100" s="73">
        <f>SUMPRODUCT(-('Gastos Gerais'!$B$4:$B$1002=Analítico!$B100),-(Analítico!C$3&gt;='Gastos Gerais'!$D$4:$D$1002),-(Analítico!C$3&lt;='Gastos Gerais'!$E$4:$E$1002),-('Gastos Gerais'!$C$4:$C$1002))</f>
        <v>16000</v>
      </c>
      <c r="D100" s="73">
        <f>SUMPRODUCT(-('Gastos Gerais'!$B$4:$B$1002=Analítico!$B100),-(Analítico!D$3&gt;='Gastos Gerais'!$D$4:$D$1002),-(Analítico!D$3&lt;='Gastos Gerais'!$E$4:$E$1002),-('Gastos Gerais'!$C$4:$C$1002))</f>
        <v>16000</v>
      </c>
      <c r="E100" s="73">
        <f>SUMPRODUCT(-('Gastos Gerais'!$B$4:$B$1002=Analítico!$B100),-(Analítico!E$3&gt;='Gastos Gerais'!$D$4:$D$1002),-(Analítico!E$3&lt;='Gastos Gerais'!$E$4:$E$1002),-('Gastos Gerais'!$C$4:$C$1002))</f>
        <v>16000</v>
      </c>
      <c r="F100" s="73">
        <f>SUMPRODUCT(-('Gastos Gerais'!$B$4:$B$1002=Analítico!$B100),-(Analítico!F$3&gt;='Gastos Gerais'!$D$4:$D$1002),-(Analítico!F$3&lt;='Gastos Gerais'!$E$4:$E$1002),-('Gastos Gerais'!$C$4:$C$1002))</f>
        <v>16000</v>
      </c>
      <c r="G100" s="73">
        <f>SUMPRODUCT(-('Gastos Gerais'!$B$4:$B$1002=Analítico!$B100),-(Analítico!G$3&gt;='Gastos Gerais'!$D$4:$D$1002),-(Analítico!G$3&lt;='Gastos Gerais'!$E$4:$E$1002),-('Gastos Gerais'!$C$4:$C$1002))</f>
        <v>16000</v>
      </c>
      <c r="H100" s="73">
        <f>SUMPRODUCT(-('Gastos Gerais'!$B$4:$B$1002=Analítico!$B100),-(Analítico!H$3&gt;='Gastos Gerais'!$D$4:$D$1002),-(Analítico!H$3&lt;='Gastos Gerais'!$E$4:$E$1002),-('Gastos Gerais'!$C$4:$C$1002))</f>
        <v>16000</v>
      </c>
      <c r="I100" s="73">
        <f>SUMPRODUCT(-('Gastos Gerais'!$B$4:$B$1002=Analítico!$B100),-(Analítico!I$3&gt;='Gastos Gerais'!$D$4:$D$1002),-(Analítico!I$3&lt;='Gastos Gerais'!$E$4:$E$1002),-('Gastos Gerais'!$C$4:$C$1002))</f>
        <v>16000</v>
      </c>
      <c r="J100" s="73">
        <f>SUMPRODUCT(-('Gastos Gerais'!$B$4:$B$1002=Analítico!$B100),-(Analítico!J$3&gt;='Gastos Gerais'!$D$4:$D$1002),-(Analítico!J$3&lt;='Gastos Gerais'!$E$4:$E$1002),-('Gastos Gerais'!$C$4:$C$1002))</f>
        <v>16000</v>
      </c>
      <c r="K100" s="73">
        <f>SUMPRODUCT(-('Gastos Gerais'!$B$4:$B$1002=Analítico!$B100),-(Analítico!K$3&gt;='Gastos Gerais'!$D$4:$D$1002),-(Analítico!K$3&lt;='Gastos Gerais'!$E$4:$E$1002),-('Gastos Gerais'!$C$4:$C$1002))</f>
        <v>16000</v>
      </c>
      <c r="L100" s="73">
        <f>SUMPRODUCT(-('Gastos Gerais'!$B$4:$B$1002=Analítico!$B100),-(Analítico!L$3&gt;='Gastos Gerais'!$D$4:$D$1002),-(Analítico!L$3&lt;='Gastos Gerais'!$E$4:$E$1002),-('Gastos Gerais'!$C$4:$C$1002))</f>
        <v>0</v>
      </c>
      <c r="M100" s="73">
        <f>SUMPRODUCT(-('Gastos Gerais'!$B$4:$B$1002=Analítico!$B100),-(Analítico!M$3&gt;='Gastos Gerais'!$D$4:$D$1002),-(Analítico!M$3&lt;='Gastos Gerais'!$E$4:$E$1002),-('Gastos Gerais'!$C$4:$C$1002))</f>
        <v>0</v>
      </c>
      <c r="N100" s="73">
        <f>SUMPRODUCT(-('Gastos Gerais'!$B$4:$B$1002=Analítico!$B100),-(Analítico!N$3&gt;='Gastos Gerais'!$D$4:$D$1002),-(Analítico!N$3&lt;='Gastos Gerais'!$E$4:$E$1002),-('Gastos Gerais'!$C$4:$C$1002))</f>
        <v>0</v>
      </c>
      <c r="O100" s="73">
        <f>SUMPRODUCT(-('Gastos Gerais'!$B$4:$B$1002=Analítico!$B100),-(Analítico!O$3&gt;='Gastos Gerais'!$D$4:$D$1002),-(Analítico!O$3&lt;='Gastos Gerais'!$E$4:$E$1002),-('Gastos Gerais'!$C$4:$C$1002))</f>
        <v>0</v>
      </c>
      <c r="P100" s="73">
        <f>SUMPRODUCT(-('Gastos Gerais'!$B$4:$B$1002=Analítico!$B100),-(Analítico!P$3&gt;='Gastos Gerais'!$D$4:$D$1002),-(Analítico!P$3&lt;='Gastos Gerais'!$E$4:$E$1002),-('Gastos Gerais'!$C$4:$C$1002))</f>
        <v>0</v>
      </c>
      <c r="Q100" s="73">
        <f>SUMPRODUCT(-('Gastos Gerais'!$B$4:$B$1002=Analítico!$B100),-(Analítico!Q$3&gt;='Gastos Gerais'!$D$4:$D$1002),-(Analítico!Q$3&lt;='Gastos Gerais'!$E$4:$E$1002),-('Gastos Gerais'!$C$4:$C$1002))</f>
        <v>0</v>
      </c>
      <c r="R100" s="73">
        <f>SUMPRODUCT(-('Gastos Gerais'!$B$4:$B$1002=Analítico!$B100),-(Analítico!R$3&gt;='Gastos Gerais'!$D$4:$D$1002),-(Analítico!R$3&lt;='Gastos Gerais'!$E$4:$E$1002),-('Gastos Gerais'!$C$4:$C$1002))</f>
        <v>0</v>
      </c>
      <c r="S100" s="73">
        <f>SUMPRODUCT(-('Gastos Gerais'!$B$4:$B$1002=Analítico!$B100),-(Analítico!S$3&gt;='Gastos Gerais'!$D$4:$D$1002),-(Analítico!S$3&lt;='Gastos Gerais'!$E$4:$E$1002),-('Gastos Gerais'!$C$4:$C$1002))</f>
        <v>0</v>
      </c>
      <c r="T100" s="73">
        <f>SUMPRODUCT(-('Gastos Gerais'!$B$4:$B$1002=Analítico!$B100),-(Analítico!T$3&gt;='Gastos Gerais'!$D$4:$D$1002),-(Analítico!T$3&lt;='Gastos Gerais'!$E$4:$E$1002),-('Gastos Gerais'!$C$4:$C$1002))</f>
        <v>0</v>
      </c>
      <c r="U100" s="73">
        <f>SUMPRODUCT(-('Gastos Gerais'!$B$4:$B$1002=Analítico!$B100),-(Analítico!U$3&gt;='Gastos Gerais'!$D$4:$D$1002),-(Analítico!U$3&lt;='Gastos Gerais'!$E$4:$E$1002),-('Gastos Gerais'!$C$4:$C$1002))</f>
        <v>0</v>
      </c>
      <c r="V100" s="73">
        <f>SUMPRODUCT(-('Gastos Gerais'!$B$4:$B$1002=Analítico!$B100),-(Analítico!V$3&gt;='Gastos Gerais'!$D$4:$D$1002),-(Analítico!V$3&lt;='Gastos Gerais'!$E$4:$E$1002),-('Gastos Gerais'!$C$4:$C$1002))</f>
        <v>0</v>
      </c>
      <c r="W100" s="73">
        <f>SUMPRODUCT(-('Gastos Gerais'!$B$4:$B$1002=Analítico!$B100),-(Analítico!W$3&gt;='Gastos Gerais'!$D$4:$D$1002),-(Analítico!W$3&lt;='Gastos Gerais'!$E$4:$E$1002),-('Gastos Gerais'!$C$4:$C$1002))</f>
        <v>0</v>
      </c>
      <c r="X100" s="73">
        <f>SUMPRODUCT(-('Gastos Gerais'!$B$4:$B$1002=Analítico!$B100),-(Analítico!X$3&gt;='Gastos Gerais'!$D$4:$D$1002),-(Analítico!X$3&lt;='Gastos Gerais'!$E$4:$E$1002),-('Gastos Gerais'!$C$4:$C$1002))</f>
        <v>0</v>
      </c>
      <c r="Y100" s="73">
        <f>SUMPRODUCT(-('Gastos Gerais'!$B$4:$B$1002=Analítico!$B100),-(Analítico!Y$3&gt;='Gastos Gerais'!$D$4:$D$1002),-(Analítico!Y$3&lt;='Gastos Gerais'!$E$4:$E$1002),-('Gastos Gerais'!$C$4:$C$1002))</f>
        <v>0</v>
      </c>
      <c r="Z100" s="73">
        <f>SUMPRODUCT(-('Gastos Gerais'!$B$4:$B$1002=Analítico!$B100),-(Analítico!Z$3&gt;='Gastos Gerais'!$D$4:$D$1002),-(Analítico!Z$3&lt;='Gastos Gerais'!$E$4:$E$1002),-('Gastos Gerais'!$C$4:$C$1002))</f>
        <v>0</v>
      </c>
      <c r="AA100" s="73">
        <f>SUMPRODUCT(-('Gastos Gerais'!$B$4:$B$1002=Analítico!$B100),-(Analítico!AA$3&gt;='Gastos Gerais'!$D$4:$D$1002),-(Analítico!AA$3&lt;='Gastos Gerais'!$E$4:$E$1002),-('Gastos Gerais'!$C$4:$C$1002))</f>
        <v>0</v>
      </c>
      <c r="AB100" s="73">
        <f>SUMPRODUCT(-('Gastos Gerais'!$B$4:$B$1002=Analítico!$B100),-(Analítico!AB$3&gt;='Gastos Gerais'!$D$4:$D$1002),-(Analítico!AB$3&lt;='Gastos Gerais'!$E$4:$E$1002),-('Gastos Gerais'!$C$4:$C$1002))</f>
        <v>0</v>
      </c>
      <c r="AC100" s="73">
        <f>SUMPRODUCT(-('Gastos Gerais'!$B$4:$B$1002=Analítico!$B100),-(Analítico!AC$3&gt;='Gastos Gerais'!$D$4:$D$1002),-(Analítico!AC$3&lt;='Gastos Gerais'!$E$4:$E$1002),-('Gastos Gerais'!$C$4:$C$1002))</f>
        <v>0</v>
      </c>
      <c r="AD100" s="73">
        <f>SUMPRODUCT(-('Gastos Gerais'!$B$4:$B$1002=Analítico!$B100),-(Analítico!AD$3&gt;='Gastos Gerais'!$D$4:$D$1002),-(Analítico!AD$3&lt;='Gastos Gerais'!$E$4:$E$1002),-('Gastos Gerais'!$C$4:$C$1002))</f>
        <v>0</v>
      </c>
      <c r="AE100" s="73">
        <f>SUMPRODUCT(-('Gastos Gerais'!$B$4:$B$1002=Analítico!$B100),-(Analítico!AE$3&gt;='Gastos Gerais'!$D$4:$D$1002),-(Analítico!AE$3&lt;='Gastos Gerais'!$E$4:$E$1002),-('Gastos Gerais'!$C$4:$C$1002))</f>
        <v>0</v>
      </c>
      <c r="AF100" s="73">
        <f>SUMPRODUCT(-('Gastos Gerais'!$B$4:$B$1002=Analítico!$B100),-(Analítico!AF$3&gt;='Gastos Gerais'!$D$4:$D$1002),-(Analítico!AF$3&lt;='Gastos Gerais'!$E$4:$E$1002),-('Gastos Gerais'!$C$4:$C$1002))</f>
        <v>0</v>
      </c>
      <c r="AG100" s="73">
        <f>SUMPRODUCT(-('Gastos Gerais'!$B$4:$B$1002=Analítico!$B100),-(Analítico!AG$3&gt;='Gastos Gerais'!$D$4:$D$1002),-(Analítico!AG$3&lt;='Gastos Gerais'!$E$4:$E$1002),-('Gastos Gerais'!$C$4:$C$1002))</f>
        <v>0</v>
      </c>
      <c r="AH100" s="73">
        <f>SUMPRODUCT(-('Gastos Gerais'!$B$4:$B$1002=Analítico!$B100),-(Analítico!AH$3&gt;='Gastos Gerais'!$D$4:$D$1002),-(Analítico!AH$3&lt;='Gastos Gerais'!$E$4:$E$1002),-('Gastos Gerais'!$C$4:$C$1002))</f>
        <v>0</v>
      </c>
      <c r="AI100" s="73">
        <f>SUMPRODUCT(-('Gastos Gerais'!$B$4:$B$1002=Analítico!$B100),-(Analítico!AI$3&gt;='Gastos Gerais'!$D$4:$D$1002),-(Analítico!AI$3&lt;='Gastos Gerais'!$E$4:$E$1002),-('Gastos Gerais'!$C$4:$C$1002))</f>
        <v>0</v>
      </c>
      <c r="AJ100" s="73">
        <f>SUMPRODUCT(-('Gastos Gerais'!$B$4:$B$1002=Analítico!$B100),-(Analítico!AJ$3&gt;='Gastos Gerais'!$D$4:$D$1002),-(Analítico!AJ$3&lt;='Gastos Gerais'!$E$4:$E$1002),-('Gastos Gerais'!$C$4:$C$1002))</f>
        <v>0</v>
      </c>
      <c r="AK100" s="73">
        <f>SUMPRODUCT(-('Gastos Gerais'!$B$4:$B$1002=Analítico!$B100),-(Analítico!AK$3&gt;='Gastos Gerais'!$D$4:$D$1002),-(Analítico!AK$3&lt;='Gastos Gerais'!$E$4:$E$1002),-('Gastos Gerais'!$C$4:$C$1002))</f>
        <v>0</v>
      </c>
      <c r="AL100" s="73">
        <f>SUMPRODUCT(-('Gastos Gerais'!$B$4:$B$1002=Analítico!$B100),-(Analítico!AL$3&gt;='Gastos Gerais'!$D$4:$D$1002),-(Analítico!AL$3&lt;='Gastos Gerais'!$E$4:$E$1002),-('Gastos Gerais'!$C$4:$C$1002))</f>
        <v>0</v>
      </c>
      <c r="AM100" s="73">
        <f>SUMPRODUCT(-('Gastos Gerais'!$B$4:$B$1002=Analítico!$B100),-(Analítico!AM$3&gt;='Gastos Gerais'!$D$4:$D$1002),-(Analítico!AM$3&lt;='Gastos Gerais'!$E$4:$E$1002),-('Gastos Gerais'!$C$4:$C$1002))</f>
        <v>0</v>
      </c>
      <c r="AN100" s="73">
        <f>SUMPRODUCT(-('Gastos Gerais'!$B$4:$B$1002=Analítico!$B100),-(Analítico!AN$3&gt;='Gastos Gerais'!$D$4:$D$1002),-(Analítico!AN$3&lt;='Gastos Gerais'!$E$4:$E$1002),-('Gastos Gerais'!$C$4:$C$1002))</f>
        <v>0</v>
      </c>
      <c r="AO100" s="73">
        <f>SUMPRODUCT(-('Gastos Gerais'!$B$4:$B$1002=Analítico!$B100),-(Analítico!AO$3&gt;='Gastos Gerais'!$D$4:$D$1002),-(Analítico!AO$3&lt;='Gastos Gerais'!$E$4:$E$1002),-('Gastos Gerais'!$C$4:$C$1002))</f>
        <v>0</v>
      </c>
      <c r="AP100" s="73">
        <f>SUMPRODUCT(-('Gastos Gerais'!$B$4:$B$1002=Analítico!$B100),-(Analítico!AP$3&gt;='Gastos Gerais'!$D$4:$D$1002),-(Analítico!AP$3&lt;='Gastos Gerais'!$E$4:$E$1002),-('Gastos Gerais'!$C$4:$C$1002))</f>
        <v>0</v>
      </c>
      <c r="AQ100" s="73">
        <f>SUMPRODUCT(-('Gastos Gerais'!$B$4:$B$1002=Analítico!$B100),-(Analítico!AQ$3&gt;='Gastos Gerais'!$D$4:$D$1002),-(Analítico!AQ$3&lt;='Gastos Gerais'!$E$4:$E$1002),-('Gastos Gerais'!$C$4:$C$1002))</f>
        <v>0</v>
      </c>
      <c r="AR100" s="73">
        <f>SUMPRODUCT(-('Gastos Gerais'!$B$4:$B$1002=Analítico!$B100),-(Analítico!AR$3&gt;='Gastos Gerais'!$D$4:$D$1002),-(Analítico!AR$3&lt;='Gastos Gerais'!$E$4:$E$1002),-('Gastos Gerais'!$C$4:$C$1002))</f>
        <v>0</v>
      </c>
      <c r="AS100" s="73">
        <f>SUMPRODUCT(-('Gastos Gerais'!$B$4:$B$1002=Analítico!$B100),-(Analítico!AS$3&gt;='Gastos Gerais'!$D$4:$D$1002),-(Analítico!AS$3&lt;='Gastos Gerais'!$E$4:$E$1002),-('Gastos Gerais'!$C$4:$C$1002))</f>
        <v>0</v>
      </c>
      <c r="AT100" s="73">
        <f>SUMPRODUCT(-('Gastos Gerais'!$B$4:$B$1002=Analítico!$B100),-(Analítico!AT$3&gt;='Gastos Gerais'!$D$4:$D$1002),-(Analítico!AT$3&lt;='Gastos Gerais'!$E$4:$E$1002),-('Gastos Gerais'!$C$4:$C$1002))</f>
        <v>0</v>
      </c>
      <c r="AU100" s="73">
        <f>SUMPRODUCT(-('Gastos Gerais'!$B$4:$B$1002=Analítico!$B100),-(Analítico!AU$3&gt;='Gastos Gerais'!$D$4:$D$1002),-(Analítico!AU$3&lt;='Gastos Gerais'!$E$4:$E$1002),-('Gastos Gerais'!$C$4:$C$1002))</f>
        <v>0</v>
      </c>
      <c r="AV100" s="73">
        <f>SUMPRODUCT(-('Gastos Gerais'!$B$4:$B$1002=Analítico!$B100),-(Analítico!AV$3&gt;='Gastos Gerais'!$D$4:$D$1002),-(Analítico!AV$3&lt;='Gastos Gerais'!$E$4:$E$1002),-('Gastos Gerais'!$C$4:$C$1002))</f>
        <v>0</v>
      </c>
      <c r="AW100" s="73">
        <f>SUMPRODUCT(-('Gastos Gerais'!$B$4:$B$1002=Analítico!$B100),-(Analítico!AW$3&gt;='Gastos Gerais'!$D$4:$D$1002),-(Analítico!AW$3&lt;='Gastos Gerais'!$E$4:$E$1002),-('Gastos Gerais'!$C$4:$C$1002))</f>
        <v>0</v>
      </c>
      <c r="AX100" s="73">
        <f>SUMPRODUCT(-('Gastos Gerais'!$B$4:$B$1002=Analítico!$B100),-(Analítico!AX$3&gt;='Gastos Gerais'!$D$4:$D$1002),-(Analítico!AX$3&lt;='Gastos Gerais'!$E$4:$E$1002),-('Gastos Gerais'!$C$4:$C$1002))</f>
        <v>0</v>
      </c>
      <c r="AY100" s="73">
        <f>SUMPRODUCT(-('Gastos Gerais'!$B$4:$B$1002=Analítico!$B100),-(Analítico!AY$3&gt;='Gastos Gerais'!$D$4:$D$1002),-(Analítico!AY$3&lt;='Gastos Gerais'!$E$4:$E$1002),-('Gastos Gerais'!$C$4:$C$1002))</f>
        <v>0</v>
      </c>
      <c r="AZ100" s="73">
        <f>SUMPRODUCT(-('Gastos Gerais'!$B$4:$B$1002=Analítico!$B100),-(Analítico!AZ$3&gt;='Gastos Gerais'!$D$4:$D$1002),-(Analítico!AZ$3&lt;='Gastos Gerais'!$E$4:$E$1002),-('Gastos Gerais'!$C$4:$C$1002))</f>
        <v>0</v>
      </c>
      <c r="BA100" s="73">
        <f>SUMPRODUCT(-('Gastos Gerais'!$B$4:$B$1002=Analítico!$B100),-(Analítico!BA$3&gt;='Gastos Gerais'!$D$4:$D$1002),-(Analítico!BA$3&lt;='Gastos Gerais'!$E$4:$E$1002),-('Gastos Gerais'!$C$4:$C$1002))</f>
        <v>0</v>
      </c>
      <c r="BB100" s="73">
        <f>SUMPRODUCT(-('Gastos Gerais'!$B$4:$B$1002=Analítico!$B100),-(Analítico!BB$3&gt;='Gastos Gerais'!$D$4:$D$1002),-(Analítico!BB$3&lt;='Gastos Gerais'!$E$4:$E$1002),-('Gastos Gerais'!$C$4:$C$1002))</f>
        <v>0</v>
      </c>
      <c r="BC100" s="73">
        <f>SUMPRODUCT(-('Gastos Gerais'!$B$4:$B$1002=Analítico!$B100),-(Analítico!BC$3&gt;='Gastos Gerais'!$D$4:$D$1002),-(Analítico!BC$3&lt;='Gastos Gerais'!$E$4:$E$1002),-('Gastos Gerais'!$C$4:$C$1002))</f>
        <v>0</v>
      </c>
      <c r="BD100" s="73">
        <f>SUMPRODUCT(-('Gastos Gerais'!$B$4:$B$1002=Analítico!$B100),-(Analítico!BD$3&gt;='Gastos Gerais'!$D$4:$D$1002),-(Analítico!BD$3&lt;='Gastos Gerais'!$E$4:$E$1002),-('Gastos Gerais'!$C$4:$C$1002))</f>
        <v>0</v>
      </c>
      <c r="BE100" s="73">
        <f>SUMPRODUCT(-('Gastos Gerais'!$B$4:$B$1002=Analítico!$B100),-(Analítico!BE$3&gt;='Gastos Gerais'!$D$4:$D$1002),-(Analítico!BE$3&lt;='Gastos Gerais'!$E$4:$E$1002),-('Gastos Gerais'!$C$4:$C$1002))</f>
        <v>0</v>
      </c>
      <c r="BF100" s="73">
        <f>SUMPRODUCT(-('Gastos Gerais'!$B$4:$B$1002=Analítico!$B100),-(Analítico!BF$3&gt;='Gastos Gerais'!$D$4:$D$1002),-(Analítico!BF$3&lt;='Gastos Gerais'!$E$4:$E$1002),-('Gastos Gerais'!$C$4:$C$1002))</f>
        <v>0</v>
      </c>
      <c r="BG100" s="73">
        <f>SUMPRODUCT(-('Gastos Gerais'!$B$4:$B$1002=Analítico!$B100),-(Analítico!BG$3&gt;='Gastos Gerais'!$D$4:$D$1002),-(Analítico!BG$3&lt;='Gastos Gerais'!$E$4:$E$1002),-('Gastos Gerais'!$C$4:$C$1002))</f>
        <v>0</v>
      </c>
      <c r="BH100" s="73">
        <f>SUMPRODUCT(-('Gastos Gerais'!$B$4:$B$1002=Analítico!$B100),-(Analítico!BH$3&gt;='Gastos Gerais'!$D$4:$D$1002),-(Analítico!BH$3&lt;='Gastos Gerais'!$E$4:$E$1002),-('Gastos Gerais'!$C$4:$C$1002))</f>
        <v>0</v>
      </c>
      <c r="BI100" s="73">
        <f>SUMPRODUCT(-('Gastos Gerais'!$B$4:$B$1002=Analítico!$B100),-(Analítico!BI$3&gt;='Gastos Gerais'!$D$4:$D$1002),-(Analítico!BI$3&lt;='Gastos Gerais'!$E$4:$E$1002),-('Gastos Gerais'!$C$4:$C$1002))</f>
        <v>0</v>
      </c>
      <c r="BJ100" s="73">
        <f>SUMPRODUCT(-('Gastos Gerais'!$B$4:$B$1002=Analítico!$B100),-(Analítico!BJ$3&gt;='Gastos Gerais'!$D$4:$D$1002),-(Analítico!BJ$3&lt;='Gastos Gerais'!$E$4:$E$1002),-('Gastos Gerais'!$C$4:$C$1002))</f>
        <v>0</v>
      </c>
      <c r="BK100" s="71">
        <f t="shared" si="33"/>
        <v>144000</v>
      </c>
      <c r="BL100" s="76">
        <f t="shared" ca="1" si="34"/>
        <v>1.7514295838984609E-3</v>
      </c>
    </row>
    <row r="101" spans="1:64" s="49" customFormat="1" ht="23.25" customHeight="1">
      <c r="A101" s="19" t="s">
        <v>209</v>
      </c>
      <c r="B101" s="22" t="s">
        <v>210</v>
      </c>
      <c r="C101" s="73">
        <f>SUMPRODUCT(-('Gastos Gerais'!$B$4:$B$1002=Analítico!$B101),-(Analítico!C$3&gt;='Gastos Gerais'!$D$4:$D$1002),-(Analítico!C$3&lt;='Gastos Gerais'!$E$4:$E$1002),-('Gastos Gerais'!$C$4:$C$1002))</f>
        <v>450</v>
      </c>
      <c r="D101" s="73">
        <f>SUMPRODUCT(-('Gastos Gerais'!$B$4:$B$1002=Analítico!$B101),-(Analítico!D$3&gt;='Gastos Gerais'!$D$4:$D$1002),-(Analítico!D$3&lt;='Gastos Gerais'!$E$4:$E$1002),-('Gastos Gerais'!$C$4:$C$1002))</f>
        <v>450</v>
      </c>
      <c r="E101" s="73">
        <f>SUMPRODUCT(-('Gastos Gerais'!$B$4:$B$1002=Analítico!$B101),-(Analítico!E$3&gt;='Gastos Gerais'!$D$4:$D$1002),-(Analítico!E$3&lt;='Gastos Gerais'!$E$4:$E$1002),-('Gastos Gerais'!$C$4:$C$1002))</f>
        <v>450</v>
      </c>
      <c r="F101" s="73">
        <f>SUMPRODUCT(-('Gastos Gerais'!$B$4:$B$1002=Analítico!$B101),-(Analítico!F$3&gt;='Gastos Gerais'!$D$4:$D$1002),-(Analítico!F$3&lt;='Gastos Gerais'!$E$4:$E$1002),-('Gastos Gerais'!$C$4:$C$1002))</f>
        <v>450</v>
      </c>
      <c r="G101" s="73">
        <f>SUMPRODUCT(-('Gastos Gerais'!$B$4:$B$1002=Analítico!$B101),-(Analítico!G$3&gt;='Gastos Gerais'!$D$4:$D$1002),-(Analítico!G$3&lt;='Gastos Gerais'!$E$4:$E$1002),-('Gastos Gerais'!$C$4:$C$1002))</f>
        <v>450</v>
      </c>
      <c r="H101" s="73">
        <f>SUMPRODUCT(-('Gastos Gerais'!$B$4:$B$1002=Analítico!$B101),-(Analítico!H$3&gt;='Gastos Gerais'!$D$4:$D$1002),-(Analítico!H$3&lt;='Gastos Gerais'!$E$4:$E$1002),-('Gastos Gerais'!$C$4:$C$1002))</f>
        <v>450</v>
      </c>
      <c r="I101" s="73">
        <f>SUMPRODUCT(-('Gastos Gerais'!$B$4:$B$1002=Analítico!$B101),-(Analítico!I$3&gt;='Gastos Gerais'!$D$4:$D$1002),-(Analítico!I$3&lt;='Gastos Gerais'!$E$4:$E$1002),-('Gastos Gerais'!$C$4:$C$1002))</f>
        <v>450</v>
      </c>
      <c r="J101" s="73">
        <f>SUMPRODUCT(-('Gastos Gerais'!$B$4:$B$1002=Analítico!$B101),-(Analítico!J$3&gt;='Gastos Gerais'!$D$4:$D$1002),-(Analítico!J$3&lt;='Gastos Gerais'!$E$4:$E$1002),-('Gastos Gerais'!$C$4:$C$1002))</f>
        <v>450</v>
      </c>
      <c r="K101" s="73">
        <f>SUMPRODUCT(-('Gastos Gerais'!$B$4:$B$1002=Analítico!$B101),-(Analítico!K$3&gt;='Gastos Gerais'!$D$4:$D$1002),-(Analítico!K$3&lt;='Gastos Gerais'!$E$4:$E$1002),-('Gastos Gerais'!$C$4:$C$1002))</f>
        <v>450</v>
      </c>
      <c r="L101" s="73">
        <f>SUMPRODUCT(-('Gastos Gerais'!$B$4:$B$1002=Analítico!$B101),-(Analítico!L$3&gt;='Gastos Gerais'!$D$4:$D$1002),-(Analítico!L$3&lt;='Gastos Gerais'!$E$4:$E$1002),-('Gastos Gerais'!$C$4:$C$1002))</f>
        <v>0</v>
      </c>
      <c r="M101" s="73">
        <f>SUMPRODUCT(-('Gastos Gerais'!$B$4:$B$1002=Analítico!$B101),-(Analítico!M$3&gt;='Gastos Gerais'!$D$4:$D$1002),-(Analítico!M$3&lt;='Gastos Gerais'!$E$4:$E$1002),-('Gastos Gerais'!$C$4:$C$1002))</f>
        <v>0</v>
      </c>
      <c r="N101" s="73">
        <f>SUMPRODUCT(-('Gastos Gerais'!$B$4:$B$1002=Analítico!$B101),-(Analítico!N$3&gt;='Gastos Gerais'!$D$4:$D$1002),-(Analítico!N$3&lt;='Gastos Gerais'!$E$4:$E$1002),-('Gastos Gerais'!$C$4:$C$1002))</f>
        <v>0</v>
      </c>
      <c r="O101" s="73">
        <f>SUMPRODUCT(-('Gastos Gerais'!$B$4:$B$1002=Analítico!$B101),-(Analítico!O$3&gt;='Gastos Gerais'!$D$4:$D$1002),-(Analítico!O$3&lt;='Gastos Gerais'!$E$4:$E$1002),-('Gastos Gerais'!$C$4:$C$1002))</f>
        <v>0</v>
      </c>
      <c r="P101" s="73">
        <f>SUMPRODUCT(-('Gastos Gerais'!$B$4:$B$1002=Analítico!$B101),-(Analítico!P$3&gt;='Gastos Gerais'!$D$4:$D$1002),-(Analítico!P$3&lt;='Gastos Gerais'!$E$4:$E$1002),-('Gastos Gerais'!$C$4:$C$1002))</f>
        <v>0</v>
      </c>
      <c r="Q101" s="73">
        <f>SUMPRODUCT(-('Gastos Gerais'!$B$4:$B$1002=Analítico!$B101),-(Analítico!Q$3&gt;='Gastos Gerais'!$D$4:$D$1002),-(Analítico!Q$3&lt;='Gastos Gerais'!$E$4:$E$1002),-('Gastos Gerais'!$C$4:$C$1002))</f>
        <v>0</v>
      </c>
      <c r="R101" s="73">
        <f>SUMPRODUCT(-('Gastos Gerais'!$B$4:$B$1002=Analítico!$B101),-(Analítico!R$3&gt;='Gastos Gerais'!$D$4:$D$1002),-(Analítico!R$3&lt;='Gastos Gerais'!$E$4:$E$1002),-('Gastos Gerais'!$C$4:$C$1002))</f>
        <v>0</v>
      </c>
      <c r="S101" s="73">
        <f>SUMPRODUCT(-('Gastos Gerais'!$B$4:$B$1002=Analítico!$B101),-(Analítico!S$3&gt;='Gastos Gerais'!$D$4:$D$1002),-(Analítico!S$3&lt;='Gastos Gerais'!$E$4:$E$1002),-('Gastos Gerais'!$C$4:$C$1002))</f>
        <v>0</v>
      </c>
      <c r="T101" s="73">
        <f>SUMPRODUCT(-('Gastos Gerais'!$B$4:$B$1002=Analítico!$B101),-(Analítico!T$3&gt;='Gastos Gerais'!$D$4:$D$1002),-(Analítico!T$3&lt;='Gastos Gerais'!$E$4:$E$1002),-('Gastos Gerais'!$C$4:$C$1002))</f>
        <v>0</v>
      </c>
      <c r="U101" s="73">
        <f>SUMPRODUCT(-('Gastos Gerais'!$B$4:$B$1002=Analítico!$B101),-(Analítico!U$3&gt;='Gastos Gerais'!$D$4:$D$1002),-(Analítico!U$3&lt;='Gastos Gerais'!$E$4:$E$1002),-('Gastos Gerais'!$C$4:$C$1002))</f>
        <v>0</v>
      </c>
      <c r="V101" s="73">
        <f>SUMPRODUCT(-('Gastos Gerais'!$B$4:$B$1002=Analítico!$B101),-(Analítico!V$3&gt;='Gastos Gerais'!$D$4:$D$1002),-(Analítico!V$3&lt;='Gastos Gerais'!$E$4:$E$1002),-('Gastos Gerais'!$C$4:$C$1002))</f>
        <v>0</v>
      </c>
      <c r="W101" s="73">
        <f>SUMPRODUCT(-('Gastos Gerais'!$B$4:$B$1002=Analítico!$B101),-(Analítico!W$3&gt;='Gastos Gerais'!$D$4:$D$1002),-(Analítico!W$3&lt;='Gastos Gerais'!$E$4:$E$1002),-('Gastos Gerais'!$C$4:$C$1002))</f>
        <v>0</v>
      </c>
      <c r="X101" s="73">
        <f>SUMPRODUCT(-('Gastos Gerais'!$B$4:$B$1002=Analítico!$B101),-(Analítico!X$3&gt;='Gastos Gerais'!$D$4:$D$1002),-(Analítico!X$3&lt;='Gastos Gerais'!$E$4:$E$1002),-('Gastos Gerais'!$C$4:$C$1002))</f>
        <v>0</v>
      </c>
      <c r="Y101" s="73">
        <f>SUMPRODUCT(-('Gastos Gerais'!$B$4:$B$1002=Analítico!$B101),-(Analítico!Y$3&gt;='Gastos Gerais'!$D$4:$D$1002),-(Analítico!Y$3&lt;='Gastos Gerais'!$E$4:$E$1002),-('Gastos Gerais'!$C$4:$C$1002))</f>
        <v>0</v>
      </c>
      <c r="Z101" s="73">
        <f>SUMPRODUCT(-('Gastos Gerais'!$B$4:$B$1002=Analítico!$B101),-(Analítico!Z$3&gt;='Gastos Gerais'!$D$4:$D$1002),-(Analítico!Z$3&lt;='Gastos Gerais'!$E$4:$E$1002),-('Gastos Gerais'!$C$4:$C$1002))</f>
        <v>0</v>
      </c>
      <c r="AA101" s="73">
        <f>SUMPRODUCT(-('Gastos Gerais'!$B$4:$B$1002=Analítico!$B101),-(Analítico!AA$3&gt;='Gastos Gerais'!$D$4:$D$1002),-(Analítico!AA$3&lt;='Gastos Gerais'!$E$4:$E$1002),-('Gastos Gerais'!$C$4:$C$1002))</f>
        <v>0</v>
      </c>
      <c r="AB101" s="73">
        <f>SUMPRODUCT(-('Gastos Gerais'!$B$4:$B$1002=Analítico!$B101),-(Analítico!AB$3&gt;='Gastos Gerais'!$D$4:$D$1002),-(Analítico!AB$3&lt;='Gastos Gerais'!$E$4:$E$1002),-('Gastos Gerais'!$C$4:$C$1002))</f>
        <v>0</v>
      </c>
      <c r="AC101" s="73">
        <f>SUMPRODUCT(-('Gastos Gerais'!$B$4:$B$1002=Analítico!$B101),-(Analítico!AC$3&gt;='Gastos Gerais'!$D$4:$D$1002),-(Analítico!AC$3&lt;='Gastos Gerais'!$E$4:$E$1002),-('Gastos Gerais'!$C$4:$C$1002))</f>
        <v>0</v>
      </c>
      <c r="AD101" s="73">
        <f>SUMPRODUCT(-('Gastos Gerais'!$B$4:$B$1002=Analítico!$B101),-(Analítico!AD$3&gt;='Gastos Gerais'!$D$4:$D$1002),-(Analítico!AD$3&lt;='Gastos Gerais'!$E$4:$E$1002),-('Gastos Gerais'!$C$4:$C$1002))</f>
        <v>0</v>
      </c>
      <c r="AE101" s="73">
        <f>SUMPRODUCT(-('Gastos Gerais'!$B$4:$B$1002=Analítico!$B101),-(Analítico!AE$3&gt;='Gastos Gerais'!$D$4:$D$1002),-(Analítico!AE$3&lt;='Gastos Gerais'!$E$4:$E$1002),-('Gastos Gerais'!$C$4:$C$1002))</f>
        <v>0</v>
      </c>
      <c r="AF101" s="73">
        <f>SUMPRODUCT(-('Gastos Gerais'!$B$4:$B$1002=Analítico!$B101),-(Analítico!AF$3&gt;='Gastos Gerais'!$D$4:$D$1002),-(Analítico!AF$3&lt;='Gastos Gerais'!$E$4:$E$1002),-('Gastos Gerais'!$C$4:$C$1002))</f>
        <v>0</v>
      </c>
      <c r="AG101" s="73">
        <f>SUMPRODUCT(-('Gastos Gerais'!$B$4:$B$1002=Analítico!$B101),-(Analítico!AG$3&gt;='Gastos Gerais'!$D$4:$D$1002),-(Analítico!AG$3&lt;='Gastos Gerais'!$E$4:$E$1002),-('Gastos Gerais'!$C$4:$C$1002))</f>
        <v>0</v>
      </c>
      <c r="AH101" s="73">
        <f>SUMPRODUCT(-('Gastos Gerais'!$B$4:$B$1002=Analítico!$B101),-(Analítico!AH$3&gt;='Gastos Gerais'!$D$4:$D$1002),-(Analítico!AH$3&lt;='Gastos Gerais'!$E$4:$E$1002),-('Gastos Gerais'!$C$4:$C$1002))</f>
        <v>0</v>
      </c>
      <c r="AI101" s="73">
        <f>SUMPRODUCT(-('Gastos Gerais'!$B$4:$B$1002=Analítico!$B101),-(Analítico!AI$3&gt;='Gastos Gerais'!$D$4:$D$1002),-(Analítico!AI$3&lt;='Gastos Gerais'!$E$4:$E$1002),-('Gastos Gerais'!$C$4:$C$1002))</f>
        <v>0</v>
      </c>
      <c r="AJ101" s="73">
        <f>SUMPRODUCT(-('Gastos Gerais'!$B$4:$B$1002=Analítico!$B101),-(Analítico!AJ$3&gt;='Gastos Gerais'!$D$4:$D$1002),-(Analítico!AJ$3&lt;='Gastos Gerais'!$E$4:$E$1002),-('Gastos Gerais'!$C$4:$C$1002))</f>
        <v>0</v>
      </c>
      <c r="AK101" s="73">
        <f>SUMPRODUCT(-('Gastos Gerais'!$B$4:$B$1002=Analítico!$B101),-(Analítico!AK$3&gt;='Gastos Gerais'!$D$4:$D$1002),-(Analítico!AK$3&lt;='Gastos Gerais'!$E$4:$E$1002),-('Gastos Gerais'!$C$4:$C$1002))</f>
        <v>0</v>
      </c>
      <c r="AL101" s="73">
        <f>SUMPRODUCT(-('Gastos Gerais'!$B$4:$B$1002=Analítico!$B101),-(Analítico!AL$3&gt;='Gastos Gerais'!$D$4:$D$1002),-(Analítico!AL$3&lt;='Gastos Gerais'!$E$4:$E$1002),-('Gastos Gerais'!$C$4:$C$1002))</f>
        <v>0</v>
      </c>
      <c r="AM101" s="73">
        <f>SUMPRODUCT(-('Gastos Gerais'!$B$4:$B$1002=Analítico!$B101),-(Analítico!AM$3&gt;='Gastos Gerais'!$D$4:$D$1002),-(Analítico!AM$3&lt;='Gastos Gerais'!$E$4:$E$1002),-('Gastos Gerais'!$C$4:$C$1002))</f>
        <v>0</v>
      </c>
      <c r="AN101" s="73">
        <f>SUMPRODUCT(-('Gastos Gerais'!$B$4:$B$1002=Analítico!$B101),-(Analítico!AN$3&gt;='Gastos Gerais'!$D$4:$D$1002),-(Analítico!AN$3&lt;='Gastos Gerais'!$E$4:$E$1002),-('Gastos Gerais'!$C$4:$C$1002))</f>
        <v>0</v>
      </c>
      <c r="AO101" s="73">
        <f>SUMPRODUCT(-('Gastos Gerais'!$B$4:$B$1002=Analítico!$B101),-(Analítico!AO$3&gt;='Gastos Gerais'!$D$4:$D$1002),-(Analítico!AO$3&lt;='Gastos Gerais'!$E$4:$E$1002),-('Gastos Gerais'!$C$4:$C$1002))</f>
        <v>0</v>
      </c>
      <c r="AP101" s="73">
        <f>SUMPRODUCT(-('Gastos Gerais'!$B$4:$B$1002=Analítico!$B101),-(Analítico!AP$3&gt;='Gastos Gerais'!$D$4:$D$1002),-(Analítico!AP$3&lt;='Gastos Gerais'!$E$4:$E$1002),-('Gastos Gerais'!$C$4:$C$1002))</f>
        <v>0</v>
      </c>
      <c r="AQ101" s="73">
        <f>SUMPRODUCT(-('Gastos Gerais'!$B$4:$B$1002=Analítico!$B101),-(Analítico!AQ$3&gt;='Gastos Gerais'!$D$4:$D$1002),-(Analítico!AQ$3&lt;='Gastos Gerais'!$E$4:$E$1002),-('Gastos Gerais'!$C$4:$C$1002))</f>
        <v>0</v>
      </c>
      <c r="AR101" s="73">
        <f>SUMPRODUCT(-('Gastos Gerais'!$B$4:$B$1002=Analítico!$B101),-(Analítico!AR$3&gt;='Gastos Gerais'!$D$4:$D$1002),-(Analítico!AR$3&lt;='Gastos Gerais'!$E$4:$E$1002),-('Gastos Gerais'!$C$4:$C$1002))</f>
        <v>0</v>
      </c>
      <c r="AS101" s="73">
        <f>SUMPRODUCT(-('Gastos Gerais'!$B$4:$B$1002=Analítico!$B101),-(Analítico!AS$3&gt;='Gastos Gerais'!$D$4:$D$1002),-(Analítico!AS$3&lt;='Gastos Gerais'!$E$4:$E$1002),-('Gastos Gerais'!$C$4:$C$1002))</f>
        <v>0</v>
      </c>
      <c r="AT101" s="73">
        <f>SUMPRODUCT(-('Gastos Gerais'!$B$4:$B$1002=Analítico!$B101),-(Analítico!AT$3&gt;='Gastos Gerais'!$D$4:$D$1002),-(Analítico!AT$3&lt;='Gastos Gerais'!$E$4:$E$1002),-('Gastos Gerais'!$C$4:$C$1002))</f>
        <v>0</v>
      </c>
      <c r="AU101" s="73">
        <f>SUMPRODUCT(-('Gastos Gerais'!$B$4:$B$1002=Analítico!$B101),-(Analítico!AU$3&gt;='Gastos Gerais'!$D$4:$D$1002),-(Analítico!AU$3&lt;='Gastos Gerais'!$E$4:$E$1002),-('Gastos Gerais'!$C$4:$C$1002))</f>
        <v>0</v>
      </c>
      <c r="AV101" s="73">
        <f>SUMPRODUCT(-('Gastos Gerais'!$B$4:$B$1002=Analítico!$B101),-(Analítico!AV$3&gt;='Gastos Gerais'!$D$4:$D$1002),-(Analítico!AV$3&lt;='Gastos Gerais'!$E$4:$E$1002),-('Gastos Gerais'!$C$4:$C$1002))</f>
        <v>0</v>
      </c>
      <c r="AW101" s="73">
        <f>SUMPRODUCT(-('Gastos Gerais'!$B$4:$B$1002=Analítico!$B101),-(Analítico!AW$3&gt;='Gastos Gerais'!$D$4:$D$1002),-(Analítico!AW$3&lt;='Gastos Gerais'!$E$4:$E$1002),-('Gastos Gerais'!$C$4:$C$1002))</f>
        <v>0</v>
      </c>
      <c r="AX101" s="73">
        <f>SUMPRODUCT(-('Gastos Gerais'!$B$4:$B$1002=Analítico!$B101),-(Analítico!AX$3&gt;='Gastos Gerais'!$D$4:$D$1002),-(Analítico!AX$3&lt;='Gastos Gerais'!$E$4:$E$1002),-('Gastos Gerais'!$C$4:$C$1002))</f>
        <v>0</v>
      </c>
      <c r="AY101" s="73">
        <f>SUMPRODUCT(-('Gastos Gerais'!$B$4:$B$1002=Analítico!$B101),-(Analítico!AY$3&gt;='Gastos Gerais'!$D$4:$D$1002),-(Analítico!AY$3&lt;='Gastos Gerais'!$E$4:$E$1002),-('Gastos Gerais'!$C$4:$C$1002))</f>
        <v>0</v>
      </c>
      <c r="AZ101" s="73">
        <f>SUMPRODUCT(-('Gastos Gerais'!$B$4:$B$1002=Analítico!$B101),-(Analítico!AZ$3&gt;='Gastos Gerais'!$D$4:$D$1002),-(Analítico!AZ$3&lt;='Gastos Gerais'!$E$4:$E$1002),-('Gastos Gerais'!$C$4:$C$1002))</f>
        <v>0</v>
      </c>
      <c r="BA101" s="73">
        <f>SUMPRODUCT(-('Gastos Gerais'!$B$4:$B$1002=Analítico!$B101),-(Analítico!BA$3&gt;='Gastos Gerais'!$D$4:$D$1002),-(Analítico!BA$3&lt;='Gastos Gerais'!$E$4:$E$1002),-('Gastos Gerais'!$C$4:$C$1002))</f>
        <v>0</v>
      </c>
      <c r="BB101" s="73">
        <f>SUMPRODUCT(-('Gastos Gerais'!$B$4:$B$1002=Analítico!$B101),-(Analítico!BB$3&gt;='Gastos Gerais'!$D$4:$D$1002),-(Analítico!BB$3&lt;='Gastos Gerais'!$E$4:$E$1002),-('Gastos Gerais'!$C$4:$C$1002))</f>
        <v>0</v>
      </c>
      <c r="BC101" s="73">
        <f>SUMPRODUCT(-('Gastos Gerais'!$B$4:$B$1002=Analítico!$B101),-(Analítico!BC$3&gt;='Gastos Gerais'!$D$4:$D$1002),-(Analítico!BC$3&lt;='Gastos Gerais'!$E$4:$E$1002),-('Gastos Gerais'!$C$4:$C$1002))</f>
        <v>0</v>
      </c>
      <c r="BD101" s="73">
        <f>SUMPRODUCT(-('Gastos Gerais'!$B$4:$B$1002=Analítico!$B101),-(Analítico!BD$3&gt;='Gastos Gerais'!$D$4:$D$1002),-(Analítico!BD$3&lt;='Gastos Gerais'!$E$4:$E$1002),-('Gastos Gerais'!$C$4:$C$1002))</f>
        <v>0</v>
      </c>
      <c r="BE101" s="73">
        <f>SUMPRODUCT(-('Gastos Gerais'!$B$4:$B$1002=Analítico!$B101),-(Analítico!BE$3&gt;='Gastos Gerais'!$D$4:$D$1002),-(Analítico!BE$3&lt;='Gastos Gerais'!$E$4:$E$1002),-('Gastos Gerais'!$C$4:$C$1002))</f>
        <v>0</v>
      </c>
      <c r="BF101" s="73">
        <f>SUMPRODUCT(-('Gastos Gerais'!$B$4:$B$1002=Analítico!$B101),-(Analítico!BF$3&gt;='Gastos Gerais'!$D$4:$D$1002),-(Analítico!BF$3&lt;='Gastos Gerais'!$E$4:$E$1002),-('Gastos Gerais'!$C$4:$C$1002))</f>
        <v>0</v>
      </c>
      <c r="BG101" s="73">
        <f>SUMPRODUCT(-('Gastos Gerais'!$B$4:$B$1002=Analítico!$B101),-(Analítico!BG$3&gt;='Gastos Gerais'!$D$4:$D$1002),-(Analítico!BG$3&lt;='Gastos Gerais'!$E$4:$E$1002),-('Gastos Gerais'!$C$4:$C$1002))</f>
        <v>0</v>
      </c>
      <c r="BH101" s="73">
        <f>SUMPRODUCT(-('Gastos Gerais'!$B$4:$B$1002=Analítico!$B101),-(Analítico!BH$3&gt;='Gastos Gerais'!$D$4:$D$1002),-(Analítico!BH$3&lt;='Gastos Gerais'!$E$4:$E$1002),-('Gastos Gerais'!$C$4:$C$1002))</f>
        <v>0</v>
      </c>
      <c r="BI101" s="73">
        <f>SUMPRODUCT(-('Gastos Gerais'!$B$4:$B$1002=Analítico!$B101),-(Analítico!BI$3&gt;='Gastos Gerais'!$D$4:$D$1002),-(Analítico!BI$3&lt;='Gastos Gerais'!$E$4:$E$1002),-('Gastos Gerais'!$C$4:$C$1002))</f>
        <v>0</v>
      </c>
      <c r="BJ101" s="73">
        <f>SUMPRODUCT(-('Gastos Gerais'!$B$4:$B$1002=Analítico!$B101),-(Analítico!BJ$3&gt;='Gastos Gerais'!$D$4:$D$1002),-(Analítico!BJ$3&lt;='Gastos Gerais'!$E$4:$E$1002),-('Gastos Gerais'!$C$4:$C$1002))</f>
        <v>0</v>
      </c>
      <c r="BK101" s="71">
        <f t="shared" si="33"/>
        <v>4050</v>
      </c>
      <c r="BL101" s="76">
        <f t="shared" ca="1" si="34"/>
        <v>4.9258957047144214E-5</v>
      </c>
    </row>
    <row r="102" spans="1:64" s="49" customFormat="1" ht="23.25" customHeight="1">
      <c r="A102" s="19" t="s">
        <v>211</v>
      </c>
      <c r="B102" s="352" t="s">
        <v>212</v>
      </c>
      <c r="C102" s="73">
        <f>SUMPRODUCT(-('Gastos Gerais'!$B$4:$B$1002=Analítico!$B102),-(Analítico!C$3&gt;='Gastos Gerais'!$D$4:$D$1002),-(Analítico!C$3&lt;='Gastos Gerais'!$E$4:$E$1002),-('Gastos Gerais'!$C$4:$C$1002))</f>
        <v>0</v>
      </c>
      <c r="D102" s="73">
        <f>SUMPRODUCT(-('Gastos Gerais'!$B$4:$B$1002=Analítico!$B102),-(Analítico!D$3&gt;='Gastos Gerais'!$D$4:$D$1002),-(Analítico!D$3&lt;='Gastos Gerais'!$E$4:$E$1002),-('Gastos Gerais'!$C$4:$C$1002))</f>
        <v>0</v>
      </c>
      <c r="E102" s="73">
        <f>SUMPRODUCT(-('Gastos Gerais'!$B$4:$B$1002=Analítico!$B102),-(Analítico!E$3&gt;='Gastos Gerais'!$D$4:$D$1002),-(Analítico!E$3&lt;='Gastos Gerais'!$E$4:$E$1002),-('Gastos Gerais'!$C$4:$C$1002))</f>
        <v>0</v>
      </c>
      <c r="F102" s="73">
        <f>SUMPRODUCT(-('Gastos Gerais'!$B$4:$B$1002=Analítico!$B102),-(Analítico!F$3&gt;='Gastos Gerais'!$D$4:$D$1002),-(Analítico!F$3&lt;='Gastos Gerais'!$E$4:$E$1002),-('Gastos Gerais'!$C$4:$C$1002))</f>
        <v>0</v>
      </c>
      <c r="G102" s="73">
        <f>SUMPRODUCT(-('Gastos Gerais'!$B$4:$B$1002=Analítico!$B102),-(Analítico!G$3&gt;='Gastos Gerais'!$D$4:$D$1002),-(Analítico!G$3&lt;='Gastos Gerais'!$E$4:$E$1002),-('Gastos Gerais'!$C$4:$C$1002))</f>
        <v>0</v>
      </c>
      <c r="H102" s="73">
        <f>SUMPRODUCT(-('Gastos Gerais'!$B$4:$B$1002=Analítico!$B102),-(Analítico!H$3&gt;='Gastos Gerais'!$D$4:$D$1002),-(Analítico!H$3&lt;='Gastos Gerais'!$E$4:$E$1002),-('Gastos Gerais'!$C$4:$C$1002))</f>
        <v>0</v>
      </c>
      <c r="I102" s="73">
        <f>SUMPRODUCT(-('Gastos Gerais'!$B$4:$B$1002=Analítico!$B102),-(Analítico!I$3&gt;='Gastos Gerais'!$D$4:$D$1002),-(Analítico!I$3&lt;='Gastos Gerais'!$E$4:$E$1002),-('Gastos Gerais'!$C$4:$C$1002))</f>
        <v>0</v>
      </c>
      <c r="J102" s="73">
        <f>SUMPRODUCT(-('Gastos Gerais'!$B$4:$B$1002=Analítico!$B102),-(Analítico!J$3&gt;='Gastos Gerais'!$D$4:$D$1002),-(Analítico!J$3&lt;='Gastos Gerais'!$E$4:$E$1002),-('Gastos Gerais'!$C$4:$C$1002))</f>
        <v>0</v>
      </c>
      <c r="K102" s="73">
        <f>SUMPRODUCT(-('Gastos Gerais'!$B$4:$B$1002=Analítico!$B102),-(Analítico!K$3&gt;='Gastos Gerais'!$D$4:$D$1002),-(Analítico!K$3&lt;='Gastos Gerais'!$E$4:$E$1002),-('Gastos Gerais'!$C$4:$C$1002))</f>
        <v>0</v>
      </c>
      <c r="L102" s="73">
        <f>SUMPRODUCT(-('Gastos Gerais'!$B$4:$B$1002=Analítico!$B102),-(Analítico!L$3&gt;='Gastos Gerais'!$D$4:$D$1002),-(Analítico!L$3&lt;='Gastos Gerais'!$E$4:$E$1002),-('Gastos Gerais'!$C$4:$C$1002))</f>
        <v>0</v>
      </c>
      <c r="M102" s="73">
        <f>SUMPRODUCT(-('Gastos Gerais'!$B$4:$B$1002=Analítico!$B102),-(Analítico!M$3&gt;='Gastos Gerais'!$D$4:$D$1002),-(Analítico!M$3&lt;='Gastos Gerais'!$E$4:$E$1002),-('Gastos Gerais'!$C$4:$C$1002))</f>
        <v>0</v>
      </c>
      <c r="N102" s="73">
        <f>SUMPRODUCT(-('Gastos Gerais'!$B$4:$B$1002=Analítico!$B102),-(Analítico!N$3&gt;='Gastos Gerais'!$D$4:$D$1002),-(Analítico!N$3&lt;='Gastos Gerais'!$E$4:$E$1002),-('Gastos Gerais'!$C$4:$C$1002))</f>
        <v>0</v>
      </c>
      <c r="O102" s="73">
        <f>SUMPRODUCT(-('Gastos Gerais'!$B$4:$B$1002=Analítico!$B102),-(Analítico!O$3&gt;='Gastos Gerais'!$D$4:$D$1002),-(Analítico!O$3&lt;='Gastos Gerais'!$E$4:$E$1002),-('Gastos Gerais'!$C$4:$C$1002))</f>
        <v>0</v>
      </c>
      <c r="P102" s="73">
        <f>SUMPRODUCT(-('Gastos Gerais'!$B$4:$B$1002=Analítico!$B102),-(Analítico!P$3&gt;='Gastos Gerais'!$D$4:$D$1002),-(Analítico!P$3&lt;='Gastos Gerais'!$E$4:$E$1002),-('Gastos Gerais'!$C$4:$C$1002))</f>
        <v>0</v>
      </c>
      <c r="Q102" s="73">
        <f>SUMPRODUCT(-('Gastos Gerais'!$B$4:$B$1002=Analítico!$B102),-(Analítico!Q$3&gt;='Gastos Gerais'!$D$4:$D$1002),-(Analítico!Q$3&lt;='Gastos Gerais'!$E$4:$E$1002),-('Gastos Gerais'!$C$4:$C$1002))</f>
        <v>0</v>
      </c>
      <c r="R102" s="73">
        <f>SUMPRODUCT(-('Gastos Gerais'!$B$4:$B$1002=Analítico!$B102),-(Analítico!R$3&gt;='Gastos Gerais'!$D$4:$D$1002),-(Analítico!R$3&lt;='Gastos Gerais'!$E$4:$E$1002),-('Gastos Gerais'!$C$4:$C$1002))</f>
        <v>0</v>
      </c>
      <c r="S102" s="73">
        <f>SUMPRODUCT(-('Gastos Gerais'!$B$4:$B$1002=Analítico!$B102),-(Analítico!S$3&gt;='Gastos Gerais'!$D$4:$D$1002),-(Analítico!S$3&lt;='Gastos Gerais'!$E$4:$E$1002),-('Gastos Gerais'!$C$4:$C$1002))</f>
        <v>0</v>
      </c>
      <c r="T102" s="73">
        <f>SUMPRODUCT(-('Gastos Gerais'!$B$4:$B$1002=Analítico!$B102),-(Analítico!T$3&gt;='Gastos Gerais'!$D$4:$D$1002),-(Analítico!T$3&lt;='Gastos Gerais'!$E$4:$E$1002),-('Gastos Gerais'!$C$4:$C$1002))</f>
        <v>0</v>
      </c>
      <c r="U102" s="73">
        <f>SUMPRODUCT(-('Gastos Gerais'!$B$4:$B$1002=Analítico!$B102),-(Analítico!U$3&gt;='Gastos Gerais'!$D$4:$D$1002),-(Analítico!U$3&lt;='Gastos Gerais'!$E$4:$E$1002),-('Gastos Gerais'!$C$4:$C$1002))</f>
        <v>0</v>
      </c>
      <c r="V102" s="73">
        <f>SUMPRODUCT(-('Gastos Gerais'!$B$4:$B$1002=Analítico!$B102),-(Analítico!V$3&gt;='Gastos Gerais'!$D$4:$D$1002),-(Analítico!V$3&lt;='Gastos Gerais'!$E$4:$E$1002),-('Gastos Gerais'!$C$4:$C$1002))</f>
        <v>0</v>
      </c>
      <c r="W102" s="73">
        <f>SUMPRODUCT(-('Gastos Gerais'!$B$4:$B$1002=Analítico!$B102),-(Analítico!W$3&gt;='Gastos Gerais'!$D$4:$D$1002),-(Analítico!W$3&lt;='Gastos Gerais'!$E$4:$E$1002),-('Gastos Gerais'!$C$4:$C$1002))</f>
        <v>0</v>
      </c>
      <c r="X102" s="73">
        <f>SUMPRODUCT(-('Gastos Gerais'!$B$4:$B$1002=Analítico!$B102),-(Analítico!X$3&gt;='Gastos Gerais'!$D$4:$D$1002),-(Analítico!X$3&lt;='Gastos Gerais'!$E$4:$E$1002),-('Gastos Gerais'!$C$4:$C$1002))</f>
        <v>0</v>
      </c>
      <c r="Y102" s="73">
        <f>SUMPRODUCT(-('Gastos Gerais'!$B$4:$B$1002=Analítico!$B102),-(Analítico!Y$3&gt;='Gastos Gerais'!$D$4:$D$1002),-(Analítico!Y$3&lt;='Gastos Gerais'!$E$4:$E$1002),-('Gastos Gerais'!$C$4:$C$1002))</f>
        <v>0</v>
      </c>
      <c r="Z102" s="73">
        <f>SUMPRODUCT(-('Gastos Gerais'!$B$4:$B$1002=Analítico!$B102),-(Analítico!Z$3&gt;='Gastos Gerais'!$D$4:$D$1002),-(Analítico!Z$3&lt;='Gastos Gerais'!$E$4:$E$1002),-('Gastos Gerais'!$C$4:$C$1002))</f>
        <v>0</v>
      </c>
      <c r="AA102" s="73">
        <f>SUMPRODUCT(-('Gastos Gerais'!$B$4:$B$1002=Analítico!$B102),-(Analítico!AA$3&gt;='Gastos Gerais'!$D$4:$D$1002),-(Analítico!AA$3&lt;='Gastos Gerais'!$E$4:$E$1002),-('Gastos Gerais'!$C$4:$C$1002))</f>
        <v>0</v>
      </c>
      <c r="AB102" s="73">
        <f>SUMPRODUCT(-('Gastos Gerais'!$B$4:$B$1002=Analítico!$B102),-(Analítico!AB$3&gt;='Gastos Gerais'!$D$4:$D$1002),-(Analítico!AB$3&lt;='Gastos Gerais'!$E$4:$E$1002),-('Gastos Gerais'!$C$4:$C$1002))</f>
        <v>0</v>
      </c>
      <c r="AC102" s="73">
        <f>SUMPRODUCT(-('Gastos Gerais'!$B$4:$B$1002=Analítico!$B102),-(Analítico!AC$3&gt;='Gastos Gerais'!$D$4:$D$1002),-(Analítico!AC$3&lt;='Gastos Gerais'!$E$4:$E$1002),-('Gastos Gerais'!$C$4:$C$1002))</f>
        <v>0</v>
      </c>
      <c r="AD102" s="73">
        <f>SUMPRODUCT(-('Gastos Gerais'!$B$4:$B$1002=Analítico!$B102),-(Analítico!AD$3&gt;='Gastos Gerais'!$D$4:$D$1002),-(Analítico!AD$3&lt;='Gastos Gerais'!$E$4:$E$1002),-('Gastos Gerais'!$C$4:$C$1002))</f>
        <v>0</v>
      </c>
      <c r="AE102" s="73">
        <f>SUMPRODUCT(-('Gastos Gerais'!$B$4:$B$1002=Analítico!$B102),-(Analítico!AE$3&gt;='Gastos Gerais'!$D$4:$D$1002),-(Analítico!AE$3&lt;='Gastos Gerais'!$E$4:$E$1002),-('Gastos Gerais'!$C$4:$C$1002))</f>
        <v>0</v>
      </c>
      <c r="AF102" s="73">
        <f>SUMPRODUCT(-('Gastos Gerais'!$B$4:$B$1002=Analítico!$B102),-(Analítico!AF$3&gt;='Gastos Gerais'!$D$4:$D$1002),-(Analítico!AF$3&lt;='Gastos Gerais'!$E$4:$E$1002),-('Gastos Gerais'!$C$4:$C$1002))</f>
        <v>0</v>
      </c>
      <c r="AG102" s="73">
        <f>SUMPRODUCT(-('Gastos Gerais'!$B$4:$B$1002=Analítico!$B102),-(Analítico!AG$3&gt;='Gastos Gerais'!$D$4:$D$1002),-(Analítico!AG$3&lt;='Gastos Gerais'!$E$4:$E$1002),-('Gastos Gerais'!$C$4:$C$1002))</f>
        <v>0</v>
      </c>
      <c r="AH102" s="73">
        <f>SUMPRODUCT(-('Gastos Gerais'!$B$4:$B$1002=Analítico!$B102),-(Analítico!AH$3&gt;='Gastos Gerais'!$D$4:$D$1002),-(Analítico!AH$3&lt;='Gastos Gerais'!$E$4:$E$1002),-('Gastos Gerais'!$C$4:$C$1002))</f>
        <v>0</v>
      </c>
      <c r="AI102" s="73">
        <f>SUMPRODUCT(-('Gastos Gerais'!$B$4:$B$1002=Analítico!$B102),-(Analítico!AI$3&gt;='Gastos Gerais'!$D$4:$D$1002),-(Analítico!AI$3&lt;='Gastos Gerais'!$E$4:$E$1002),-('Gastos Gerais'!$C$4:$C$1002))</f>
        <v>0</v>
      </c>
      <c r="AJ102" s="73">
        <f>SUMPRODUCT(-('Gastos Gerais'!$B$4:$B$1002=Analítico!$B102),-(Analítico!AJ$3&gt;='Gastos Gerais'!$D$4:$D$1002),-(Analítico!AJ$3&lt;='Gastos Gerais'!$E$4:$E$1002),-('Gastos Gerais'!$C$4:$C$1002))</f>
        <v>0</v>
      </c>
      <c r="AK102" s="73">
        <f>SUMPRODUCT(-('Gastos Gerais'!$B$4:$B$1002=Analítico!$B102),-(Analítico!AK$3&gt;='Gastos Gerais'!$D$4:$D$1002),-(Analítico!AK$3&lt;='Gastos Gerais'!$E$4:$E$1002),-('Gastos Gerais'!$C$4:$C$1002))</f>
        <v>0</v>
      </c>
      <c r="AL102" s="73">
        <f>SUMPRODUCT(-('Gastos Gerais'!$B$4:$B$1002=Analítico!$B102),-(Analítico!AL$3&gt;='Gastos Gerais'!$D$4:$D$1002),-(Analítico!AL$3&lt;='Gastos Gerais'!$E$4:$E$1002),-('Gastos Gerais'!$C$4:$C$1002))</f>
        <v>0</v>
      </c>
      <c r="AM102" s="73">
        <f>SUMPRODUCT(-('Gastos Gerais'!$B$4:$B$1002=Analítico!$B102),-(Analítico!AM$3&gt;='Gastos Gerais'!$D$4:$D$1002),-(Analítico!AM$3&lt;='Gastos Gerais'!$E$4:$E$1002),-('Gastos Gerais'!$C$4:$C$1002))</f>
        <v>0</v>
      </c>
      <c r="AN102" s="73">
        <f>SUMPRODUCT(-('Gastos Gerais'!$B$4:$B$1002=Analítico!$B102),-(Analítico!AN$3&gt;='Gastos Gerais'!$D$4:$D$1002),-(Analítico!AN$3&lt;='Gastos Gerais'!$E$4:$E$1002),-('Gastos Gerais'!$C$4:$C$1002))</f>
        <v>0</v>
      </c>
      <c r="AO102" s="73">
        <f>SUMPRODUCT(-('Gastos Gerais'!$B$4:$B$1002=Analítico!$B102),-(Analítico!AO$3&gt;='Gastos Gerais'!$D$4:$D$1002),-(Analítico!AO$3&lt;='Gastos Gerais'!$E$4:$E$1002),-('Gastos Gerais'!$C$4:$C$1002))</f>
        <v>0</v>
      </c>
      <c r="AP102" s="73">
        <f>SUMPRODUCT(-('Gastos Gerais'!$B$4:$B$1002=Analítico!$B102),-(Analítico!AP$3&gt;='Gastos Gerais'!$D$4:$D$1002),-(Analítico!AP$3&lt;='Gastos Gerais'!$E$4:$E$1002),-('Gastos Gerais'!$C$4:$C$1002))</f>
        <v>0</v>
      </c>
      <c r="AQ102" s="73">
        <f>SUMPRODUCT(-('Gastos Gerais'!$B$4:$B$1002=Analítico!$B102),-(Analítico!AQ$3&gt;='Gastos Gerais'!$D$4:$D$1002),-(Analítico!AQ$3&lt;='Gastos Gerais'!$E$4:$E$1002),-('Gastos Gerais'!$C$4:$C$1002))</f>
        <v>0</v>
      </c>
      <c r="AR102" s="73">
        <f>SUMPRODUCT(-('Gastos Gerais'!$B$4:$B$1002=Analítico!$B102),-(Analítico!AR$3&gt;='Gastos Gerais'!$D$4:$D$1002),-(Analítico!AR$3&lt;='Gastos Gerais'!$E$4:$E$1002),-('Gastos Gerais'!$C$4:$C$1002))</f>
        <v>0</v>
      </c>
      <c r="AS102" s="73">
        <f>SUMPRODUCT(-('Gastos Gerais'!$B$4:$B$1002=Analítico!$B102),-(Analítico!AS$3&gt;='Gastos Gerais'!$D$4:$D$1002),-(Analítico!AS$3&lt;='Gastos Gerais'!$E$4:$E$1002),-('Gastos Gerais'!$C$4:$C$1002))</f>
        <v>0</v>
      </c>
      <c r="AT102" s="73">
        <f>SUMPRODUCT(-('Gastos Gerais'!$B$4:$B$1002=Analítico!$B102),-(Analítico!AT$3&gt;='Gastos Gerais'!$D$4:$D$1002),-(Analítico!AT$3&lt;='Gastos Gerais'!$E$4:$E$1002),-('Gastos Gerais'!$C$4:$C$1002))</f>
        <v>0</v>
      </c>
      <c r="AU102" s="73">
        <f>SUMPRODUCT(-('Gastos Gerais'!$B$4:$B$1002=Analítico!$B102),-(Analítico!AU$3&gt;='Gastos Gerais'!$D$4:$D$1002),-(Analítico!AU$3&lt;='Gastos Gerais'!$E$4:$E$1002),-('Gastos Gerais'!$C$4:$C$1002))</f>
        <v>0</v>
      </c>
      <c r="AV102" s="73">
        <f>SUMPRODUCT(-('Gastos Gerais'!$B$4:$B$1002=Analítico!$B102),-(Analítico!AV$3&gt;='Gastos Gerais'!$D$4:$D$1002),-(Analítico!AV$3&lt;='Gastos Gerais'!$E$4:$E$1002),-('Gastos Gerais'!$C$4:$C$1002))</f>
        <v>0</v>
      </c>
      <c r="AW102" s="73">
        <f>SUMPRODUCT(-('Gastos Gerais'!$B$4:$B$1002=Analítico!$B102),-(Analítico!AW$3&gt;='Gastos Gerais'!$D$4:$D$1002),-(Analítico!AW$3&lt;='Gastos Gerais'!$E$4:$E$1002),-('Gastos Gerais'!$C$4:$C$1002))</f>
        <v>0</v>
      </c>
      <c r="AX102" s="73">
        <f>SUMPRODUCT(-('Gastos Gerais'!$B$4:$B$1002=Analítico!$B102),-(Analítico!AX$3&gt;='Gastos Gerais'!$D$4:$D$1002),-(Analítico!AX$3&lt;='Gastos Gerais'!$E$4:$E$1002),-('Gastos Gerais'!$C$4:$C$1002))</f>
        <v>0</v>
      </c>
      <c r="AY102" s="73">
        <f>SUMPRODUCT(-('Gastos Gerais'!$B$4:$B$1002=Analítico!$B102),-(Analítico!AY$3&gt;='Gastos Gerais'!$D$4:$D$1002),-(Analítico!AY$3&lt;='Gastos Gerais'!$E$4:$E$1002),-('Gastos Gerais'!$C$4:$C$1002))</f>
        <v>0</v>
      </c>
      <c r="AZ102" s="73">
        <f>SUMPRODUCT(-('Gastos Gerais'!$B$4:$B$1002=Analítico!$B102),-(Analítico!AZ$3&gt;='Gastos Gerais'!$D$4:$D$1002),-(Analítico!AZ$3&lt;='Gastos Gerais'!$E$4:$E$1002),-('Gastos Gerais'!$C$4:$C$1002))</f>
        <v>0</v>
      </c>
      <c r="BA102" s="73">
        <f>SUMPRODUCT(-('Gastos Gerais'!$B$4:$B$1002=Analítico!$B102),-(Analítico!BA$3&gt;='Gastos Gerais'!$D$4:$D$1002),-(Analítico!BA$3&lt;='Gastos Gerais'!$E$4:$E$1002),-('Gastos Gerais'!$C$4:$C$1002))</f>
        <v>0</v>
      </c>
      <c r="BB102" s="73">
        <f>SUMPRODUCT(-('Gastos Gerais'!$B$4:$B$1002=Analítico!$B102),-(Analítico!BB$3&gt;='Gastos Gerais'!$D$4:$D$1002),-(Analítico!BB$3&lt;='Gastos Gerais'!$E$4:$E$1002),-('Gastos Gerais'!$C$4:$C$1002))</f>
        <v>0</v>
      </c>
      <c r="BC102" s="73">
        <f>SUMPRODUCT(-('Gastos Gerais'!$B$4:$B$1002=Analítico!$B102),-(Analítico!BC$3&gt;='Gastos Gerais'!$D$4:$D$1002),-(Analítico!BC$3&lt;='Gastos Gerais'!$E$4:$E$1002),-('Gastos Gerais'!$C$4:$C$1002))</f>
        <v>0</v>
      </c>
      <c r="BD102" s="73">
        <f>SUMPRODUCT(-('Gastos Gerais'!$B$4:$B$1002=Analítico!$B102),-(Analítico!BD$3&gt;='Gastos Gerais'!$D$4:$D$1002),-(Analítico!BD$3&lt;='Gastos Gerais'!$E$4:$E$1002),-('Gastos Gerais'!$C$4:$C$1002))</f>
        <v>0</v>
      </c>
      <c r="BE102" s="73">
        <f>SUMPRODUCT(-('Gastos Gerais'!$B$4:$B$1002=Analítico!$B102),-(Analítico!BE$3&gt;='Gastos Gerais'!$D$4:$D$1002),-(Analítico!BE$3&lt;='Gastos Gerais'!$E$4:$E$1002),-('Gastos Gerais'!$C$4:$C$1002))</f>
        <v>0</v>
      </c>
      <c r="BF102" s="73">
        <f>SUMPRODUCT(-('Gastos Gerais'!$B$4:$B$1002=Analítico!$B102),-(Analítico!BF$3&gt;='Gastos Gerais'!$D$4:$D$1002),-(Analítico!BF$3&lt;='Gastos Gerais'!$E$4:$E$1002),-('Gastos Gerais'!$C$4:$C$1002))</f>
        <v>0</v>
      </c>
      <c r="BG102" s="73">
        <f>SUMPRODUCT(-('Gastos Gerais'!$B$4:$B$1002=Analítico!$B102),-(Analítico!BG$3&gt;='Gastos Gerais'!$D$4:$D$1002),-(Analítico!BG$3&lt;='Gastos Gerais'!$E$4:$E$1002),-('Gastos Gerais'!$C$4:$C$1002))</f>
        <v>0</v>
      </c>
      <c r="BH102" s="73">
        <f>SUMPRODUCT(-('Gastos Gerais'!$B$4:$B$1002=Analítico!$B102),-(Analítico!BH$3&gt;='Gastos Gerais'!$D$4:$D$1002),-(Analítico!BH$3&lt;='Gastos Gerais'!$E$4:$E$1002),-('Gastos Gerais'!$C$4:$C$1002))</f>
        <v>0</v>
      </c>
      <c r="BI102" s="73">
        <f>SUMPRODUCT(-('Gastos Gerais'!$B$4:$B$1002=Analítico!$B102),-(Analítico!BI$3&gt;='Gastos Gerais'!$D$4:$D$1002),-(Analítico!BI$3&lt;='Gastos Gerais'!$E$4:$E$1002),-('Gastos Gerais'!$C$4:$C$1002))</f>
        <v>0</v>
      </c>
      <c r="BJ102" s="73">
        <f>SUMPRODUCT(-('Gastos Gerais'!$B$4:$B$1002=Analítico!$B102),-(Analítico!BJ$3&gt;='Gastos Gerais'!$D$4:$D$1002),-(Analítico!BJ$3&lt;='Gastos Gerais'!$E$4:$E$1002),-('Gastos Gerais'!$C$4:$C$1002))</f>
        <v>0</v>
      </c>
      <c r="BK102" s="71">
        <f t="shared" si="33"/>
        <v>0</v>
      </c>
      <c r="BL102" s="76">
        <f t="shared" ca="1" si="34"/>
        <v>0</v>
      </c>
    </row>
    <row r="103" spans="1:64" s="49" customFormat="1" ht="23.25" customHeight="1">
      <c r="A103" s="19" t="s">
        <v>213</v>
      </c>
      <c r="B103" s="22" t="s">
        <v>214</v>
      </c>
      <c r="C103" s="73">
        <f>SUMPRODUCT(-('Gastos Gerais'!$B$4:$B$1002=Analítico!$B103),-(Analítico!C$3&gt;='Gastos Gerais'!$D$4:$D$1002),-(Analítico!C$3&lt;='Gastos Gerais'!$E$4:$E$1002),-('Gastos Gerais'!$C$4:$C$1002))</f>
        <v>0</v>
      </c>
      <c r="D103" s="73">
        <f>SUMPRODUCT(-('Gastos Gerais'!$B$4:$B$1002=Analítico!$B103),-(Analítico!D$3&gt;='Gastos Gerais'!$D$4:$D$1002),-(Analítico!D$3&lt;='Gastos Gerais'!$E$4:$E$1002),-('Gastos Gerais'!$C$4:$C$1002))</f>
        <v>0</v>
      </c>
      <c r="E103" s="73">
        <f>SUMPRODUCT(-('Gastos Gerais'!$B$4:$B$1002=Analítico!$B103),-(Analítico!E$3&gt;='Gastos Gerais'!$D$4:$D$1002),-(Analítico!E$3&lt;='Gastos Gerais'!$E$4:$E$1002),-('Gastos Gerais'!$C$4:$C$1002))</f>
        <v>0</v>
      </c>
      <c r="F103" s="73">
        <f>SUMPRODUCT(-('Gastos Gerais'!$B$4:$B$1002=Analítico!$B103),-(Analítico!F$3&gt;='Gastos Gerais'!$D$4:$D$1002),-(Analítico!F$3&lt;='Gastos Gerais'!$E$4:$E$1002),-('Gastos Gerais'!$C$4:$C$1002))</f>
        <v>0</v>
      </c>
      <c r="G103" s="73">
        <f>SUMPRODUCT(-('Gastos Gerais'!$B$4:$B$1002=Analítico!$B103),-(Analítico!G$3&gt;='Gastos Gerais'!$D$4:$D$1002),-(Analítico!G$3&lt;='Gastos Gerais'!$E$4:$E$1002),-('Gastos Gerais'!$C$4:$C$1002))</f>
        <v>0</v>
      </c>
      <c r="H103" s="73">
        <f>SUMPRODUCT(-('Gastos Gerais'!$B$4:$B$1002=Analítico!$B103),-(Analítico!H$3&gt;='Gastos Gerais'!$D$4:$D$1002),-(Analítico!H$3&lt;='Gastos Gerais'!$E$4:$E$1002),-('Gastos Gerais'!$C$4:$C$1002))</f>
        <v>0</v>
      </c>
      <c r="I103" s="73">
        <f>SUMPRODUCT(-('Gastos Gerais'!$B$4:$B$1002=Analítico!$B103),-(Analítico!I$3&gt;='Gastos Gerais'!$D$4:$D$1002),-(Analítico!I$3&lt;='Gastos Gerais'!$E$4:$E$1002),-('Gastos Gerais'!$C$4:$C$1002))</f>
        <v>0</v>
      </c>
      <c r="J103" s="73">
        <f>SUMPRODUCT(-('Gastos Gerais'!$B$4:$B$1002=Analítico!$B103),-(Analítico!J$3&gt;='Gastos Gerais'!$D$4:$D$1002),-(Analítico!J$3&lt;='Gastos Gerais'!$E$4:$E$1002),-('Gastos Gerais'!$C$4:$C$1002))</f>
        <v>0</v>
      </c>
      <c r="K103" s="73">
        <f>SUMPRODUCT(-('Gastos Gerais'!$B$4:$B$1002=Analítico!$B103),-(Analítico!K$3&gt;='Gastos Gerais'!$D$4:$D$1002),-(Analítico!K$3&lt;='Gastos Gerais'!$E$4:$E$1002),-('Gastos Gerais'!$C$4:$C$1002))</f>
        <v>0</v>
      </c>
      <c r="L103" s="73">
        <f>SUMPRODUCT(-('Gastos Gerais'!$B$4:$B$1002=Analítico!$B103),-(Analítico!L$3&gt;='Gastos Gerais'!$D$4:$D$1002),-(Analítico!L$3&lt;='Gastos Gerais'!$E$4:$E$1002),-('Gastos Gerais'!$C$4:$C$1002))</f>
        <v>0</v>
      </c>
      <c r="M103" s="73">
        <f>SUMPRODUCT(-('Gastos Gerais'!$B$4:$B$1002=Analítico!$B103),-(Analítico!M$3&gt;='Gastos Gerais'!$D$4:$D$1002),-(Analítico!M$3&lt;='Gastos Gerais'!$E$4:$E$1002),-('Gastos Gerais'!$C$4:$C$1002))</f>
        <v>0</v>
      </c>
      <c r="N103" s="73">
        <f>SUMPRODUCT(-('Gastos Gerais'!$B$4:$B$1002=Analítico!$B103),-(Analítico!N$3&gt;='Gastos Gerais'!$D$4:$D$1002),-(Analítico!N$3&lt;='Gastos Gerais'!$E$4:$E$1002),-('Gastos Gerais'!$C$4:$C$1002))</f>
        <v>0</v>
      </c>
      <c r="O103" s="73">
        <f>SUMPRODUCT(-('Gastos Gerais'!$B$4:$B$1002=Analítico!$B103),-(Analítico!O$3&gt;='Gastos Gerais'!$D$4:$D$1002),-(Analítico!O$3&lt;='Gastos Gerais'!$E$4:$E$1002),-('Gastos Gerais'!$C$4:$C$1002))</f>
        <v>0</v>
      </c>
      <c r="P103" s="73">
        <f>SUMPRODUCT(-('Gastos Gerais'!$B$4:$B$1002=Analítico!$B103),-(Analítico!P$3&gt;='Gastos Gerais'!$D$4:$D$1002),-(Analítico!P$3&lt;='Gastos Gerais'!$E$4:$E$1002),-('Gastos Gerais'!$C$4:$C$1002))</f>
        <v>0</v>
      </c>
      <c r="Q103" s="73">
        <f>SUMPRODUCT(-('Gastos Gerais'!$B$4:$B$1002=Analítico!$B103),-(Analítico!Q$3&gt;='Gastos Gerais'!$D$4:$D$1002),-(Analítico!Q$3&lt;='Gastos Gerais'!$E$4:$E$1002),-('Gastos Gerais'!$C$4:$C$1002))</f>
        <v>0</v>
      </c>
      <c r="R103" s="73">
        <f>SUMPRODUCT(-('Gastos Gerais'!$B$4:$B$1002=Analítico!$B103),-(Analítico!R$3&gt;='Gastos Gerais'!$D$4:$D$1002),-(Analítico!R$3&lt;='Gastos Gerais'!$E$4:$E$1002),-('Gastos Gerais'!$C$4:$C$1002))</f>
        <v>0</v>
      </c>
      <c r="S103" s="73">
        <f>SUMPRODUCT(-('Gastos Gerais'!$B$4:$B$1002=Analítico!$B103),-(Analítico!S$3&gt;='Gastos Gerais'!$D$4:$D$1002),-(Analítico!S$3&lt;='Gastos Gerais'!$E$4:$E$1002),-('Gastos Gerais'!$C$4:$C$1002))</f>
        <v>0</v>
      </c>
      <c r="T103" s="73">
        <f>SUMPRODUCT(-('Gastos Gerais'!$B$4:$B$1002=Analítico!$B103),-(Analítico!T$3&gt;='Gastos Gerais'!$D$4:$D$1002),-(Analítico!T$3&lt;='Gastos Gerais'!$E$4:$E$1002),-('Gastos Gerais'!$C$4:$C$1002))</f>
        <v>0</v>
      </c>
      <c r="U103" s="73">
        <f>SUMPRODUCT(-('Gastos Gerais'!$B$4:$B$1002=Analítico!$B103),-(Analítico!U$3&gt;='Gastos Gerais'!$D$4:$D$1002),-(Analítico!U$3&lt;='Gastos Gerais'!$E$4:$E$1002),-('Gastos Gerais'!$C$4:$C$1002))</f>
        <v>0</v>
      </c>
      <c r="V103" s="73">
        <f>SUMPRODUCT(-('Gastos Gerais'!$B$4:$B$1002=Analítico!$B103),-(Analítico!V$3&gt;='Gastos Gerais'!$D$4:$D$1002),-(Analítico!V$3&lt;='Gastos Gerais'!$E$4:$E$1002),-('Gastos Gerais'!$C$4:$C$1002))</f>
        <v>0</v>
      </c>
      <c r="W103" s="73">
        <f>SUMPRODUCT(-('Gastos Gerais'!$B$4:$B$1002=Analítico!$B103),-(Analítico!W$3&gt;='Gastos Gerais'!$D$4:$D$1002),-(Analítico!W$3&lt;='Gastos Gerais'!$E$4:$E$1002),-('Gastos Gerais'!$C$4:$C$1002))</f>
        <v>0</v>
      </c>
      <c r="X103" s="73">
        <f>SUMPRODUCT(-('Gastos Gerais'!$B$4:$B$1002=Analítico!$B103),-(Analítico!X$3&gt;='Gastos Gerais'!$D$4:$D$1002),-(Analítico!X$3&lt;='Gastos Gerais'!$E$4:$E$1002),-('Gastos Gerais'!$C$4:$C$1002))</f>
        <v>0</v>
      </c>
      <c r="Y103" s="73">
        <f>SUMPRODUCT(-('Gastos Gerais'!$B$4:$B$1002=Analítico!$B103),-(Analítico!Y$3&gt;='Gastos Gerais'!$D$4:$D$1002),-(Analítico!Y$3&lt;='Gastos Gerais'!$E$4:$E$1002),-('Gastos Gerais'!$C$4:$C$1002))</f>
        <v>0</v>
      </c>
      <c r="Z103" s="73">
        <f>SUMPRODUCT(-('Gastos Gerais'!$B$4:$B$1002=Analítico!$B103),-(Analítico!Z$3&gt;='Gastos Gerais'!$D$4:$D$1002),-(Analítico!Z$3&lt;='Gastos Gerais'!$E$4:$E$1002),-('Gastos Gerais'!$C$4:$C$1002))</f>
        <v>0</v>
      </c>
      <c r="AA103" s="73">
        <f>SUMPRODUCT(-('Gastos Gerais'!$B$4:$B$1002=Analítico!$B103),-(Analítico!AA$3&gt;='Gastos Gerais'!$D$4:$D$1002),-(Analítico!AA$3&lt;='Gastos Gerais'!$E$4:$E$1002),-('Gastos Gerais'!$C$4:$C$1002))</f>
        <v>0</v>
      </c>
      <c r="AB103" s="73">
        <f>SUMPRODUCT(-('Gastos Gerais'!$B$4:$B$1002=Analítico!$B103),-(Analítico!AB$3&gt;='Gastos Gerais'!$D$4:$D$1002),-(Analítico!AB$3&lt;='Gastos Gerais'!$E$4:$E$1002),-('Gastos Gerais'!$C$4:$C$1002))</f>
        <v>0</v>
      </c>
      <c r="AC103" s="73">
        <f>SUMPRODUCT(-('Gastos Gerais'!$B$4:$B$1002=Analítico!$B103),-(Analítico!AC$3&gt;='Gastos Gerais'!$D$4:$D$1002),-(Analítico!AC$3&lt;='Gastos Gerais'!$E$4:$E$1002),-('Gastos Gerais'!$C$4:$C$1002))</f>
        <v>0</v>
      </c>
      <c r="AD103" s="73">
        <f>SUMPRODUCT(-('Gastos Gerais'!$B$4:$B$1002=Analítico!$B103),-(Analítico!AD$3&gt;='Gastos Gerais'!$D$4:$D$1002),-(Analítico!AD$3&lt;='Gastos Gerais'!$E$4:$E$1002),-('Gastos Gerais'!$C$4:$C$1002))</f>
        <v>0</v>
      </c>
      <c r="AE103" s="73">
        <f>SUMPRODUCT(-('Gastos Gerais'!$B$4:$B$1002=Analítico!$B103),-(Analítico!AE$3&gt;='Gastos Gerais'!$D$4:$D$1002),-(Analítico!AE$3&lt;='Gastos Gerais'!$E$4:$E$1002),-('Gastos Gerais'!$C$4:$C$1002))</f>
        <v>0</v>
      </c>
      <c r="AF103" s="73">
        <f>SUMPRODUCT(-('Gastos Gerais'!$B$4:$B$1002=Analítico!$B103),-(Analítico!AF$3&gt;='Gastos Gerais'!$D$4:$D$1002),-(Analítico!AF$3&lt;='Gastos Gerais'!$E$4:$E$1002),-('Gastos Gerais'!$C$4:$C$1002))</f>
        <v>0</v>
      </c>
      <c r="AG103" s="73">
        <f>SUMPRODUCT(-('Gastos Gerais'!$B$4:$B$1002=Analítico!$B103),-(Analítico!AG$3&gt;='Gastos Gerais'!$D$4:$D$1002),-(Analítico!AG$3&lt;='Gastos Gerais'!$E$4:$E$1002),-('Gastos Gerais'!$C$4:$C$1002))</f>
        <v>0</v>
      </c>
      <c r="AH103" s="73">
        <f>SUMPRODUCT(-('Gastos Gerais'!$B$4:$B$1002=Analítico!$B103),-(Analítico!AH$3&gt;='Gastos Gerais'!$D$4:$D$1002),-(Analítico!AH$3&lt;='Gastos Gerais'!$E$4:$E$1002),-('Gastos Gerais'!$C$4:$C$1002))</f>
        <v>0</v>
      </c>
      <c r="AI103" s="73">
        <f>SUMPRODUCT(-('Gastos Gerais'!$B$4:$B$1002=Analítico!$B103),-(Analítico!AI$3&gt;='Gastos Gerais'!$D$4:$D$1002),-(Analítico!AI$3&lt;='Gastos Gerais'!$E$4:$E$1002),-('Gastos Gerais'!$C$4:$C$1002))</f>
        <v>0</v>
      </c>
      <c r="AJ103" s="73">
        <f>SUMPRODUCT(-('Gastos Gerais'!$B$4:$B$1002=Analítico!$B103),-(Analítico!AJ$3&gt;='Gastos Gerais'!$D$4:$D$1002),-(Analítico!AJ$3&lt;='Gastos Gerais'!$E$4:$E$1002),-('Gastos Gerais'!$C$4:$C$1002))</f>
        <v>0</v>
      </c>
      <c r="AK103" s="73">
        <f>SUMPRODUCT(-('Gastos Gerais'!$B$4:$B$1002=Analítico!$B103),-(Analítico!AK$3&gt;='Gastos Gerais'!$D$4:$D$1002),-(Analítico!AK$3&lt;='Gastos Gerais'!$E$4:$E$1002),-('Gastos Gerais'!$C$4:$C$1002))</f>
        <v>0</v>
      </c>
      <c r="AL103" s="73">
        <f>SUMPRODUCT(-('Gastos Gerais'!$B$4:$B$1002=Analítico!$B103),-(Analítico!AL$3&gt;='Gastos Gerais'!$D$4:$D$1002),-(Analítico!AL$3&lt;='Gastos Gerais'!$E$4:$E$1002),-('Gastos Gerais'!$C$4:$C$1002))</f>
        <v>0</v>
      </c>
      <c r="AM103" s="73">
        <f>SUMPRODUCT(-('Gastos Gerais'!$B$4:$B$1002=Analítico!$B103),-(Analítico!AM$3&gt;='Gastos Gerais'!$D$4:$D$1002),-(Analítico!AM$3&lt;='Gastos Gerais'!$E$4:$E$1002),-('Gastos Gerais'!$C$4:$C$1002))</f>
        <v>0</v>
      </c>
      <c r="AN103" s="73">
        <f>SUMPRODUCT(-('Gastos Gerais'!$B$4:$B$1002=Analítico!$B103),-(Analítico!AN$3&gt;='Gastos Gerais'!$D$4:$D$1002),-(Analítico!AN$3&lt;='Gastos Gerais'!$E$4:$E$1002),-('Gastos Gerais'!$C$4:$C$1002))</f>
        <v>0</v>
      </c>
      <c r="AO103" s="73">
        <f>SUMPRODUCT(-('Gastos Gerais'!$B$4:$B$1002=Analítico!$B103),-(Analítico!AO$3&gt;='Gastos Gerais'!$D$4:$D$1002),-(Analítico!AO$3&lt;='Gastos Gerais'!$E$4:$E$1002),-('Gastos Gerais'!$C$4:$C$1002))</f>
        <v>0</v>
      </c>
      <c r="AP103" s="73">
        <f>SUMPRODUCT(-('Gastos Gerais'!$B$4:$B$1002=Analítico!$B103),-(Analítico!AP$3&gt;='Gastos Gerais'!$D$4:$D$1002),-(Analítico!AP$3&lt;='Gastos Gerais'!$E$4:$E$1002),-('Gastos Gerais'!$C$4:$C$1002))</f>
        <v>0</v>
      </c>
      <c r="AQ103" s="73">
        <f>SUMPRODUCT(-('Gastos Gerais'!$B$4:$B$1002=Analítico!$B103),-(Analítico!AQ$3&gt;='Gastos Gerais'!$D$4:$D$1002),-(Analítico!AQ$3&lt;='Gastos Gerais'!$E$4:$E$1002),-('Gastos Gerais'!$C$4:$C$1002))</f>
        <v>0</v>
      </c>
      <c r="AR103" s="73">
        <f>SUMPRODUCT(-('Gastos Gerais'!$B$4:$B$1002=Analítico!$B103),-(Analítico!AR$3&gt;='Gastos Gerais'!$D$4:$D$1002),-(Analítico!AR$3&lt;='Gastos Gerais'!$E$4:$E$1002),-('Gastos Gerais'!$C$4:$C$1002))</f>
        <v>0</v>
      </c>
      <c r="AS103" s="73">
        <f>SUMPRODUCT(-('Gastos Gerais'!$B$4:$B$1002=Analítico!$B103),-(Analítico!AS$3&gt;='Gastos Gerais'!$D$4:$D$1002),-(Analítico!AS$3&lt;='Gastos Gerais'!$E$4:$E$1002),-('Gastos Gerais'!$C$4:$C$1002))</f>
        <v>0</v>
      </c>
      <c r="AT103" s="73">
        <f>SUMPRODUCT(-('Gastos Gerais'!$B$4:$B$1002=Analítico!$B103),-(Analítico!AT$3&gt;='Gastos Gerais'!$D$4:$D$1002),-(Analítico!AT$3&lt;='Gastos Gerais'!$E$4:$E$1002),-('Gastos Gerais'!$C$4:$C$1002))</f>
        <v>0</v>
      </c>
      <c r="AU103" s="73">
        <f>SUMPRODUCT(-('Gastos Gerais'!$B$4:$B$1002=Analítico!$B103),-(Analítico!AU$3&gt;='Gastos Gerais'!$D$4:$D$1002),-(Analítico!AU$3&lt;='Gastos Gerais'!$E$4:$E$1002),-('Gastos Gerais'!$C$4:$C$1002))</f>
        <v>0</v>
      </c>
      <c r="AV103" s="73">
        <f>SUMPRODUCT(-('Gastos Gerais'!$B$4:$B$1002=Analítico!$B103),-(Analítico!AV$3&gt;='Gastos Gerais'!$D$4:$D$1002),-(Analítico!AV$3&lt;='Gastos Gerais'!$E$4:$E$1002),-('Gastos Gerais'!$C$4:$C$1002))</f>
        <v>0</v>
      </c>
      <c r="AW103" s="73">
        <f>SUMPRODUCT(-('Gastos Gerais'!$B$4:$B$1002=Analítico!$B103),-(Analítico!AW$3&gt;='Gastos Gerais'!$D$4:$D$1002),-(Analítico!AW$3&lt;='Gastos Gerais'!$E$4:$E$1002),-('Gastos Gerais'!$C$4:$C$1002))</f>
        <v>0</v>
      </c>
      <c r="AX103" s="73">
        <f>SUMPRODUCT(-('Gastos Gerais'!$B$4:$B$1002=Analítico!$B103),-(Analítico!AX$3&gt;='Gastos Gerais'!$D$4:$D$1002),-(Analítico!AX$3&lt;='Gastos Gerais'!$E$4:$E$1002),-('Gastos Gerais'!$C$4:$C$1002))</f>
        <v>0</v>
      </c>
      <c r="AY103" s="73">
        <f>SUMPRODUCT(-('Gastos Gerais'!$B$4:$B$1002=Analítico!$B103),-(Analítico!AY$3&gt;='Gastos Gerais'!$D$4:$D$1002),-(Analítico!AY$3&lt;='Gastos Gerais'!$E$4:$E$1002),-('Gastos Gerais'!$C$4:$C$1002))</f>
        <v>0</v>
      </c>
      <c r="AZ103" s="73">
        <f>SUMPRODUCT(-('Gastos Gerais'!$B$4:$B$1002=Analítico!$B103),-(Analítico!AZ$3&gt;='Gastos Gerais'!$D$4:$D$1002),-(Analítico!AZ$3&lt;='Gastos Gerais'!$E$4:$E$1002),-('Gastos Gerais'!$C$4:$C$1002))</f>
        <v>0</v>
      </c>
      <c r="BA103" s="73">
        <f>SUMPRODUCT(-('Gastos Gerais'!$B$4:$B$1002=Analítico!$B103),-(Analítico!BA$3&gt;='Gastos Gerais'!$D$4:$D$1002),-(Analítico!BA$3&lt;='Gastos Gerais'!$E$4:$E$1002),-('Gastos Gerais'!$C$4:$C$1002))</f>
        <v>0</v>
      </c>
      <c r="BB103" s="73">
        <f>SUMPRODUCT(-('Gastos Gerais'!$B$4:$B$1002=Analítico!$B103),-(Analítico!BB$3&gt;='Gastos Gerais'!$D$4:$D$1002),-(Analítico!BB$3&lt;='Gastos Gerais'!$E$4:$E$1002),-('Gastos Gerais'!$C$4:$C$1002))</f>
        <v>0</v>
      </c>
      <c r="BC103" s="73">
        <f>SUMPRODUCT(-('Gastos Gerais'!$B$4:$B$1002=Analítico!$B103),-(Analítico!BC$3&gt;='Gastos Gerais'!$D$4:$D$1002),-(Analítico!BC$3&lt;='Gastos Gerais'!$E$4:$E$1002),-('Gastos Gerais'!$C$4:$C$1002))</f>
        <v>0</v>
      </c>
      <c r="BD103" s="73">
        <f>SUMPRODUCT(-('Gastos Gerais'!$B$4:$B$1002=Analítico!$B103),-(Analítico!BD$3&gt;='Gastos Gerais'!$D$4:$D$1002),-(Analítico!BD$3&lt;='Gastos Gerais'!$E$4:$E$1002),-('Gastos Gerais'!$C$4:$C$1002))</f>
        <v>0</v>
      </c>
      <c r="BE103" s="73">
        <f>SUMPRODUCT(-('Gastos Gerais'!$B$4:$B$1002=Analítico!$B103),-(Analítico!BE$3&gt;='Gastos Gerais'!$D$4:$D$1002),-(Analítico!BE$3&lt;='Gastos Gerais'!$E$4:$E$1002),-('Gastos Gerais'!$C$4:$C$1002))</f>
        <v>0</v>
      </c>
      <c r="BF103" s="73">
        <f>SUMPRODUCT(-('Gastos Gerais'!$B$4:$B$1002=Analítico!$B103),-(Analítico!BF$3&gt;='Gastos Gerais'!$D$4:$D$1002),-(Analítico!BF$3&lt;='Gastos Gerais'!$E$4:$E$1002),-('Gastos Gerais'!$C$4:$C$1002))</f>
        <v>0</v>
      </c>
      <c r="BG103" s="73">
        <f>SUMPRODUCT(-('Gastos Gerais'!$B$4:$B$1002=Analítico!$B103),-(Analítico!BG$3&gt;='Gastos Gerais'!$D$4:$D$1002),-(Analítico!BG$3&lt;='Gastos Gerais'!$E$4:$E$1002),-('Gastos Gerais'!$C$4:$C$1002))</f>
        <v>0</v>
      </c>
      <c r="BH103" s="73">
        <f>SUMPRODUCT(-('Gastos Gerais'!$B$4:$B$1002=Analítico!$B103),-(Analítico!BH$3&gt;='Gastos Gerais'!$D$4:$D$1002),-(Analítico!BH$3&lt;='Gastos Gerais'!$E$4:$E$1002),-('Gastos Gerais'!$C$4:$C$1002))</f>
        <v>0</v>
      </c>
      <c r="BI103" s="73">
        <f>SUMPRODUCT(-('Gastos Gerais'!$B$4:$B$1002=Analítico!$B103),-(Analítico!BI$3&gt;='Gastos Gerais'!$D$4:$D$1002),-(Analítico!BI$3&lt;='Gastos Gerais'!$E$4:$E$1002),-('Gastos Gerais'!$C$4:$C$1002))</f>
        <v>0</v>
      </c>
      <c r="BJ103" s="73">
        <f>SUMPRODUCT(-('Gastos Gerais'!$B$4:$B$1002=Analítico!$B103),-(Analítico!BJ$3&gt;='Gastos Gerais'!$D$4:$D$1002),-(Analítico!BJ$3&lt;='Gastos Gerais'!$E$4:$E$1002),-('Gastos Gerais'!$C$4:$C$1002))</f>
        <v>0</v>
      </c>
      <c r="BK103" s="71">
        <f t="shared" si="33"/>
        <v>0</v>
      </c>
      <c r="BL103" s="76">
        <f t="shared" ca="1" si="34"/>
        <v>0</v>
      </c>
    </row>
    <row r="104" spans="1:64" s="49" customFormat="1" ht="23.25" customHeight="1">
      <c r="A104" s="19" t="s">
        <v>215</v>
      </c>
      <c r="B104" s="351" t="s">
        <v>216</v>
      </c>
      <c r="C104" s="73">
        <f>SUMPRODUCT(-('Gastos Gerais'!$B$4:$B$1002=Analítico!$B104),-(Analítico!C$3&gt;='Gastos Gerais'!$D$4:$D$1002),-(Analítico!C$3&lt;='Gastos Gerais'!$E$4:$E$1002),-('Gastos Gerais'!$C$4:$C$1002))</f>
        <v>1000</v>
      </c>
      <c r="D104" s="73">
        <f>SUMPRODUCT(-('Gastos Gerais'!$B$4:$B$1002=Analítico!$B104),-(Analítico!D$3&gt;='Gastos Gerais'!$D$4:$D$1002),-(Analítico!D$3&lt;='Gastos Gerais'!$E$4:$E$1002),-('Gastos Gerais'!$C$4:$C$1002))</f>
        <v>1000</v>
      </c>
      <c r="E104" s="73">
        <f>SUMPRODUCT(-('Gastos Gerais'!$B$4:$B$1002=Analítico!$B104),-(Analítico!E$3&gt;='Gastos Gerais'!$D$4:$D$1002),-(Analítico!E$3&lt;='Gastos Gerais'!$E$4:$E$1002),-('Gastos Gerais'!$C$4:$C$1002))</f>
        <v>1000</v>
      </c>
      <c r="F104" s="73">
        <f>SUMPRODUCT(-('Gastos Gerais'!$B$4:$B$1002=Analítico!$B104),-(Analítico!F$3&gt;='Gastos Gerais'!$D$4:$D$1002),-(Analítico!F$3&lt;='Gastos Gerais'!$E$4:$E$1002),-('Gastos Gerais'!$C$4:$C$1002))</f>
        <v>1000</v>
      </c>
      <c r="G104" s="73">
        <f>SUMPRODUCT(-('Gastos Gerais'!$B$4:$B$1002=Analítico!$B104),-(Analítico!G$3&gt;='Gastos Gerais'!$D$4:$D$1002),-(Analítico!G$3&lt;='Gastos Gerais'!$E$4:$E$1002),-('Gastos Gerais'!$C$4:$C$1002))</f>
        <v>1000</v>
      </c>
      <c r="H104" s="73">
        <f>SUMPRODUCT(-('Gastos Gerais'!$B$4:$B$1002=Analítico!$B104),-(Analítico!H$3&gt;='Gastos Gerais'!$D$4:$D$1002),-(Analítico!H$3&lt;='Gastos Gerais'!$E$4:$E$1002),-('Gastos Gerais'!$C$4:$C$1002))</f>
        <v>1000</v>
      </c>
      <c r="I104" s="73">
        <f>SUMPRODUCT(-('Gastos Gerais'!$B$4:$B$1002=Analítico!$B104),-(Analítico!I$3&gt;='Gastos Gerais'!$D$4:$D$1002),-(Analítico!I$3&lt;='Gastos Gerais'!$E$4:$E$1002),-('Gastos Gerais'!$C$4:$C$1002))</f>
        <v>1000</v>
      </c>
      <c r="J104" s="73">
        <f>SUMPRODUCT(-('Gastos Gerais'!$B$4:$B$1002=Analítico!$B104),-(Analítico!J$3&gt;='Gastos Gerais'!$D$4:$D$1002),-(Analítico!J$3&lt;='Gastos Gerais'!$E$4:$E$1002),-('Gastos Gerais'!$C$4:$C$1002))</f>
        <v>1000</v>
      </c>
      <c r="K104" s="73">
        <f>SUMPRODUCT(-('Gastos Gerais'!$B$4:$B$1002=Analítico!$B104),-(Analítico!K$3&gt;='Gastos Gerais'!$D$4:$D$1002),-(Analítico!K$3&lt;='Gastos Gerais'!$E$4:$E$1002),-('Gastos Gerais'!$C$4:$C$1002))</f>
        <v>1000</v>
      </c>
      <c r="L104" s="73">
        <f>SUMPRODUCT(-('Gastos Gerais'!$B$4:$B$1002=Analítico!$B104),-(Analítico!L$3&gt;='Gastos Gerais'!$D$4:$D$1002),-(Analítico!L$3&lt;='Gastos Gerais'!$E$4:$E$1002),-('Gastos Gerais'!$C$4:$C$1002))</f>
        <v>0</v>
      </c>
      <c r="M104" s="73">
        <f>SUMPRODUCT(-('Gastos Gerais'!$B$4:$B$1002=Analítico!$B104),-(Analítico!M$3&gt;='Gastos Gerais'!$D$4:$D$1002),-(Analítico!M$3&lt;='Gastos Gerais'!$E$4:$E$1002),-('Gastos Gerais'!$C$4:$C$1002))</f>
        <v>0</v>
      </c>
      <c r="N104" s="73">
        <f>SUMPRODUCT(-('Gastos Gerais'!$B$4:$B$1002=Analítico!$B104),-(Analítico!N$3&gt;='Gastos Gerais'!$D$4:$D$1002),-(Analítico!N$3&lt;='Gastos Gerais'!$E$4:$E$1002),-('Gastos Gerais'!$C$4:$C$1002))</f>
        <v>0</v>
      </c>
      <c r="O104" s="73">
        <f>SUMPRODUCT(-('Gastos Gerais'!$B$4:$B$1002=Analítico!$B104),-(Analítico!O$3&gt;='Gastos Gerais'!$D$4:$D$1002),-(Analítico!O$3&lt;='Gastos Gerais'!$E$4:$E$1002),-('Gastos Gerais'!$C$4:$C$1002))</f>
        <v>0</v>
      </c>
      <c r="P104" s="73">
        <f>SUMPRODUCT(-('Gastos Gerais'!$B$4:$B$1002=Analítico!$B104),-(Analítico!P$3&gt;='Gastos Gerais'!$D$4:$D$1002),-(Analítico!P$3&lt;='Gastos Gerais'!$E$4:$E$1002),-('Gastos Gerais'!$C$4:$C$1002))</f>
        <v>0</v>
      </c>
      <c r="Q104" s="73">
        <f>SUMPRODUCT(-('Gastos Gerais'!$B$4:$B$1002=Analítico!$B104),-(Analítico!Q$3&gt;='Gastos Gerais'!$D$4:$D$1002),-(Analítico!Q$3&lt;='Gastos Gerais'!$E$4:$E$1002),-('Gastos Gerais'!$C$4:$C$1002))</f>
        <v>0</v>
      </c>
      <c r="R104" s="73">
        <f>SUMPRODUCT(-('Gastos Gerais'!$B$4:$B$1002=Analítico!$B104),-(Analítico!R$3&gt;='Gastos Gerais'!$D$4:$D$1002),-(Analítico!R$3&lt;='Gastos Gerais'!$E$4:$E$1002),-('Gastos Gerais'!$C$4:$C$1002))</f>
        <v>0</v>
      </c>
      <c r="S104" s="73">
        <f>SUMPRODUCT(-('Gastos Gerais'!$B$4:$B$1002=Analítico!$B104),-(Analítico!S$3&gt;='Gastos Gerais'!$D$4:$D$1002),-(Analítico!S$3&lt;='Gastos Gerais'!$E$4:$E$1002),-('Gastos Gerais'!$C$4:$C$1002))</f>
        <v>0</v>
      </c>
      <c r="T104" s="73">
        <f>SUMPRODUCT(-('Gastos Gerais'!$B$4:$B$1002=Analítico!$B104),-(Analítico!T$3&gt;='Gastos Gerais'!$D$4:$D$1002),-(Analítico!T$3&lt;='Gastos Gerais'!$E$4:$E$1002),-('Gastos Gerais'!$C$4:$C$1002))</f>
        <v>0</v>
      </c>
      <c r="U104" s="73">
        <f>SUMPRODUCT(-('Gastos Gerais'!$B$4:$B$1002=Analítico!$B104),-(Analítico!U$3&gt;='Gastos Gerais'!$D$4:$D$1002),-(Analítico!U$3&lt;='Gastos Gerais'!$E$4:$E$1002),-('Gastos Gerais'!$C$4:$C$1002))</f>
        <v>0</v>
      </c>
      <c r="V104" s="73">
        <f>SUMPRODUCT(-('Gastos Gerais'!$B$4:$B$1002=Analítico!$B104),-(Analítico!V$3&gt;='Gastos Gerais'!$D$4:$D$1002),-(Analítico!V$3&lt;='Gastos Gerais'!$E$4:$E$1002),-('Gastos Gerais'!$C$4:$C$1002))</f>
        <v>0</v>
      </c>
      <c r="W104" s="73">
        <f>SUMPRODUCT(-('Gastos Gerais'!$B$4:$B$1002=Analítico!$B104),-(Analítico!W$3&gt;='Gastos Gerais'!$D$4:$D$1002),-(Analítico!W$3&lt;='Gastos Gerais'!$E$4:$E$1002),-('Gastos Gerais'!$C$4:$C$1002))</f>
        <v>0</v>
      </c>
      <c r="X104" s="73">
        <f>SUMPRODUCT(-('Gastos Gerais'!$B$4:$B$1002=Analítico!$B104),-(Analítico!X$3&gt;='Gastos Gerais'!$D$4:$D$1002),-(Analítico!X$3&lt;='Gastos Gerais'!$E$4:$E$1002),-('Gastos Gerais'!$C$4:$C$1002))</f>
        <v>0</v>
      </c>
      <c r="Y104" s="73">
        <f>SUMPRODUCT(-('Gastos Gerais'!$B$4:$B$1002=Analítico!$B104),-(Analítico!Y$3&gt;='Gastos Gerais'!$D$4:$D$1002),-(Analítico!Y$3&lt;='Gastos Gerais'!$E$4:$E$1002),-('Gastos Gerais'!$C$4:$C$1002))</f>
        <v>0</v>
      </c>
      <c r="Z104" s="73">
        <f>SUMPRODUCT(-('Gastos Gerais'!$B$4:$B$1002=Analítico!$B104),-(Analítico!Z$3&gt;='Gastos Gerais'!$D$4:$D$1002),-(Analítico!Z$3&lt;='Gastos Gerais'!$E$4:$E$1002),-('Gastos Gerais'!$C$4:$C$1002))</f>
        <v>0</v>
      </c>
      <c r="AA104" s="73">
        <f>SUMPRODUCT(-('Gastos Gerais'!$B$4:$B$1002=Analítico!$B104),-(Analítico!AA$3&gt;='Gastos Gerais'!$D$4:$D$1002),-(Analítico!AA$3&lt;='Gastos Gerais'!$E$4:$E$1002),-('Gastos Gerais'!$C$4:$C$1002))</f>
        <v>0</v>
      </c>
      <c r="AB104" s="73">
        <f>SUMPRODUCT(-('Gastos Gerais'!$B$4:$B$1002=Analítico!$B104),-(Analítico!AB$3&gt;='Gastos Gerais'!$D$4:$D$1002),-(Analítico!AB$3&lt;='Gastos Gerais'!$E$4:$E$1002),-('Gastos Gerais'!$C$4:$C$1002))</f>
        <v>0</v>
      </c>
      <c r="AC104" s="73">
        <f>SUMPRODUCT(-('Gastos Gerais'!$B$4:$B$1002=Analítico!$B104),-(Analítico!AC$3&gt;='Gastos Gerais'!$D$4:$D$1002),-(Analítico!AC$3&lt;='Gastos Gerais'!$E$4:$E$1002),-('Gastos Gerais'!$C$4:$C$1002))</f>
        <v>0</v>
      </c>
      <c r="AD104" s="73">
        <f>SUMPRODUCT(-('Gastos Gerais'!$B$4:$B$1002=Analítico!$B104),-(Analítico!AD$3&gt;='Gastos Gerais'!$D$4:$D$1002),-(Analítico!AD$3&lt;='Gastos Gerais'!$E$4:$E$1002),-('Gastos Gerais'!$C$4:$C$1002))</f>
        <v>0</v>
      </c>
      <c r="AE104" s="73">
        <f>SUMPRODUCT(-('Gastos Gerais'!$B$4:$B$1002=Analítico!$B104),-(Analítico!AE$3&gt;='Gastos Gerais'!$D$4:$D$1002),-(Analítico!AE$3&lt;='Gastos Gerais'!$E$4:$E$1002),-('Gastos Gerais'!$C$4:$C$1002))</f>
        <v>0</v>
      </c>
      <c r="AF104" s="73">
        <f>SUMPRODUCT(-('Gastos Gerais'!$B$4:$B$1002=Analítico!$B104),-(Analítico!AF$3&gt;='Gastos Gerais'!$D$4:$D$1002),-(Analítico!AF$3&lt;='Gastos Gerais'!$E$4:$E$1002),-('Gastos Gerais'!$C$4:$C$1002))</f>
        <v>0</v>
      </c>
      <c r="AG104" s="73">
        <f>SUMPRODUCT(-('Gastos Gerais'!$B$4:$B$1002=Analítico!$B104),-(Analítico!AG$3&gt;='Gastos Gerais'!$D$4:$D$1002),-(Analítico!AG$3&lt;='Gastos Gerais'!$E$4:$E$1002),-('Gastos Gerais'!$C$4:$C$1002))</f>
        <v>0</v>
      </c>
      <c r="AH104" s="73">
        <f>SUMPRODUCT(-('Gastos Gerais'!$B$4:$B$1002=Analítico!$B104),-(Analítico!AH$3&gt;='Gastos Gerais'!$D$4:$D$1002),-(Analítico!AH$3&lt;='Gastos Gerais'!$E$4:$E$1002),-('Gastos Gerais'!$C$4:$C$1002))</f>
        <v>0</v>
      </c>
      <c r="AI104" s="73">
        <f>SUMPRODUCT(-('Gastos Gerais'!$B$4:$B$1002=Analítico!$B104),-(Analítico!AI$3&gt;='Gastos Gerais'!$D$4:$D$1002),-(Analítico!AI$3&lt;='Gastos Gerais'!$E$4:$E$1002),-('Gastos Gerais'!$C$4:$C$1002))</f>
        <v>0</v>
      </c>
      <c r="AJ104" s="73">
        <f>SUMPRODUCT(-('Gastos Gerais'!$B$4:$B$1002=Analítico!$B104),-(Analítico!AJ$3&gt;='Gastos Gerais'!$D$4:$D$1002),-(Analítico!AJ$3&lt;='Gastos Gerais'!$E$4:$E$1002),-('Gastos Gerais'!$C$4:$C$1002))</f>
        <v>0</v>
      </c>
      <c r="AK104" s="73">
        <f>SUMPRODUCT(-('Gastos Gerais'!$B$4:$B$1002=Analítico!$B104),-(Analítico!AK$3&gt;='Gastos Gerais'!$D$4:$D$1002),-(Analítico!AK$3&lt;='Gastos Gerais'!$E$4:$E$1002),-('Gastos Gerais'!$C$4:$C$1002))</f>
        <v>0</v>
      </c>
      <c r="AL104" s="73">
        <f>SUMPRODUCT(-('Gastos Gerais'!$B$4:$B$1002=Analítico!$B104),-(Analítico!AL$3&gt;='Gastos Gerais'!$D$4:$D$1002),-(Analítico!AL$3&lt;='Gastos Gerais'!$E$4:$E$1002),-('Gastos Gerais'!$C$4:$C$1002))</f>
        <v>0</v>
      </c>
      <c r="AM104" s="73">
        <f>SUMPRODUCT(-('Gastos Gerais'!$B$4:$B$1002=Analítico!$B104),-(Analítico!AM$3&gt;='Gastos Gerais'!$D$4:$D$1002),-(Analítico!AM$3&lt;='Gastos Gerais'!$E$4:$E$1002),-('Gastos Gerais'!$C$4:$C$1002))</f>
        <v>0</v>
      </c>
      <c r="AN104" s="73">
        <f>SUMPRODUCT(-('Gastos Gerais'!$B$4:$B$1002=Analítico!$B104),-(Analítico!AN$3&gt;='Gastos Gerais'!$D$4:$D$1002),-(Analítico!AN$3&lt;='Gastos Gerais'!$E$4:$E$1002),-('Gastos Gerais'!$C$4:$C$1002))</f>
        <v>0</v>
      </c>
      <c r="AO104" s="73">
        <f>SUMPRODUCT(-('Gastos Gerais'!$B$4:$B$1002=Analítico!$B104),-(Analítico!AO$3&gt;='Gastos Gerais'!$D$4:$D$1002),-(Analítico!AO$3&lt;='Gastos Gerais'!$E$4:$E$1002),-('Gastos Gerais'!$C$4:$C$1002))</f>
        <v>0</v>
      </c>
      <c r="AP104" s="73">
        <f>SUMPRODUCT(-('Gastos Gerais'!$B$4:$B$1002=Analítico!$B104),-(Analítico!AP$3&gt;='Gastos Gerais'!$D$4:$D$1002),-(Analítico!AP$3&lt;='Gastos Gerais'!$E$4:$E$1002),-('Gastos Gerais'!$C$4:$C$1002))</f>
        <v>0</v>
      </c>
      <c r="AQ104" s="73">
        <f>SUMPRODUCT(-('Gastos Gerais'!$B$4:$B$1002=Analítico!$B104),-(Analítico!AQ$3&gt;='Gastos Gerais'!$D$4:$D$1002),-(Analítico!AQ$3&lt;='Gastos Gerais'!$E$4:$E$1002),-('Gastos Gerais'!$C$4:$C$1002))</f>
        <v>0</v>
      </c>
      <c r="AR104" s="73">
        <f>SUMPRODUCT(-('Gastos Gerais'!$B$4:$B$1002=Analítico!$B104),-(Analítico!AR$3&gt;='Gastos Gerais'!$D$4:$D$1002),-(Analítico!AR$3&lt;='Gastos Gerais'!$E$4:$E$1002),-('Gastos Gerais'!$C$4:$C$1002))</f>
        <v>0</v>
      </c>
      <c r="AS104" s="73">
        <f>SUMPRODUCT(-('Gastos Gerais'!$B$4:$B$1002=Analítico!$B104),-(Analítico!AS$3&gt;='Gastos Gerais'!$D$4:$D$1002),-(Analítico!AS$3&lt;='Gastos Gerais'!$E$4:$E$1002),-('Gastos Gerais'!$C$4:$C$1002))</f>
        <v>0</v>
      </c>
      <c r="AT104" s="73">
        <f>SUMPRODUCT(-('Gastos Gerais'!$B$4:$B$1002=Analítico!$B104),-(Analítico!AT$3&gt;='Gastos Gerais'!$D$4:$D$1002),-(Analítico!AT$3&lt;='Gastos Gerais'!$E$4:$E$1002),-('Gastos Gerais'!$C$4:$C$1002))</f>
        <v>0</v>
      </c>
      <c r="AU104" s="73">
        <f>SUMPRODUCT(-('Gastos Gerais'!$B$4:$B$1002=Analítico!$B104),-(Analítico!AU$3&gt;='Gastos Gerais'!$D$4:$D$1002),-(Analítico!AU$3&lt;='Gastos Gerais'!$E$4:$E$1002),-('Gastos Gerais'!$C$4:$C$1002))</f>
        <v>0</v>
      </c>
      <c r="AV104" s="73">
        <f>SUMPRODUCT(-('Gastos Gerais'!$B$4:$B$1002=Analítico!$B104),-(Analítico!AV$3&gt;='Gastos Gerais'!$D$4:$D$1002),-(Analítico!AV$3&lt;='Gastos Gerais'!$E$4:$E$1002),-('Gastos Gerais'!$C$4:$C$1002))</f>
        <v>0</v>
      </c>
      <c r="AW104" s="73">
        <f>SUMPRODUCT(-('Gastos Gerais'!$B$4:$B$1002=Analítico!$B104),-(Analítico!AW$3&gt;='Gastos Gerais'!$D$4:$D$1002),-(Analítico!AW$3&lt;='Gastos Gerais'!$E$4:$E$1002),-('Gastos Gerais'!$C$4:$C$1002))</f>
        <v>0</v>
      </c>
      <c r="AX104" s="73">
        <f>SUMPRODUCT(-('Gastos Gerais'!$B$4:$B$1002=Analítico!$B104),-(Analítico!AX$3&gt;='Gastos Gerais'!$D$4:$D$1002),-(Analítico!AX$3&lt;='Gastos Gerais'!$E$4:$E$1002),-('Gastos Gerais'!$C$4:$C$1002))</f>
        <v>0</v>
      </c>
      <c r="AY104" s="73">
        <f>SUMPRODUCT(-('Gastos Gerais'!$B$4:$B$1002=Analítico!$B104),-(Analítico!AY$3&gt;='Gastos Gerais'!$D$4:$D$1002),-(Analítico!AY$3&lt;='Gastos Gerais'!$E$4:$E$1002),-('Gastos Gerais'!$C$4:$C$1002))</f>
        <v>0</v>
      </c>
      <c r="AZ104" s="73">
        <f>SUMPRODUCT(-('Gastos Gerais'!$B$4:$B$1002=Analítico!$B104),-(Analítico!AZ$3&gt;='Gastos Gerais'!$D$4:$D$1002),-(Analítico!AZ$3&lt;='Gastos Gerais'!$E$4:$E$1002),-('Gastos Gerais'!$C$4:$C$1002))</f>
        <v>0</v>
      </c>
      <c r="BA104" s="73">
        <f>SUMPRODUCT(-('Gastos Gerais'!$B$4:$B$1002=Analítico!$B104),-(Analítico!BA$3&gt;='Gastos Gerais'!$D$4:$D$1002),-(Analítico!BA$3&lt;='Gastos Gerais'!$E$4:$E$1002),-('Gastos Gerais'!$C$4:$C$1002))</f>
        <v>0</v>
      </c>
      <c r="BB104" s="73">
        <f>SUMPRODUCT(-('Gastos Gerais'!$B$4:$B$1002=Analítico!$B104),-(Analítico!BB$3&gt;='Gastos Gerais'!$D$4:$D$1002),-(Analítico!BB$3&lt;='Gastos Gerais'!$E$4:$E$1002),-('Gastos Gerais'!$C$4:$C$1002))</f>
        <v>0</v>
      </c>
      <c r="BC104" s="73">
        <f>SUMPRODUCT(-('Gastos Gerais'!$B$4:$B$1002=Analítico!$B104),-(Analítico!BC$3&gt;='Gastos Gerais'!$D$4:$D$1002),-(Analítico!BC$3&lt;='Gastos Gerais'!$E$4:$E$1002),-('Gastos Gerais'!$C$4:$C$1002))</f>
        <v>0</v>
      </c>
      <c r="BD104" s="73">
        <f>SUMPRODUCT(-('Gastos Gerais'!$B$4:$B$1002=Analítico!$B104),-(Analítico!BD$3&gt;='Gastos Gerais'!$D$4:$D$1002),-(Analítico!BD$3&lt;='Gastos Gerais'!$E$4:$E$1002),-('Gastos Gerais'!$C$4:$C$1002))</f>
        <v>0</v>
      </c>
      <c r="BE104" s="73">
        <f>SUMPRODUCT(-('Gastos Gerais'!$B$4:$B$1002=Analítico!$B104),-(Analítico!BE$3&gt;='Gastos Gerais'!$D$4:$D$1002),-(Analítico!BE$3&lt;='Gastos Gerais'!$E$4:$E$1002),-('Gastos Gerais'!$C$4:$C$1002))</f>
        <v>0</v>
      </c>
      <c r="BF104" s="73">
        <f>SUMPRODUCT(-('Gastos Gerais'!$B$4:$B$1002=Analítico!$B104),-(Analítico!BF$3&gt;='Gastos Gerais'!$D$4:$D$1002),-(Analítico!BF$3&lt;='Gastos Gerais'!$E$4:$E$1002),-('Gastos Gerais'!$C$4:$C$1002))</f>
        <v>0</v>
      </c>
      <c r="BG104" s="73">
        <f>SUMPRODUCT(-('Gastos Gerais'!$B$4:$B$1002=Analítico!$B104),-(Analítico!BG$3&gt;='Gastos Gerais'!$D$4:$D$1002),-(Analítico!BG$3&lt;='Gastos Gerais'!$E$4:$E$1002),-('Gastos Gerais'!$C$4:$C$1002))</f>
        <v>0</v>
      </c>
      <c r="BH104" s="73">
        <f>SUMPRODUCT(-('Gastos Gerais'!$B$4:$B$1002=Analítico!$B104),-(Analítico!BH$3&gt;='Gastos Gerais'!$D$4:$D$1002),-(Analítico!BH$3&lt;='Gastos Gerais'!$E$4:$E$1002),-('Gastos Gerais'!$C$4:$C$1002))</f>
        <v>0</v>
      </c>
      <c r="BI104" s="73">
        <f>SUMPRODUCT(-('Gastos Gerais'!$B$4:$B$1002=Analítico!$B104),-(Analítico!BI$3&gt;='Gastos Gerais'!$D$4:$D$1002),-(Analítico!BI$3&lt;='Gastos Gerais'!$E$4:$E$1002),-('Gastos Gerais'!$C$4:$C$1002))</f>
        <v>0</v>
      </c>
      <c r="BJ104" s="73">
        <f>SUMPRODUCT(-('Gastos Gerais'!$B$4:$B$1002=Analítico!$B104),-(Analítico!BJ$3&gt;='Gastos Gerais'!$D$4:$D$1002),-(Analítico!BJ$3&lt;='Gastos Gerais'!$E$4:$E$1002),-('Gastos Gerais'!$C$4:$C$1002))</f>
        <v>0</v>
      </c>
      <c r="BK104" s="71">
        <f t="shared" si="33"/>
        <v>9000</v>
      </c>
      <c r="BL104" s="76">
        <f t="shared" ca="1" si="34"/>
        <v>1.0946434899365381E-4</v>
      </c>
    </row>
    <row r="105" spans="1:64" s="49" customFormat="1" ht="23.25" customHeight="1">
      <c r="A105" s="19" t="s">
        <v>217</v>
      </c>
      <c r="B105" s="351" t="s">
        <v>218</v>
      </c>
      <c r="C105" s="73">
        <f>SUMPRODUCT(-('Gastos Gerais'!$B$4:$B$1002=Analítico!$B105),-(Analítico!C$3&gt;='Gastos Gerais'!$D$4:$D$1002),-(Analítico!C$3&lt;='Gastos Gerais'!$E$4:$E$1002),-('Gastos Gerais'!$C$4:$C$1002))</f>
        <v>40000</v>
      </c>
      <c r="D105" s="73">
        <f>SUMPRODUCT(-('Gastos Gerais'!$B$4:$B$1002=Analítico!$B105),-(Analítico!D$3&gt;='Gastos Gerais'!$D$4:$D$1002),-(Analítico!D$3&lt;='Gastos Gerais'!$E$4:$E$1002),-('Gastos Gerais'!$C$4:$C$1002))</f>
        <v>40000</v>
      </c>
      <c r="E105" s="73">
        <f>SUMPRODUCT(-('Gastos Gerais'!$B$4:$B$1002=Analítico!$B105),-(Analítico!E$3&gt;='Gastos Gerais'!$D$4:$D$1002),-(Analítico!E$3&lt;='Gastos Gerais'!$E$4:$E$1002),-('Gastos Gerais'!$C$4:$C$1002))</f>
        <v>40000</v>
      </c>
      <c r="F105" s="73">
        <f>SUMPRODUCT(-('Gastos Gerais'!$B$4:$B$1002=Analítico!$B105),-(Analítico!F$3&gt;='Gastos Gerais'!$D$4:$D$1002),-(Analítico!F$3&lt;='Gastos Gerais'!$E$4:$E$1002),-('Gastos Gerais'!$C$4:$C$1002))</f>
        <v>40000</v>
      </c>
      <c r="G105" s="73">
        <f>SUMPRODUCT(-('Gastos Gerais'!$B$4:$B$1002=Analítico!$B105),-(Analítico!G$3&gt;='Gastos Gerais'!$D$4:$D$1002),-(Analítico!G$3&lt;='Gastos Gerais'!$E$4:$E$1002),-('Gastos Gerais'!$C$4:$C$1002))</f>
        <v>40000</v>
      </c>
      <c r="H105" s="73">
        <f>SUMPRODUCT(-('Gastos Gerais'!$B$4:$B$1002=Analítico!$B105),-(Analítico!H$3&gt;='Gastos Gerais'!$D$4:$D$1002),-(Analítico!H$3&lt;='Gastos Gerais'!$E$4:$E$1002),-('Gastos Gerais'!$C$4:$C$1002))</f>
        <v>40000</v>
      </c>
      <c r="I105" s="73">
        <f>SUMPRODUCT(-('Gastos Gerais'!$B$4:$B$1002=Analítico!$B105),-(Analítico!I$3&gt;='Gastos Gerais'!$D$4:$D$1002),-(Analítico!I$3&lt;='Gastos Gerais'!$E$4:$E$1002),-('Gastos Gerais'!$C$4:$C$1002))</f>
        <v>40000</v>
      </c>
      <c r="J105" s="73">
        <f>SUMPRODUCT(-('Gastos Gerais'!$B$4:$B$1002=Analítico!$B105),-(Analítico!J$3&gt;='Gastos Gerais'!$D$4:$D$1002),-(Analítico!J$3&lt;='Gastos Gerais'!$E$4:$E$1002),-('Gastos Gerais'!$C$4:$C$1002))</f>
        <v>40000</v>
      </c>
      <c r="K105" s="73">
        <f>SUMPRODUCT(-('Gastos Gerais'!$B$4:$B$1002=Analítico!$B105),-(Analítico!K$3&gt;='Gastos Gerais'!$D$4:$D$1002),-(Analítico!K$3&lt;='Gastos Gerais'!$E$4:$E$1002),-('Gastos Gerais'!$C$4:$C$1002))</f>
        <v>40000</v>
      </c>
      <c r="L105" s="73">
        <f>SUMPRODUCT(-('Gastos Gerais'!$B$4:$B$1002=Analítico!$B105),-(Analítico!L$3&gt;='Gastos Gerais'!$D$4:$D$1002),-(Analítico!L$3&lt;='Gastos Gerais'!$E$4:$E$1002),-('Gastos Gerais'!$C$4:$C$1002))</f>
        <v>0</v>
      </c>
      <c r="M105" s="73">
        <f>SUMPRODUCT(-('Gastos Gerais'!$B$4:$B$1002=Analítico!$B105),-(Analítico!M$3&gt;='Gastos Gerais'!$D$4:$D$1002),-(Analítico!M$3&lt;='Gastos Gerais'!$E$4:$E$1002),-('Gastos Gerais'!$C$4:$C$1002))</f>
        <v>0</v>
      </c>
      <c r="N105" s="73">
        <f>SUMPRODUCT(-('Gastos Gerais'!$B$4:$B$1002=Analítico!$B105),-(Analítico!N$3&gt;='Gastos Gerais'!$D$4:$D$1002),-(Analítico!N$3&lt;='Gastos Gerais'!$E$4:$E$1002),-('Gastos Gerais'!$C$4:$C$1002))</f>
        <v>0</v>
      </c>
      <c r="O105" s="73">
        <f>SUMPRODUCT(-('Gastos Gerais'!$B$4:$B$1002=Analítico!$B105),-(Analítico!O$3&gt;='Gastos Gerais'!$D$4:$D$1002),-(Analítico!O$3&lt;='Gastos Gerais'!$E$4:$E$1002),-('Gastos Gerais'!$C$4:$C$1002))</f>
        <v>0</v>
      </c>
      <c r="P105" s="73">
        <f>SUMPRODUCT(-('Gastos Gerais'!$B$4:$B$1002=Analítico!$B105),-(Analítico!P$3&gt;='Gastos Gerais'!$D$4:$D$1002),-(Analítico!P$3&lt;='Gastos Gerais'!$E$4:$E$1002),-('Gastos Gerais'!$C$4:$C$1002))</f>
        <v>0</v>
      </c>
      <c r="Q105" s="73">
        <f>SUMPRODUCT(-('Gastos Gerais'!$B$4:$B$1002=Analítico!$B105),-(Analítico!Q$3&gt;='Gastos Gerais'!$D$4:$D$1002),-(Analítico!Q$3&lt;='Gastos Gerais'!$E$4:$E$1002),-('Gastos Gerais'!$C$4:$C$1002))</f>
        <v>0</v>
      </c>
      <c r="R105" s="73">
        <f>SUMPRODUCT(-('Gastos Gerais'!$B$4:$B$1002=Analítico!$B105),-(Analítico!R$3&gt;='Gastos Gerais'!$D$4:$D$1002),-(Analítico!R$3&lt;='Gastos Gerais'!$E$4:$E$1002),-('Gastos Gerais'!$C$4:$C$1002))</f>
        <v>0</v>
      </c>
      <c r="S105" s="73">
        <f>SUMPRODUCT(-('Gastos Gerais'!$B$4:$B$1002=Analítico!$B105),-(Analítico!S$3&gt;='Gastos Gerais'!$D$4:$D$1002),-(Analítico!S$3&lt;='Gastos Gerais'!$E$4:$E$1002),-('Gastos Gerais'!$C$4:$C$1002))</f>
        <v>0</v>
      </c>
      <c r="T105" s="73">
        <f>SUMPRODUCT(-('Gastos Gerais'!$B$4:$B$1002=Analítico!$B105),-(Analítico!T$3&gt;='Gastos Gerais'!$D$4:$D$1002),-(Analítico!T$3&lt;='Gastos Gerais'!$E$4:$E$1002),-('Gastos Gerais'!$C$4:$C$1002))</f>
        <v>0</v>
      </c>
      <c r="U105" s="73">
        <f>SUMPRODUCT(-('Gastos Gerais'!$B$4:$B$1002=Analítico!$B105),-(Analítico!U$3&gt;='Gastos Gerais'!$D$4:$D$1002),-(Analítico!U$3&lt;='Gastos Gerais'!$E$4:$E$1002),-('Gastos Gerais'!$C$4:$C$1002))</f>
        <v>0</v>
      </c>
      <c r="V105" s="73">
        <f>SUMPRODUCT(-('Gastos Gerais'!$B$4:$B$1002=Analítico!$B105),-(Analítico!V$3&gt;='Gastos Gerais'!$D$4:$D$1002),-(Analítico!V$3&lt;='Gastos Gerais'!$E$4:$E$1002),-('Gastos Gerais'!$C$4:$C$1002))</f>
        <v>0</v>
      </c>
      <c r="W105" s="73">
        <f>SUMPRODUCT(-('Gastos Gerais'!$B$4:$B$1002=Analítico!$B105),-(Analítico!W$3&gt;='Gastos Gerais'!$D$4:$D$1002),-(Analítico!W$3&lt;='Gastos Gerais'!$E$4:$E$1002),-('Gastos Gerais'!$C$4:$C$1002))</f>
        <v>0</v>
      </c>
      <c r="X105" s="73">
        <f>SUMPRODUCT(-('Gastos Gerais'!$B$4:$B$1002=Analítico!$B105),-(Analítico!X$3&gt;='Gastos Gerais'!$D$4:$D$1002),-(Analítico!X$3&lt;='Gastos Gerais'!$E$4:$E$1002),-('Gastos Gerais'!$C$4:$C$1002))</f>
        <v>0</v>
      </c>
      <c r="Y105" s="73">
        <f>SUMPRODUCT(-('Gastos Gerais'!$B$4:$B$1002=Analítico!$B105),-(Analítico!Y$3&gt;='Gastos Gerais'!$D$4:$D$1002),-(Analítico!Y$3&lt;='Gastos Gerais'!$E$4:$E$1002),-('Gastos Gerais'!$C$4:$C$1002))</f>
        <v>0</v>
      </c>
      <c r="Z105" s="73">
        <f>SUMPRODUCT(-('Gastos Gerais'!$B$4:$B$1002=Analítico!$B105),-(Analítico!Z$3&gt;='Gastos Gerais'!$D$4:$D$1002),-(Analítico!Z$3&lt;='Gastos Gerais'!$E$4:$E$1002),-('Gastos Gerais'!$C$4:$C$1002))</f>
        <v>0</v>
      </c>
      <c r="AA105" s="73">
        <f>SUMPRODUCT(-('Gastos Gerais'!$B$4:$B$1002=Analítico!$B105),-(Analítico!AA$3&gt;='Gastos Gerais'!$D$4:$D$1002),-(Analítico!AA$3&lt;='Gastos Gerais'!$E$4:$E$1002),-('Gastos Gerais'!$C$4:$C$1002))</f>
        <v>0</v>
      </c>
      <c r="AB105" s="73">
        <f>SUMPRODUCT(-('Gastos Gerais'!$B$4:$B$1002=Analítico!$B105),-(Analítico!AB$3&gt;='Gastos Gerais'!$D$4:$D$1002),-(Analítico!AB$3&lt;='Gastos Gerais'!$E$4:$E$1002),-('Gastos Gerais'!$C$4:$C$1002))</f>
        <v>0</v>
      </c>
      <c r="AC105" s="73">
        <f>SUMPRODUCT(-('Gastos Gerais'!$B$4:$B$1002=Analítico!$B105),-(Analítico!AC$3&gt;='Gastos Gerais'!$D$4:$D$1002),-(Analítico!AC$3&lt;='Gastos Gerais'!$E$4:$E$1002),-('Gastos Gerais'!$C$4:$C$1002))</f>
        <v>0</v>
      </c>
      <c r="AD105" s="73">
        <f>SUMPRODUCT(-('Gastos Gerais'!$B$4:$B$1002=Analítico!$B105),-(Analítico!AD$3&gt;='Gastos Gerais'!$D$4:$D$1002),-(Analítico!AD$3&lt;='Gastos Gerais'!$E$4:$E$1002),-('Gastos Gerais'!$C$4:$C$1002))</f>
        <v>0</v>
      </c>
      <c r="AE105" s="73">
        <f>SUMPRODUCT(-('Gastos Gerais'!$B$4:$B$1002=Analítico!$B105),-(Analítico!AE$3&gt;='Gastos Gerais'!$D$4:$D$1002),-(Analítico!AE$3&lt;='Gastos Gerais'!$E$4:$E$1002),-('Gastos Gerais'!$C$4:$C$1002))</f>
        <v>0</v>
      </c>
      <c r="AF105" s="73">
        <f>SUMPRODUCT(-('Gastos Gerais'!$B$4:$B$1002=Analítico!$B105),-(Analítico!AF$3&gt;='Gastos Gerais'!$D$4:$D$1002),-(Analítico!AF$3&lt;='Gastos Gerais'!$E$4:$E$1002),-('Gastos Gerais'!$C$4:$C$1002))</f>
        <v>0</v>
      </c>
      <c r="AG105" s="73">
        <f>SUMPRODUCT(-('Gastos Gerais'!$B$4:$B$1002=Analítico!$B105),-(Analítico!AG$3&gt;='Gastos Gerais'!$D$4:$D$1002),-(Analítico!AG$3&lt;='Gastos Gerais'!$E$4:$E$1002),-('Gastos Gerais'!$C$4:$C$1002))</f>
        <v>0</v>
      </c>
      <c r="AH105" s="73">
        <f>SUMPRODUCT(-('Gastos Gerais'!$B$4:$B$1002=Analítico!$B105),-(Analítico!AH$3&gt;='Gastos Gerais'!$D$4:$D$1002),-(Analítico!AH$3&lt;='Gastos Gerais'!$E$4:$E$1002),-('Gastos Gerais'!$C$4:$C$1002))</f>
        <v>0</v>
      </c>
      <c r="AI105" s="73">
        <f>SUMPRODUCT(-('Gastos Gerais'!$B$4:$B$1002=Analítico!$B105),-(Analítico!AI$3&gt;='Gastos Gerais'!$D$4:$D$1002),-(Analítico!AI$3&lt;='Gastos Gerais'!$E$4:$E$1002),-('Gastos Gerais'!$C$4:$C$1002))</f>
        <v>0</v>
      </c>
      <c r="AJ105" s="73">
        <f>SUMPRODUCT(-('Gastos Gerais'!$B$4:$B$1002=Analítico!$B105),-(Analítico!AJ$3&gt;='Gastos Gerais'!$D$4:$D$1002),-(Analítico!AJ$3&lt;='Gastos Gerais'!$E$4:$E$1002),-('Gastos Gerais'!$C$4:$C$1002))</f>
        <v>0</v>
      </c>
      <c r="AK105" s="73">
        <f>SUMPRODUCT(-('Gastos Gerais'!$B$4:$B$1002=Analítico!$B105),-(Analítico!AK$3&gt;='Gastos Gerais'!$D$4:$D$1002),-(Analítico!AK$3&lt;='Gastos Gerais'!$E$4:$E$1002),-('Gastos Gerais'!$C$4:$C$1002))</f>
        <v>0</v>
      </c>
      <c r="AL105" s="73">
        <f>SUMPRODUCT(-('Gastos Gerais'!$B$4:$B$1002=Analítico!$B105),-(Analítico!AL$3&gt;='Gastos Gerais'!$D$4:$D$1002),-(Analítico!AL$3&lt;='Gastos Gerais'!$E$4:$E$1002),-('Gastos Gerais'!$C$4:$C$1002))</f>
        <v>0</v>
      </c>
      <c r="AM105" s="73">
        <f>SUMPRODUCT(-('Gastos Gerais'!$B$4:$B$1002=Analítico!$B105),-(Analítico!AM$3&gt;='Gastos Gerais'!$D$4:$D$1002),-(Analítico!AM$3&lt;='Gastos Gerais'!$E$4:$E$1002),-('Gastos Gerais'!$C$4:$C$1002))</f>
        <v>0</v>
      </c>
      <c r="AN105" s="73">
        <f>SUMPRODUCT(-('Gastos Gerais'!$B$4:$B$1002=Analítico!$B105),-(Analítico!AN$3&gt;='Gastos Gerais'!$D$4:$D$1002),-(Analítico!AN$3&lt;='Gastos Gerais'!$E$4:$E$1002),-('Gastos Gerais'!$C$4:$C$1002))</f>
        <v>0</v>
      </c>
      <c r="AO105" s="73">
        <f>SUMPRODUCT(-('Gastos Gerais'!$B$4:$B$1002=Analítico!$B105),-(Analítico!AO$3&gt;='Gastos Gerais'!$D$4:$D$1002),-(Analítico!AO$3&lt;='Gastos Gerais'!$E$4:$E$1002),-('Gastos Gerais'!$C$4:$C$1002))</f>
        <v>0</v>
      </c>
      <c r="AP105" s="73">
        <f>SUMPRODUCT(-('Gastos Gerais'!$B$4:$B$1002=Analítico!$B105),-(Analítico!AP$3&gt;='Gastos Gerais'!$D$4:$D$1002),-(Analítico!AP$3&lt;='Gastos Gerais'!$E$4:$E$1002),-('Gastos Gerais'!$C$4:$C$1002))</f>
        <v>0</v>
      </c>
      <c r="AQ105" s="73">
        <f>SUMPRODUCT(-('Gastos Gerais'!$B$4:$B$1002=Analítico!$B105),-(Analítico!AQ$3&gt;='Gastos Gerais'!$D$4:$D$1002),-(Analítico!AQ$3&lt;='Gastos Gerais'!$E$4:$E$1002),-('Gastos Gerais'!$C$4:$C$1002))</f>
        <v>0</v>
      </c>
      <c r="AR105" s="73">
        <f>SUMPRODUCT(-('Gastos Gerais'!$B$4:$B$1002=Analítico!$B105),-(Analítico!AR$3&gt;='Gastos Gerais'!$D$4:$D$1002),-(Analítico!AR$3&lt;='Gastos Gerais'!$E$4:$E$1002),-('Gastos Gerais'!$C$4:$C$1002))</f>
        <v>0</v>
      </c>
      <c r="AS105" s="73">
        <f>SUMPRODUCT(-('Gastos Gerais'!$B$4:$B$1002=Analítico!$B105),-(Analítico!AS$3&gt;='Gastos Gerais'!$D$4:$D$1002),-(Analítico!AS$3&lt;='Gastos Gerais'!$E$4:$E$1002),-('Gastos Gerais'!$C$4:$C$1002))</f>
        <v>0</v>
      </c>
      <c r="AT105" s="73">
        <f>SUMPRODUCT(-('Gastos Gerais'!$B$4:$B$1002=Analítico!$B105),-(Analítico!AT$3&gt;='Gastos Gerais'!$D$4:$D$1002),-(Analítico!AT$3&lt;='Gastos Gerais'!$E$4:$E$1002),-('Gastos Gerais'!$C$4:$C$1002))</f>
        <v>0</v>
      </c>
      <c r="AU105" s="73">
        <f>SUMPRODUCT(-('Gastos Gerais'!$B$4:$B$1002=Analítico!$B105),-(Analítico!AU$3&gt;='Gastos Gerais'!$D$4:$D$1002),-(Analítico!AU$3&lt;='Gastos Gerais'!$E$4:$E$1002),-('Gastos Gerais'!$C$4:$C$1002))</f>
        <v>0</v>
      </c>
      <c r="AV105" s="73">
        <f>SUMPRODUCT(-('Gastos Gerais'!$B$4:$B$1002=Analítico!$B105),-(Analítico!AV$3&gt;='Gastos Gerais'!$D$4:$D$1002),-(Analítico!AV$3&lt;='Gastos Gerais'!$E$4:$E$1002),-('Gastos Gerais'!$C$4:$C$1002))</f>
        <v>0</v>
      </c>
      <c r="AW105" s="73">
        <f>SUMPRODUCT(-('Gastos Gerais'!$B$4:$B$1002=Analítico!$B105),-(Analítico!AW$3&gt;='Gastos Gerais'!$D$4:$D$1002),-(Analítico!AW$3&lt;='Gastos Gerais'!$E$4:$E$1002),-('Gastos Gerais'!$C$4:$C$1002))</f>
        <v>0</v>
      </c>
      <c r="AX105" s="73">
        <f>SUMPRODUCT(-('Gastos Gerais'!$B$4:$B$1002=Analítico!$B105),-(Analítico!AX$3&gt;='Gastos Gerais'!$D$4:$D$1002),-(Analítico!AX$3&lt;='Gastos Gerais'!$E$4:$E$1002),-('Gastos Gerais'!$C$4:$C$1002))</f>
        <v>0</v>
      </c>
      <c r="AY105" s="73">
        <f>SUMPRODUCT(-('Gastos Gerais'!$B$4:$B$1002=Analítico!$B105),-(Analítico!AY$3&gt;='Gastos Gerais'!$D$4:$D$1002),-(Analítico!AY$3&lt;='Gastos Gerais'!$E$4:$E$1002),-('Gastos Gerais'!$C$4:$C$1002))</f>
        <v>0</v>
      </c>
      <c r="AZ105" s="73">
        <f>SUMPRODUCT(-('Gastos Gerais'!$B$4:$B$1002=Analítico!$B105),-(Analítico!AZ$3&gt;='Gastos Gerais'!$D$4:$D$1002),-(Analítico!AZ$3&lt;='Gastos Gerais'!$E$4:$E$1002),-('Gastos Gerais'!$C$4:$C$1002))</f>
        <v>0</v>
      </c>
      <c r="BA105" s="73">
        <f>SUMPRODUCT(-('Gastos Gerais'!$B$4:$B$1002=Analítico!$B105),-(Analítico!BA$3&gt;='Gastos Gerais'!$D$4:$D$1002),-(Analítico!BA$3&lt;='Gastos Gerais'!$E$4:$E$1002),-('Gastos Gerais'!$C$4:$C$1002))</f>
        <v>0</v>
      </c>
      <c r="BB105" s="73">
        <f>SUMPRODUCT(-('Gastos Gerais'!$B$4:$B$1002=Analítico!$B105),-(Analítico!BB$3&gt;='Gastos Gerais'!$D$4:$D$1002),-(Analítico!BB$3&lt;='Gastos Gerais'!$E$4:$E$1002),-('Gastos Gerais'!$C$4:$C$1002))</f>
        <v>0</v>
      </c>
      <c r="BC105" s="73">
        <f>SUMPRODUCT(-('Gastos Gerais'!$B$4:$B$1002=Analítico!$B105),-(Analítico!BC$3&gt;='Gastos Gerais'!$D$4:$D$1002),-(Analítico!BC$3&lt;='Gastos Gerais'!$E$4:$E$1002),-('Gastos Gerais'!$C$4:$C$1002))</f>
        <v>0</v>
      </c>
      <c r="BD105" s="73">
        <f>SUMPRODUCT(-('Gastos Gerais'!$B$4:$B$1002=Analítico!$B105),-(Analítico!BD$3&gt;='Gastos Gerais'!$D$4:$D$1002),-(Analítico!BD$3&lt;='Gastos Gerais'!$E$4:$E$1002),-('Gastos Gerais'!$C$4:$C$1002))</f>
        <v>0</v>
      </c>
      <c r="BE105" s="73">
        <f>SUMPRODUCT(-('Gastos Gerais'!$B$4:$B$1002=Analítico!$B105),-(Analítico!BE$3&gt;='Gastos Gerais'!$D$4:$D$1002),-(Analítico!BE$3&lt;='Gastos Gerais'!$E$4:$E$1002),-('Gastos Gerais'!$C$4:$C$1002))</f>
        <v>0</v>
      </c>
      <c r="BF105" s="73">
        <f>SUMPRODUCT(-('Gastos Gerais'!$B$4:$B$1002=Analítico!$B105),-(Analítico!BF$3&gt;='Gastos Gerais'!$D$4:$D$1002),-(Analítico!BF$3&lt;='Gastos Gerais'!$E$4:$E$1002),-('Gastos Gerais'!$C$4:$C$1002))</f>
        <v>0</v>
      </c>
      <c r="BG105" s="73">
        <f>SUMPRODUCT(-('Gastos Gerais'!$B$4:$B$1002=Analítico!$B105),-(Analítico!BG$3&gt;='Gastos Gerais'!$D$4:$D$1002),-(Analítico!BG$3&lt;='Gastos Gerais'!$E$4:$E$1002),-('Gastos Gerais'!$C$4:$C$1002))</f>
        <v>0</v>
      </c>
      <c r="BH105" s="73">
        <f>SUMPRODUCT(-('Gastos Gerais'!$B$4:$B$1002=Analítico!$B105),-(Analítico!BH$3&gt;='Gastos Gerais'!$D$4:$D$1002),-(Analítico!BH$3&lt;='Gastos Gerais'!$E$4:$E$1002),-('Gastos Gerais'!$C$4:$C$1002))</f>
        <v>0</v>
      </c>
      <c r="BI105" s="73">
        <f>SUMPRODUCT(-('Gastos Gerais'!$B$4:$B$1002=Analítico!$B105),-(Analítico!BI$3&gt;='Gastos Gerais'!$D$4:$D$1002),-(Analítico!BI$3&lt;='Gastos Gerais'!$E$4:$E$1002),-('Gastos Gerais'!$C$4:$C$1002))</f>
        <v>0</v>
      </c>
      <c r="BJ105" s="73">
        <f>SUMPRODUCT(-('Gastos Gerais'!$B$4:$B$1002=Analítico!$B105),-(Analítico!BJ$3&gt;='Gastos Gerais'!$D$4:$D$1002),-(Analítico!BJ$3&lt;='Gastos Gerais'!$E$4:$E$1002),-('Gastos Gerais'!$C$4:$C$1002))</f>
        <v>0</v>
      </c>
      <c r="BK105" s="71">
        <f t="shared" si="33"/>
        <v>360000</v>
      </c>
      <c r="BL105" s="76">
        <f t="shared" ca="1" si="34"/>
        <v>4.3785739597461525E-3</v>
      </c>
    </row>
    <row r="106" spans="1:64" s="49" customFormat="1" ht="23.25" customHeight="1">
      <c r="A106" s="19" t="s">
        <v>219</v>
      </c>
      <c r="B106" s="351" t="s">
        <v>220</v>
      </c>
      <c r="C106" s="73">
        <f>SUMPRODUCT(-('Gastos Gerais'!$B$4:$B$1002=Analítico!$B106),-(Analítico!C$3&gt;='Gastos Gerais'!$D$4:$D$1002),-(Analítico!C$3&lt;='Gastos Gerais'!$E$4:$E$1002),-('Gastos Gerais'!$C$4:$C$1002))</f>
        <v>0</v>
      </c>
      <c r="D106" s="73">
        <f>SUMPRODUCT(-('Gastos Gerais'!$B$4:$B$1002=Analítico!$B106),-(Analítico!D$3&gt;='Gastos Gerais'!$D$4:$D$1002),-(Analítico!D$3&lt;='Gastos Gerais'!$E$4:$E$1002),-('Gastos Gerais'!$C$4:$C$1002))</f>
        <v>0</v>
      </c>
      <c r="E106" s="73">
        <f>SUMPRODUCT(-('Gastos Gerais'!$B$4:$B$1002=Analítico!$B106),-(Analítico!E$3&gt;='Gastos Gerais'!$D$4:$D$1002),-(Analítico!E$3&lt;='Gastos Gerais'!$E$4:$E$1002),-('Gastos Gerais'!$C$4:$C$1002))</f>
        <v>0</v>
      </c>
      <c r="F106" s="73">
        <f>SUMPRODUCT(-('Gastos Gerais'!$B$4:$B$1002=Analítico!$B106),-(Analítico!F$3&gt;='Gastos Gerais'!$D$4:$D$1002),-(Analítico!F$3&lt;='Gastos Gerais'!$E$4:$E$1002),-('Gastos Gerais'!$C$4:$C$1002))</f>
        <v>0</v>
      </c>
      <c r="G106" s="73">
        <f>SUMPRODUCT(-('Gastos Gerais'!$B$4:$B$1002=Analítico!$B106),-(Analítico!G$3&gt;='Gastos Gerais'!$D$4:$D$1002),-(Analítico!G$3&lt;='Gastos Gerais'!$E$4:$E$1002),-('Gastos Gerais'!$C$4:$C$1002))</f>
        <v>0</v>
      </c>
      <c r="H106" s="73">
        <f>SUMPRODUCT(-('Gastos Gerais'!$B$4:$B$1002=Analítico!$B106),-(Analítico!H$3&gt;='Gastos Gerais'!$D$4:$D$1002),-(Analítico!H$3&lt;='Gastos Gerais'!$E$4:$E$1002),-('Gastos Gerais'!$C$4:$C$1002))</f>
        <v>0</v>
      </c>
      <c r="I106" s="73">
        <f>SUMPRODUCT(-('Gastos Gerais'!$B$4:$B$1002=Analítico!$B106),-(Analítico!I$3&gt;='Gastos Gerais'!$D$4:$D$1002),-(Analítico!I$3&lt;='Gastos Gerais'!$E$4:$E$1002),-('Gastos Gerais'!$C$4:$C$1002))</f>
        <v>0</v>
      </c>
      <c r="J106" s="73">
        <f>SUMPRODUCT(-('Gastos Gerais'!$B$4:$B$1002=Analítico!$B106),-(Analítico!J$3&gt;='Gastos Gerais'!$D$4:$D$1002),-(Analítico!J$3&lt;='Gastos Gerais'!$E$4:$E$1002),-('Gastos Gerais'!$C$4:$C$1002))</f>
        <v>0</v>
      </c>
      <c r="K106" s="73">
        <f>SUMPRODUCT(-('Gastos Gerais'!$B$4:$B$1002=Analítico!$B106),-(Analítico!K$3&gt;='Gastos Gerais'!$D$4:$D$1002),-(Analítico!K$3&lt;='Gastos Gerais'!$E$4:$E$1002),-('Gastos Gerais'!$C$4:$C$1002))</f>
        <v>0</v>
      </c>
      <c r="L106" s="73">
        <f>SUMPRODUCT(-('Gastos Gerais'!$B$4:$B$1002=Analítico!$B106),-(Analítico!L$3&gt;='Gastos Gerais'!$D$4:$D$1002),-(Analítico!L$3&lt;='Gastos Gerais'!$E$4:$E$1002),-('Gastos Gerais'!$C$4:$C$1002))</f>
        <v>0</v>
      </c>
      <c r="M106" s="73">
        <f>SUMPRODUCT(-('Gastos Gerais'!$B$4:$B$1002=Analítico!$B106),-(Analítico!M$3&gt;='Gastos Gerais'!$D$4:$D$1002),-(Analítico!M$3&lt;='Gastos Gerais'!$E$4:$E$1002),-('Gastos Gerais'!$C$4:$C$1002))</f>
        <v>0</v>
      </c>
      <c r="N106" s="73">
        <f>SUMPRODUCT(-('Gastos Gerais'!$B$4:$B$1002=Analítico!$B106),-(Analítico!N$3&gt;='Gastos Gerais'!$D$4:$D$1002),-(Analítico!N$3&lt;='Gastos Gerais'!$E$4:$E$1002),-('Gastos Gerais'!$C$4:$C$1002))</f>
        <v>0</v>
      </c>
      <c r="O106" s="73">
        <f>SUMPRODUCT(-('Gastos Gerais'!$B$4:$B$1002=Analítico!$B106),-(Analítico!O$3&gt;='Gastos Gerais'!$D$4:$D$1002),-(Analítico!O$3&lt;='Gastos Gerais'!$E$4:$E$1002),-('Gastos Gerais'!$C$4:$C$1002))</f>
        <v>0</v>
      </c>
      <c r="P106" s="73">
        <f>SUMPRODUCT(-('Gastos Gerais'!$B$4:$B$1002=Analítico!$B106),-(Analítico!P$3&gt;='Gastos Gerais'!$D$4:$D$1002),-(Analítico!P$3&lt;='Gastos Gerais'!$E$4:$E$1002),-('Gastos Gerais'!$C$4:$C$1002))</f>
        <v>0</v>
      </c>
      <c r="Q106" s="73">
        <f>SUMPRODUCT(-('Gastos Gerais'!$B$4:$B$1002=Analítico!$B106),-(Analítico!Q$3&gt;='Gastos Gerais'!$D$4:$D$1002),-(Analítico!Q$3&lt;='Gastos Gerais'!$E$4:$E$1002),-('Gastos Gerais'!$C$4:$C$1002))</f>
        <v>0</v>
      </c>
      <c r="R106" s="73">
        <f>SUMPRODUCT(-('Gastos Gerais'!$B$4:$B$1002=Analítico!$B106),-(Analítico!R$3&gt;='Gastos Gerais'!$D$4:$D$1002),-(Analítico!R$3&lt;='Gastos Gerais'!$E$4:$E$1002),-('Gastos Gerais'!$C$4:$C$1002))</f>
        <v>0</v>
      </c>
      <c r="S106" s="73">
        <f>SUMPRODUCT(-('Gastos Gerais'!$B$4:$B$1002=Analítico!$B106),-(Analítico!S$3&gt;='Gastos Gerais'!$D$4:$D$1002),-(Analítico!S$3&lt;='Gastos Gerais'!$E$4:$E$1002),-('Gastos Gerais'!$C$4:$C$1002))</f>
        <v>0</v>
      </c>
      <c r="T106" s="73">
        <f>SUMPRODUCT(-('Gastos Gerais'!$B$4:$B$1002=Analítico!$B106),-(Analítico!T$3&gt;='Gastos Gerais'!$D$4:$D$1002),-(Analítico!T$3&lt;='Gastos Gerais'!$E$4:$E$1002),-('Gastos Gerais'!$C$4:$C$1002))</f>
        <v>0</v>
      </c>
      <c r="U106" s="73">
        <f>SUMPRODUCT(-('Gastos Gerais'!$B$4:$B$1002=Analítico!$B106),-(Analítico!U$3&gt;='Gastos Gerais'!$D$4:$D$1002),-(Analítico!U$3&lt;='Gastos Gerais'!$E$4:$E$1002),-('Gastos Gerais'!$C$4:$C$1002))</f>
        <v>0</v>
      </c>
      <c r="V106" s="73">
        <f>SUMPRODUCT(-('Gastos Gerais'!$B$4:$B$1002=Analítico!$B106),-(Analítico!V$3&gt;='Gastos Gerais'!$D$4:$D$1002),-(Analítico!V$3&lt;='Gastos Gerais'!$E$4:$E$1002),-('Gastos Gerais'!$C$4:$C$1002))</f>
        <v>0</v>
      </c>
      <c r="W106" s="73">
        <f>SUMPRODUCT(-('Gastos Gerais'!$B$4:$B$1002=Analítico!$B106),-(Analítico!W$3&gt;='Gastos Gerais'!$D$4:$D$1002),-(Analítico!W$3&lt;='Gastos Gerais'!$E$4:$E$1002),-('Gastos Gerais'!$C$4:$C$1002))</f>
        <v>0</v>
      </c>
      <c r="X106" s="73">
        <f>SUMPRODUCT(-('Gastos Gerais'!$B$4:$B$1002=Analítico!$B106),-(Analítico!X$3&gt;='Gastos Gerais'!$D$4:$D$1002),-(Analítico!X$3&lt;='Gastos Gerais'!$E$4:$E$1002),-('Gastos Gerais'!$C$4:$C$1002))</f>
        <v>0</v>
      </c>
      <c r="Y106" s="73">
        <f>SUMPRODUCT(-('Gastos Gerais'!$B$4:$B$1002=Analítico!$B106),-(Analítico!Y$3&gt;='Gastos Gerais'!$D$4:$D$1002),-(Analítico!Y$3&lt;='Gastos Gerais'!$E$4:$E$1002),-('Gastos Gerais'!$C$4:$C$1002))</f>
        <v>0</v>
      </c>
      <c r="Z106" s="73">
        <f>SUMPRODUCT(-('Gastos Gerais'!$B$4:$B$1002=Analítico!$B106),-(Analítico!Z$3&gt;='Gastos Gerais'!$D$4:$D$1002),-(Analítico!Z$3&lt;='Gastos Gerais'!$E$4:$E$1002),-('Gastos Gerais'!$C$4:$C$1002))</f>
        <v>0</v>
      </c>
      <c r="AA106" s="73">
        <f>SUMPRODUCT(-('Gastos Gerais'!$B$4:$B$1002=Analítico!$B106),-(Analítico!AA$3&gt;='Gastos Gerais'!$D$4:$D$1002),-(Analítico!AA$3&lt;='Gastos Gerais'!$E$4:$E$1002),-('Gastos Gerais'!$C$4:$C$1002))</f>
        <v>0</v>
      </c>
      <c r="AB106" s="73">
        <f>SUMPRODUCT(-('Gastos Gerais'!$B$4:$B$1002=Analítico!$B106),-(Analítico!AB$3&gt;='Gastos Gerais'!$D$4:$D$1002),-(Analítico!AB$3&lt;='Gastos Gerais'!$E$4:$E$1002),-('Gastos Gerais'!$C$4:$C$1002))</f>
        <v>0</v>
      </c>
      <c r="AC106" s="73">
        <f>SUMPRODUCT(-('Gastos Gerais'!$B$4:$B$1002=Analítico!$B106),-(Analítico!AC$3&gt;='Gastos Gerais'!$D$4:$D$1002),-(Analítico!AC$3&lt;='Gastos Gerais'!$E$4:$E$1002),-('Gastos Gerais'!$C$4:$C$1002))</f>
        <v>0</v>
      </c>
      <c r="AD106" s="73">
        <f>SUMPRODUCT(-('Gastos Gerais'!$B$4:$B$1002=Analítico!$B106),-(Analítico!AD$3&gt;='Gastos Gerais'!$D$4:$D$1002),-(Analítico!AD$3&lt;='Gastos Gerais'!$E$4:$E$1002),-('Gastos Gerais'!$C$4:$C$1002))</f>
        <v>0</v>
      </c>
      <c r="AE106" s="73">
        <f>SUMPRODUCT(-('Gastos Gerais'!$B$4:$B$1002=Analítico!$B106),-(Analítico!AE$3&gt;='Gastos Gerais'!$D$4:$D$1002),-(Analítico!AE$3&lt;='Gastos Gerais'!$E$4:$E$1002),-('Gastos Gerais'!$C$4:$C$1002))</f>
        <v>0</v>
      </c>
      <c r="AF106" s="73">
        <f>SUMPRODUCT(-('Gastos Gerais'!$B$4:$B$1002=Analítico!$B106),-(Analítico!AF$3&gt;='Gastos Gerais'!$D$4:$D$1002),-(Analítico!AF$3&lt;='Gastos Gerais'!$E$4:$E$1002),-('Gastos Gerais'!$C$4:$C$1002))</f>
        <v>0</v>
      </c>
      <c r="AG106" s="73">
        <f>SUMPRODUCT(-('Gastos Gerais'!$B$4:$B$1002=Analítico!$B106),-(Analítico!AG$3&gt;='Gastos Gerais'!$D$4:$D$1002),-(Analítico!AG$3&lt;='Gastos Gerais'!$E$4:$E$1002),-('Gastos Gerais'!$C$4:$C$1002))</f>
        <v>0</v>
      </c>
      <c r="AH106" s="73">
        <f>SUMPRODUCT(-('Gastos Gerais'!$B$4:$B$1002=Analítico!$B106),-(Analítico!AH$3&gt;='Gastos Gerais'!$D$4:$D$1002),-(Analítico!AH$3&lt;='Gastos Gerais'!$E$4:$E$1002),-('Gastos Gerais'!$C$4:$C$1002))</f>
        <v>0</v>
      </c>
      <c r="AI106" s="73">
        <f>SUMPRODUCT(-('Gastos Gerais'!$B$4:$B$1002=Analítico!$B106),-(Analítico!AI$3&gt;='Gastos Gerais'!$D$4:$D$1002),-(Analítico!AI$3&lt;='Gastos Gerais'!$E$4:$E$1002),-('Gastos Gerais'!$C$4:$C$1002))</f>
        <v>0</v>
      </c>
      <c r="AJ106" s="73">
        <f>SUMPRODUCT(-('Gastos Gerais'!$B$4:$B$1002=Analítico!$B106),-(Analítico!AJ$3&gt;='Gastos Gerais'!$D$4:$D$1002),-(Analítico!AJ$3&lt;='Gastos Gerais'!$E$4:$E$1002),-('Gastos Gerais'!$C$4:$C$1002))</f>
        <v>0</v>
      </c>
      <c r="AK106" s="73">
        <f>SUMPRODUCT(-('Gastos Gerais'!$B$4:$B$1002=Analítico!$B106),-(Analítico!AK$3&gt;='Gastos Gerais'!$D$4:$D$1002),-(Analítico!AK$3&lt;='Gastos Gerais'!$E$4:$E$1002),-('Gastos Gerais'!$C$4:$C$1002))</f>
        <v>0</v>
      </c>
      <c r="AL106" s="73">
        <f>SUMPRODUCT(-('Gastos Gerais'!$B$4:$B$1002=Analítico!$B106),-(Analítico!AL$3&gt;='Gastos Gerais'!$D$4:$D$1002),-(Analítico!AL$3&lt;='Gastos Gerais'!$E$4:$E$1002),-('Gastos Gerais'!$C$4:$C$1002))</f>
        <v>0</v>
      </c>
      <c r="AM106" s="73">
        <f>SUMPRODUCT(-('Gastos Gerais'!$B$4:$B$1002=Analítico!$B106),-(Analítico!AM$3&gt;='Gastos Gerais'!$D$4:$D$1002),-(Analítico!AM$3&lt;='Gastos Gerais'!$E$4:$E$1002),-('Gastos Gerais'!$C$4:$C$1002))</f>
        <v>0</v>
      </c>
      <c r="AN106" s="73">
        <f>SUMPRODUCT(-('Gastos Gerais'!$B$4:$B$1002=Analítico!$B106),-(Analítico!AN$3&gt;='Gastos Gerais'!$D$4:$D$1002),-(Analítico!AN$3&lt;='Gastos Gerais'!$E$4:$E$1002),-('Gastos Gerais'!$C$4:$C$1002))</f>
        <v>0</v>
      </c>
      <c r="AO106" s="73">
        <f>SUMPRODUCT(-('Gastos Gerais'!$B$4:$B$1002=Analítico!$B106),-(Analítico!AO$3&gt;='Gastos Gerais'!$D$4:$D$1002),-(Analítico!AO$3&lt;='Gastos Gerais'!$E$4:$E$1002),-('Gastos Gerais'!$C$4:$C$1002))</f>
        <v>0</v>
      </c>
      <c r="AP106" s="73">
        <f>SUMPRODUCT(-('Gastos Gerais'!$B$4:$B$1002=Analítico!$B106),-(Analítico!AP$3&gt;='Gastos Gerais'!$D$4:$D$1002),-(Analítico!AP$3&lt;='Gastos Gerais'!$E$4:$E$1002),-('Gastos Gerais'!$C$4:$C$1002))</f>
        <v>0</v>
      </c>
      <c r="AQ106" s="73">
        <f>SUMPRODUCT(-('Gastos Gerais'!$B$4:$B$1002=Analítico!$B106),-(Analítico!AQ$3&gt;='Gastos Gerais'!$D$4:$D$1002),-(Analítico!AQ$3&lt;='Gastos Gerais'!$E$4:$E$1002),-('Gastos Gerais'!$C$4:$C$1002))</f>
        <v>0</v>
      </c>
      <c r="AR106" s="73">
        <f>SUMPRODUCT(-('Gastos Gerais'!$B$4:$B$1002=Analítico!$B106),-(Analítico!AR$3&gt;='Gastos Gerais'!$D$4:$D$1002),-(Analítico!AR$3&lt;='Gastos Gerais'!$E$4:$E$1002),-('Gastos Gerais'!$C$4:$C$1002))</f>
        <v>0</v>
      </c>
      <c r="AS106" s="73">
        <f>SUMPRODUCT(-('Gastos Gerais'!$B$4:$B$1002=Analítico!$B106),-(Analítico!AS$3&gt;='Gastos Gerais'!$D$4:$D$1002),-(Analítico!AS$3&lt;='Gastos Gerais'!$E$4:$E$1002),-('Gastos Gerais'!$C$4:$C$1002))</f>
        <v>0</v>
      </c>
      <c r="AT106" s="73">
        <f>SUMPRODUCT(-('Gastos Gerais'!$B$4:$B$1002=Analítico!$B106),-(Analítico!AT$3&gt;='Gastos Gerais'!$D$4:$D$1002),-(Analítico!AT$3&lt;='Gastos Gerais'!$E$4:$E$1002),-('Gastos Gerais'!$C$4:$C$1002))</f>
        <v>0</v>
      </c>
      <c r="AU106" s="73">
        <f>SUMPRODUCT(-('Gastos Gerais'!$B$4:$B$1002=Analítico!$B106),-(Analítico!AU$3&gt;='Gastos Gerais'!$D$4:$D$1002),-(Analítico!AU$3&lt;='Gastos Gerais'!$E$4:$E$1002),-('Gastos Gerais'!$C$4:$C$1002))</f>
        <v>0</v>
      </c>
      <c r="AV106" s="73">
        <f>SUMPRODUCT(-('Gastos Gerais'!$B$4:$B$1002=Analítico!$B106),-(Analítico!AV$3&gt;='Gastos Gerais'!$D$4:$D$1002),-(Analítico!AV$3&lt;='Gastos Gerais'!$E$4:$E$1002),-('Gastos Gerais'!$C$4:$C$1002))</f>
        <v>0</v>
      </c>
      <c r="AW106" s="73">
        <f>SUMPRODUCT(-('Gastos Gerais'!$B$4:$B$1002=Analítico!$B106),-(Analítico!AW$3&gt;='Gastos Gerais'!$D$4:$D$1002),-(Analítico!AW$3&lt;='Gastos Gerais'!$E$4:$E$1002),-('Gastos Gerais'!$C$4:$C$1002))</f>
        <v>0</v>
      </c>
      <c r="AX106" s="73">
        <f>SUMPRODUCT(-('Gastos Gerais'!$B$4:$B$1002=Analítico!$B106),-(Analítico!AX$3&gt;='Gastos Gerais'!$D$4:$D$1002),-(Analítico!AX$3&lt;='Gastos Gerais'!$E$4:$E$1002),-('Gastos Gerais'!$C$4:$C$1002))</f>
        <v>0</v>
      </c>
      <c r="AY106" s="73">
        <f>SUMPRODUCT(-('Gastos Gerais'!$B$4:$B$1002=Analítico!$B106),-(Analítico!AY$3&gt;='Gastos Gerais'!$D$4:$D$1002),-(Analítico!AY$3&lt;='Gastos Gerais'!$E$4:$E$1002),-('Gastos Gerais'!$C$4:$C$1002))</f>
        <v>0</v>
      </c>
      <c r="AZ106" s="73">
        <f>SUMPRODUCT(-('Gastos Gerais'!$B$4:$B$1002=Analítico!$B106),-(Analítico!AZ$3&gt;='Gastos Gerais'!$D$4:$D$1002),-(Analítico!AZ$3&lt;='Gastos Gerais'!$E$4:$E$1002),-('Gastos Gerais'!$C$4:$C$1002))</f>
        <v>0</v>
      </c>
      <c r="BA106" s="73">
        <f>SUMPRODUCT(-('Gastos Gerais'!$B$4:$B$1002=Analítico!$B106),-(Analítico!BA$3&gt;='Gastos Gerais'!$D$4:$D$1002),-(Analítico!BA$3&lt;='Gastos Gerais'!$E$4:$E$1002),-('Gastos Gerais'!$C$4:$C$1002))</f>
        <v>0</v>
      </c>
      <c r="BB106" s="73">
        <f>SUMPRODUCT(-('Gastos Gerais'!$B$4:$B$1002=Analítico!$B106),-(Analítico!BB$3&gt;='Gastos Gerais'!$D$4:$D$1002),-(Analítico!BB$3&lt;='Gastos Gerais'!$E$4:$E$1002),-('Gastos Gerais'!$C$4:$C$1002))</f>
        <v>0</v>
      </c>
      <c r="BC106" s="73">
        <f>SUMPRODUCT(-('Gastos Gerais'!$B$4:$B$1002=Analítico!$B106),-(Analítico!BC$3&gt;='Gastos Gerais'!$D$4:$D$1002),-(Analítico!BC$3&lt;='Gastos Gerais'!$E$4:$E$1002),-('Gastos Gerais'!$C$4:$C$1002))</f>
        <v>0</v>
      </c>
      <c r="BD106" s="73">
        <f>SUMPRODUCT(-('Gastos Gerais'!$B$4:$B$1002=Analítico!$B106),-(Analítico!BD$3&gt;='Gastos Gerais'!$D$4:$D$1002),-(Analítico!BD$3&lt;='Gastos Gerais'!$E$4:$E$1002),-('Gastos Gerais'!$C$4:$C$1002))</f>
        <v>0</v>
      </c>
      <c r="BE106" s="73">
        <f>SUMPRODUCT(-('Gastos Gerais'!$B$4:$B$1002=Analítico!$B106),-(Analítico!BE$3&gt;='Gastos Gerais'!$D$4:$D$1002),-(Analítico!BE$3&lt;='Gastos Gerais'!$E$4:$E$1002),-('Gastos Gerais'!$C$4:$C$1002))</f>
        <v>0</v>
      </c>
      <c r="BF106" s="73">
        <f>SUMPRODUCT(-('Gastos Gerais'!$B$4:$B$1002=Analítico!$B106),-(Analítico!BF$3&gt;='Gastos Gerais'!$D$4:$D$1002),-(Analítico!BF$3&lt;='Gastos Gerais'!$E$4:$E$1002),-('Gastos Gerais'!$C$4:$C$1002))</f>
        <v>0</v>
      </c>
      <c r="BG106" s="73">
        <f>SUMPRODUCT(-('Gastos Gerais'!$B$4:$B$1002=Analítico!$B106),-(Analítico!BG$3&gt;='Gastos Gerais'!$D$4:$D$1002),-(Analítico!BG$3&lt;='Gastos Gerais'!$E$4:$E$1002),-('Gastos Gerais'!$C$4:$C$1002))</f>
        <v>0</v>
      </c>
      <c r="BH106" s="73">
        <f>SUMPRODUCT(-('Gastos Gerais'!$B$4:$B$1002=Analítico!$B106),-(Analítico!BH$3&gt;='Gastos Gerais'!$D$4:$D$1002),-(Analítico!BH$3&lt;='Gastos Gerais'!$E$4:$E$1002),-('Gastos Gerais'!$C$4:$C$1002))</f>
        <v>0</v>
      </c>
      <c r="BI106" s="73">
        <f>SUMPRODUCT(-('Gastos Gerais'!$B$4:$B$1002=Analítico!$B106),-(Analítico!BI$3&gt;='Gastos Gerais'!$D$4:$D$1002),-(Analítico!BI$3&lt;='Gastos Gerais'!$E$4:$E$1002),-('Gastos Gerais'!$C$4:$C$1002))</f>
        <v>0</v>
      </c>
      <c r="BJ106" s="73">
        <f>SUMPRODUCT(-('Gastos Gerais'!$B$4:$B$1002=Analítico!$B106),-(Analítico!BJ$3&gt;='Gastos Gerais'!$D$4:$D$1002),-(Analítico!BJ$3&lt;='Gastos Gerais'!$E$4:$E$1002),-('Gastos Gerais'!$C$4:$C$1002))</f>
        <v>0</v>
      </c>
      <c r="BK106" s="71">
        <f t="shared" si="33"/>
        <v>0</v>
      </c>
      <c r="BL106" s="76">
        <f t="shared" ca="1" si="34"/>
        <v>0</v>
      </c>
    </row>
    <row r="107" spans="1:64" s="49" customFormat="1" ht="23.25" customHeight="1">
      <c r="A107" s="19" t="s">
        <v>221</v>
      </c>
      <c r="B107" s="351" t="s">
        <v>222</v>
      </c>
      <c r="C107" s="73">
        <f>SUMPRODUCT(-('Gastos Gerais'!$B$4:$B$1002=Analítico!$B107),-(Analítico!C$3&gt;='Gastos Gerais'!$D$4:$D$1002),-(Analítico!C$3&lt;='Gastos Gerais'!$E$4:$E$1002),-('Gastos Gerais'!$C$4:$C$1002))</f>
        <v>8100</v>
      </c>
      <c r="D107" s="73">
        <f>SUMPRODUCT(-('Gastos Gerais'!$B$4:$B$1002=Analítico!$B107),-(Analítico!D$3&gt;='Gastos Gerais'!$D$4:$D$1002),-(Analítico!D$3&lt;='Gastos Gerais'!$E$4:$E$1002),-('Gastos Gerais'!$C$4:$C$1002))</f>
        <v>8100</v>
      </c>
      <c r="E107" s="73">
        <f>SUMPRODUCT(-('Gastos Gerais'!$B$4:$B$1002=Analítico!$B107),-(Analítico!E$3&gt;='Gastos Gerais'!$D$4:$D$1002),-(Analítico!E$3&lt;='Gastos Gerais'!$E$4:$E$1002),-('Gastos Gerais'!$C$4:$C$1002))</f>
        <v>8100</v>
      </c>
      <c r="F107" s="73">
        <f>SUMPRODUCT(-('Gastos Gerais'!$B$4:$B$1002=Analítico!$B107),-(Analítico!F$3&gt;='Gastos Gerais'!$D$4:$D$1002),-(Analítico!F$3&lt;='Gastos Gerais'!$E$4:$E$1002),-('Gastos Gerais'!$C$4:$C$1002))</f>
        <v>8100</v>
      </c>
      <c r="G107" s="73">
        <f>SUMPRODUCT(-('Gastos Gerais'!$B$4:$B$1002=Analítico!$B107),-(Analítico!G$3&gt;='Gastos Gerais'!$D$4:$D$1002),-(Analítico!G$3&lt;='Gastos Gerais'!$E$4:$E$1002),-('Gastos Gerais'!$C$4:$C$1002))</f>
        <v>8100</v>
      </c>
      <c r="H107" s="73">
        <f>SUMPRODUCT(-('Gastos Gerais'!$B$4:$B$1002=Analítico!$B107),-(Analítico!H$3&gt;='Gastos Gerais'!$D$4:$D$1002),-(Analítico!H$3&lt;='Gastos Gerais'!$E$4:$E$1002),-('Gastos Gerais'!$C$4:$C$1002))</f>
        <v>8100</v>
      </c>
      <c r="I107" s="73">
        <f>SUMPRODUCT(-('Gastos Gerais'!$B$4:$B$1002=Analítico!$B107),-(Analítico!I$3&gt;='Gastos Gerais'!$D$4:$D$1002),-(Analítico!I$3&lt;='Gastos Gerais'!$E$4:$E$1002),-('Gastos Gerais'!$C$4:$C$1002))</f>
        <v>8100</v>
      </c>
      <c r="J107" s="73">
        <f>SUMPRODUCT(-('Gastos Gerais'!$B$4:$B$1002=Analítico!$B107),-(Analítico!J$3&gt;='Gastos Gerais'!$D$4:$D$1002),-(Analítico!J$3&lt;='Gastos Gerais'!$E$4:$E$1002),-('Gastos Gerais'!$C$4:$C$1002))</f>
        <v>8100</v>
      </c>
      <c r="K107" s="73">
        <f>SUMPRODUCT(-('Gastos Gerais'!$B$4:$B$1002=Analítico!$B107),-(Analítico!K$3&gt;='Gastos Gerais'!$D$4:$D$1002),-(Analítico!K$3&lt;='Gastos Gerais'!$E$4:$E$1002),-('Gastos Gerais'!$C$4:$C$1002))</f>
        <v>8100</v>
      </c>
      <c r="L107" s="73">
        <f>SUMPRODUCT(-('Gastos Gerais'!$B$4:$B$1002=Analítico!$B107),-(Analítico!L$3&gt;='Gastos Gerais'!$D$4:$D$1002),-(Analítico!L$3&lt;='Gastos Gerais'!$E$4:$E$1002),-('Gastos Gerais'!$C$4:$C$1002))</f>
        <v>0</v>
      </c>
      <c r="M107" s="73">
        <f>SUMPRODUCT(-('Gastos Gerais'!$B$4:$B$1002=Analítico!$B107),-(Analítico!M$3&gt;='Gastos Gerais'!$D$4:$D$1002),-(Analítico!M$3&lt;='Gastos Gerais'!$E$4:$E$1002),-('Gastos Gerais'!$C$4:$C$1002))</f>
        <v>0</v>
      </c>
      <c r="N107" s="73">
        <f>SUMPRODUCT(-('Gastos Gerais'!$B$4:$B$1002=Analítico!$B107),-(Analítico!N$3&gt;='Gastos Gerais'!$D$4:$D$1002),-(Analítico!N$3&lt;='Gastos Gerais'!$E$4:$E$1002),-('Gastos Gerais'!$C$4:$C$1002))</f>
        <v>0</v>
      </c>
      <c r="O107" s="73">
        <f>SUMPRODUCT(-('Gastos Gerais'!$B$4:$B$1002=Analítico!$B107),-(Analítico!O$3&gt;='Gastos Gerais'!$D$4:$D$1002),-(Analítico!O$3&lt;='Gastos Gerais'!$E$4:$E$1002),-('Gastos Gerais'!$C$4:$C$1002))</f>
        <v>0</v>
      </c>
      <c r="P107" s="73">
        <f>SUMPRODUCT(-('Gastos Gerais'!$B$4:$B$1002=Analítico!$B107),-(Analítico!P$3&gt;='Gastos Gerais'!$D$4:$D$1002),-(Analítico!P$3&lt;='Gastos Gerais'!$E$4:$E$1002),-('Gastos Gerais'!$C$4:$C$1002))</f>
        <v>0</v>
      </c>
      <c r="Q107" s="73">
        <f>SUMPRODUCT(-('Gastos Gerais'!$B$4:$B$1002=Analítico!$B107),-(Analítico!Q$3&gt;='Gastos Gerais'!$D$4:$D$1002),-(Analítico!Q$3&lt;='Gastos Gerais'!$E$4:$E$1002),-('Gastos Gerais'!$C$4:$C$1002))</f>
        <v>0</v>
      </c>
      <c r="R107" s="73">
        <f>SUMPRODUCT(-('Gastos Gerais'!$B$4:$B$1002=Analítico!$B107),-(Analítico!R$3&gt;='Gastos Gerais'!$D$4:$D$1002),-(Analítico!R$3&lt;='Gastos Gerais'!$E$4:$E$1002),-('Gastos Gerais'!$C$4:$C$1002))</f>
        <v>0</v>
      </c>
      <c r="S107" s="73">
        <f>SUMPRODUCT(-('Gastos Gerais'!$B$4:$B$1002=Analítico!$B107),-(Analítico!S$3&gt;='Gastos Gerais'!$D$4:$D$1002),-(Analítico!S$3&lt;='Gastos Gerais'!$E$4:$E$1002),-('Gastos Gerais'!$C$4:$C$1002))</f>
        <v>0</v>
      </c>
      <c r="T107" s="73">
        <f>SUMPRODUCT(-('Gastos Gerais'!$B$4:$B$1002=Analítico!$B107),-(Analítico!T$3&gt;='Gastos Gerais'!$D$4:$D$1002),-(Analítico!T$3&lt;='Gastos Gerais'!$E$4:$E$1002),-('Gastos Gerais'!$C$4:$C$1002))</f>
        <v>0</v>
      </c>
      <c r="U107" s="73">
        <f>SUMPRODUCT(-('Gastos Gerais'!$B$4:$B$1002=Analítico!$B107),-(Analítico!U$3&gt;='Gastos Gerais'!$D$4:$D$1002),-(Analítico!U$3&lt;='Gastos Gerais'!$E$4:$E$1002),-('Gastos Gerais'!$C$4:$C$1002))</f>
        <v>0</v>
      </c>
      <c r="V107" s="73">
        <f>SUMPRODUCT(-('Gastos Gerais'!$B$4:$B$1002=Analítico!$B107),-(Analítico!V$3&gt;='Gastos Gerais'!$D$4:$D$1002),-(Analítico!V$3&lt;='Gastos Gerais'!$E$4:$E$1002),-('Gastos Gerais'!$C$4:$C$1002))</f>
        <v>0</v>
      </c>
      <c r="W107" s="73">
        <f>SUMPRODUCT(-('Gastos Gerais'!$B$4:$B$1002=Analítico!$B107),-(Analítico!W$3&gt;='Gastos Gerais'!$D$4:$D$1002),-(Analítico!W$3&lt;='Gastos Gerais'!$E$4:$E$1002),-('Gastos Gerais'!$C$4:$C$1002))</f>
        <v>0</v>
      </c>
      <c r="X107" s="73">
        <f>SUMPRODUCT(-('Gastos Gerais'!$B$4:$B$1002=Analítico!$B107),-(Analítico!X$3&gt;='Gastos Gerais'!$D$4:$D$1002),-(Analítico!X$3&lt;='Gastos Gerais'!$E$4:$E$1002),-('Gastos Gerais'!$C$4:$C$1002))</f>
        <v>0</v>
      </c>
      <c r="Y107" s="73">
        <f>SUMPRODUCT(-('Gastos Gerais'!$B$4:$B$1002=Analítico!$B107),-(Analítico!Y$3&gt;='Gastos Gerais'!$D$4:$D$1002),-(Analítico!Y$3&lt;='Gastos Gerais'!$E$4:$E$1002),-('Gastos Gerais'!$C$4:$C$1002))</f>
        <v>0</v>
      </c>
      <c r="Z107" s="73">
        <f>SUMPRODUCT(-('Gastos Gerais'!$B$4:$B$1002=Analítico!$B107),-(Analítico!Z$3&gt;='Gastos Gerais'!$D$4:$D$1002),-(Analítico!Z$3&lt;='Gastos Gerais'!$E$4:$E$1002),-('Gastos Gerais'!$C$4:$C$1002))</f>
        <v>0</v>
      </c>
      <c r="AA107" s="73">
        <f>SUMPRODUCT(-('Gastos Gerais'!$B$4:$B$1002=Analítico!$B107),-(Analítico!AA$3&gt;='Gastos Gerais'!$D$4:$D$1002),-(Analítico!AA$3&lt;='Gastos Gerais'!$E$4:$E$1002),-('Gastos Gerais'!$C$4:$C$1002))</f>
        <v>0</v>
      </c>
      <c r="AB107" s="73">
        <f>SUMPRODUCT(-('Gastos Gerais'!$B$4:$B$1002=Analítico!$B107),-(Analítico!AB$3&gt;='Gastos Gerais'!$D$4:$D$1002),-(Analítico!AB$3&lt;='Gastos Gerais'!$E$4:$E$1002),-('Gastos Gerais'!$C$4:$C$1002))</f>
        <v>0</v>
      </c>
      <c r="AC107" s="73">
        <f>SUMPRODUCT(-('Gastos Gerais'!$B$4:$B$1002=Analítico!$B107),-(Analítico!AC$3&gt;='Gastos Gerais'!$D$4:$D$1002),-(Analítico!AC$3&lt;='Gastos Gerais'!$E$4:$E$1002),-('Gastos Gerais'!$C$4:$C$1002))</f>
        <v>0</v>
      </c>
      <c r="AD107" s="73">
        <f>SUMPRODUCT(-('Gastos Gerais'!$B$4:$B$1002=Analítico!$B107),-(Analítico!AD$3&gt;='Gastos Gerais'!$D$4:$D$1002),-(Analítico!AD$3&lt;='Gastos Gerais'!$E$4:$E$1002),-('Gastos Gerais'!$C$4:$C$1002))</f>
        <v>0</v>
      </c>
      <c r="AE107" s="73">
        <f>SUMPRODUCT(-('Gastos Gerais'!$B$4:$B$1002=Analítico!$B107),-(Analítico!AE$3&gt;='Gastos Gerais'!$D$4:$D$1002),-(Analítico!AE$3&lt;='Gastos Gerais'!$E$4:$E$1002),-('Gastos Gerais'!$C$4:$C$1002))</f>
        <v>0</v>
      </c>
      <c r="AF107" s="73">
        <f>SUMPRODUCT(-('Gastos Gerais'!$B$4:$B$1002=Analítico!$B107),-(Analítico!AF$3&gt;='Gastos Gerais'!$D$4:$D$1002),-(Analítico!AF$3&lt;='Gastos Gerais'!$E$4:$E$1002),-('Gastos Gerais'!$C$4:$C$1002))</f>
        <v>0</v>
      </c>
      <c r="AG107" s="73">
        <f>SUMPRODUCT(-('Gastos Gerais'!$B$4:$B$1002=Analítico!$B107),-(Analítico!AG$3&gt;='Gastos Gerais'!$D$4:$D$1002),-(Analítico!AG$3&lt;='Gastos Gerais'!$E$4:$E$1002),-('Gastos Gerais'!$C$4:$C$1002))</f>
        <v>0</v>
      </c>
      <c r="AH107" s="73">
        <f>SUMPRODUCT(-('Gastos Gerais'!$B$4:$B$1002=Analítico!$B107),-(Analítico!AH$3&gt;='Gastos Gerais'!$D$4:$D$1002),-(Analítico!AH$3&lt;='Gastos Gerais'!$E$4:$E$1002),-('Gastos Gerais'!$C$4:$C$1002))</f>
        <v>0</v>
      </c>
      <c r="AI107" s="73">
        <f>SUMPRODUCT(-('Gastos Gerais'!$B$4:$B$1002=Analítico!$B107),-(Analítico!AI$3&gt;='Gastos Gerais'!$D$4:$D$1002),-(Analítico!AI$3&lt;='Gastos Gerais'!$E$4:$E$1002),-('Gastos Gerais'!$C$4:$C$1002))</f>
        <v>0</v>
      </c>
      <c r="AJ107" s="73">
        <f>SUMPRODUCT(-('Gastos Gerais'!$B$4:$B$1002=Analítico!$B107),-(Analítico!AJ$3&gt;='Gastos Gerais'!$D$4:$D$1002),-(Analítico!AJ$3&lt;='Gastos Gerais'!$E$4:$E$1002),-('Gastos Gerais'!$C$4:$C$1002))</f>
        <v>0</v>
      </c>
      <c r="AK107" s="73">
        <f>SUMPRODUCT(-('Gastos Gerais'!$B$4:$B$1002=Analítico!$B107),-(Analítico!AK$3&gt;='Gastos Gerais'!$D$4:$D$1002),-(Analítico!AK$3&lt;='Gastos Gerais'!$E$4:$E$1002),-('Gastos Gerais'!$C$4:$C$1002))</f>
        <v>0</v>
      </c>
      <c r="AL107" s="73">
        <f>SUMPRODUCT(-('Gastos Gerais'!$B$4:$B$1002=Analítico!$B107),-(Analítico!AL$3&gt;='Gastos Gerais'!$D$4:$D$1002),-(Analítico!AL$3&lt;='Gastos Gerais'!$E$4:$E$1002),-('Gastos Gerais'!$C$4:$C$1002))</f>
        <v>0</v>
      </c>
      <c r="AM107" s="73">
        <f>SUMPRODUCT(-('Gastos Gerais'!$B$4:$B$1002=Analítico!$B107),-(Analítico!AM$3&gt;='Gastos Gerais'!$D$4:$D$1002),-(Analítico!AM$3&lt;='Gastos Gerais'!$E$4:$E$1002),-('Gastos Gerais'!$C$4:$C$1002))</f>
        <v>0</v>
      </c>
      <c r="AN107" s="73">
        <f>SUMPRODUCT(-('Gastos Gerais'!$B$4:$B$1002=Analítico!$B107),-(Analítico!AN$3&gt;='Gastos Gerais'!$D$4:$D$1002),-(Analítico!AN$3&lt;='Gastos Gerais'!$E$4:$E$1002),-('Gastos Gerais'!$C$4:$C$1002))</f>
        <v>0</v>
      </c>
      <c r="AO107" s="73">
        <f>SUMPRODUCT(-('Gastos Gerais'!$B$4:$B$1002=Analítico!$B107),-(Analítico!AO$3&gt;='Gastos Gerais'!$D$4:$D$1002),-(Analítico!AO$3&lt;='Gastos Gerais'!$E$4:$E$1002),-('Gastos Gerais'!$C$4:$C$1002))</f>
        <v>0</v>
      </c>
      <c r="AP107" s="73">
        <f>SUMPRODUCT(-('Gastos Gerais'!$B$4:$B$1002=Analítico!$B107),-(Analítico!AP$3&gt;='Gastos Gerais'!$D$4:$D$1002),-(Analítico!AP$3&lt;='Gastos Gerais'!$E$4:$E$1002),-('Gastos Gerais'!$C$4:$C$1002))</f>
        <v>0</v>
      </c>
      <c r="AQ107" s="73">
        <f>SUMPRODUCT(-('Gastos Gerais'!$B$4:$B$1002=Analítico!$B107),-(Analítico!AQ$3&gt;='Gastos Gerais'!$D$4:$D$1002),-(Analítico!AQ$3&lt;='Gastos Gerais'!$E$4:$E$1002),-('Gastos Gerais'!$C$4:$C$1002))</f>
        <v>0</v>
      </c>
      <c r="AR107" s="73">
        <f>SUMPRODUCT(-('Gastos Gerais'!$B$4:$B$1002=Analítico!$B107),-(Analítico!AR$3&gt;='Gastos Gerais'!$D$4:$D$1002),-(Analítico!AR$3&lt;='Gastos Gerais'!$E$4:$E$1002),-('Gastos Gerais'!$C$4:$C$1002))</f>
        <v>0</v>
      </c>
      <c r="AS107" s="73">
        <f>SUMPRODUCT(-('Gastos Gerais'!$B$4:$B$1002=Analítico!$B107),-(Analítico!AS$3&gt;='Gastos Gerais'!$D$4:$D$1002),-(Analítico!AS$3&lt;='Gastos Gerais'!$E$4:$E$1002),-('Gastos Gerais'!$C$4:$C$1002))</f>
        <v>0</v>
      </c>
      <c r="AT107" s="73">
        <f>SUMPRODUCT(-('Gastos Gerais'!$B$4:$B$1002=Analítico!$B107),-(Analítico!AT$3&gt;='Gastos Gerais'!$D$4:$D$1002),-(Analítico!AT$3&lt;='Gastos Gerais'!$E$4:$E$1002),-('Gastos Gerais'!$C$4:$C$1002))</f>
        <v>0</v>
      </c>
      <c r="AU107" s="73">
        <f>SUMPRODUCT(-('Gastos Gerais'!$B$4:$B$1002=Analítico!$B107),-(Analítico!AU$3&gt;='Gastos Gerais'!$D$4:$D$1002),-(Analítico!AU$3&lt;='Gastos Gerais'!$E$4:$E$1002),-('Gastos Gerais'!$C$4:$C$1002))</f>
        <v>0</v>
      </c>
      <c r="AV107" s="73">
        <f>SUMPRODUCT(-('Gastos Gerais'!$B$4:$B$1002=Analítico!$B107),-(Analítico!AV$3&gt;='Gastos Gerais'!$D$4:$D$1002),-(Analítico!AV$3&lt;='Gastos Gerais'!$E$4:$E$1002),-('Gastos Gerais'!$C$4:$C$1002))</f>
        <v>0</v>
      </c>
      <c r="AW107" s="73">
        <f>SUMPRODUCT(-('Gastos Gerais'!$B$4:$B$1002=Analítico!$B107),-(Analítico!AW$3&gt;='Gastos Gerais'!$D$4:$D$1002),-(Analítico!AW$3&lt;='Gastos Gerais'!$E$4:$E$1002),-('Gastos Gerais'!$C$4:$C$1002))</f>
        <v>0</v>
      </c>
      <c r="AX107" s="73">
        <f>SUMPRODUCT(-('Gastos Gerais'!$B$4:$B$1002=Analítico!$B107),-(Analítico!AX$3&gt;='Gastos Gerais'!$D$4:$D$1002),-(Analítico!AX$3&lt;='Gastos Gerais'!$E$4:$E$1002),-('Gastos Gerais'!$C$4:$C$1002))</f>
        <v>0</v>
      </c>
      <c r="AY107" s="73">
        <f>SUMPRODUCT(-('Gastos Gerais'!$B$4:$B$1002=Analítico!$B107),-(Analítico!AY$3&gt;='Gastos Gerais'!$D$4:$D$1002),-(Analítico!AY$3&lt;='Gastos Gerais'!$E$4:$E$1002),-('Gastos Gerais'!$C$4:$C$1002))</f>
        <v>0</v>
      </c>
      <c r="AZ107" s="73">
        <f>SUMPRODUCT(-('Gastos Gerais'!$B$4:$B$1002=Analítico!$B107),-(Analítico!AZ$3&gt;='Gastos Gerais'!$D$4:$D$1002),-(Analítico!AZ$3&lt;='Gastos Gerais'!$E$4:$E$1002),-('Gastos Gerais'!$C$4:$C$1002))</f>
        <v>0</v>
      </c>
      <c r="BA107" s="73">
        <f>SUMPRODUCT(-('Gastos Gerais'!$B$4:$B$1002=Analítico!$B107),-(Analítico!BA$3&gt;='Gastos Gerais'!$D$4:$D$1002),-(Analítico!BA$3&lt;='Gastos Gerais'!$E$4:$E$1002),-('Gastos Gerais'!$C$4:$C$1002))</f>
        <v>0</v>
      </c>
      <c r="BB107" s="73">
        <f>SUMPRODUCT(-('Gastos Gerais'!$B$4:$B$1002=Analítico!$B107),-(Analítico!BB$3&gt;='Gastos Gerais'!$D$4:$D$1002),-(Analítico!BB$3&lt;='Gastos Gerais'!$E$4:$E$1002),-('Gastos Gerais'!$C$4:$C$1002))</f>
        <v>0</v>
      </c>
      <c r="BC107" s="73">
        <f>SUMPRODUCT(-('Gastos Gerais'!$B$4:$B$1002=Analítico!$B107),-(Analítico!BC$3&gt;='Gastos Gerais'!$D$4:$D$1002),-(Analítico!BC$3&lt;='Gastos Gerais'!$E$4:$E$1002),-('Gastos Gerais'!$C$4:$C$1002))</f>
        <v>0</v>
      </c>
      <c r="BD107" s="73">
        <f>SUMPRODUCT(-('Gastos Gerais'!$B$4:$B$1002=Analítico!$B107),-(Analítico!BD$3&gt;='Gastos Gerais'!$D$4:$D$1002),-(Analítico!BD$3&lt;='Gastos Gerais'!$E$4:$E$1002),-('Gastos Gerais'!$C$4:$C$1002))</f>
        <v>0</v>
      </c>
      <c r="BE107" s="73">
        <f>SUMPRODUCT(-('Gastos Gerais'!$B$4:$B$1002=Analítico!$B107),-(Analítico!BE$3&gt;='Gastos Gerais'!$D$4:$D$1002),-(Analítico!BE$3&lt;='Gastos Gerais'!$E$4:$E$1002),-('Gastos Gerais'!$C$4:$C$1002))</f>
        <v>0</v>
      </c>
      <c r="BF107" s="73">
        <f>SUMPRODUCT(-('Gastos Gerais'!$B$4:$B$1002=Analítico!$B107),-(Analítico!BF$3&gt;='Gastos Gerais'!$D$4:$D$1002),-(Analítico!BF$3&lt;='Gastos Gerais'!$E$4:$E$1002),-('Gastos Gerais'!$C$4:$C$1002))</f>
        <v>0</v>
      </c>
      <c r="BG107" s="73">
        <f>SUMPRODUCT(-('Gastos Gerais'!$B$4:$B$1002=Analítico!$B107),-(Analítico!BG$3&gt;='Gastos Gerais'!$D$4:$D$1002),-(Analítico!BG$3&lt;='Gastos Gerais'!$E$4:$E$1002),-('Gastos Gerais'!$C$4:$C$1002))</f>
        <v>0</v>
      </c>
      <c r="BH107" s="73">
        <f>SUMPRODUCT(-('Gastos Gerais'!$B$4:$B$1002=Analítico!$B107),-(Analítico!BH$3&gt;='Gastos Gerais'!$D$4:$D$1002),-(Analítico!BH$3&lt;='Gastos Gerais'!$E$4:$E$1002),-('Gastos Gerais'!$C$4:$C$1002))</f>
        <v>0</v>
      </c>
      <c r="BI107" s="73">
        <f>SUMPRODUCT(-('Gastos Gerais'!$B$4:$B$1002=Analítico!$B107),-(Analítico!BI$3&gt;='Gastos Gerais'!$D$4:$D$1002),-(Analítico!BI$3&lt;='Gastos Gerais'!$E$4:$E$1002),-('Gastos Gerais'!$C$4:$C$1002))</f>
        <v>0</v>
      </c>
      <c r="BJ107" s="73">
        <f>SUMPRODUCT(-('Gastos Gerais'!$B$4:$B$1002=Analítico!$B107),-(Analítico!BJ$3&gt;='Gastos Gerais'!$D$4:$D$1002),-(Analítico!BJ$3&lt;='Gastos Gerais'!$E$4:$E$1002),-('Gastos Gerais'!$C$4:$C$1002))</f>
        <v>0</v>
      </c>
      <c r="BK107" s="71">
        <f t="shared" si="33"/>
        <v>72900</v>
      </c>
      <c r="BL107" s="76">
        <f t="shared" ca="1" si="34"/>
        <v>8.8666122684859586E-4</v>
      </c>
    </row>
    <row r="108" spans="1:64" s="49" customFormat="1" ht="23.25" customHeight="1">
      <c r="A108" s="19" t="s">
        <v>223</v>
      </c>
      <c r="B108" s="351" t="s">
        <v>224</v>
      </c>
      <c r="C108" s="73">
        <f>SUMPRODUCT(-('Gastos Gerais'!$B$4:$B$1002=Analítico!$B108),-(Analítico!C$3&gt;='Gastos Gerais'!$D$4:$D$1002),-(Analítico!C$3&lt;='Gastos Gerais'!$E$4:$E$1002),-('Gastos Gerais'!$C$4:$C$1002))</f>
        <v>17000</v>
      </c>
      <c r="D108" s="73">
        <f>SUMPRODUCT(-('Gastos Gerais'!$B$4:$B$1002=Analítico!$B108),-(Analítico!D$3&gt;='Gastos Gerais'!$D$4:$D$1002),-(Analítico!D$3&lt;='Gastos Gerais'!$E$4:$E$1002),-('Gastos Gerais'!$C$4:$C$1002))</f>
        <v>17000</v>
      </c>
      <c r="E108" s="73">
        <f>SUMPRODUCT(-('Gastos Gerais'!$B$4:$B$1002=Analítico!$B108),-(Analítico!E$3&gt;='Gastos Gerais'!$D$4:$D$1002),-(Analítico!E$3&lt;='Gastos Gerais'!$E$4:$E$1002),-('Gastos Gerais'!$C$4:$C$1002))</f>
        <v>17000</v>
      </c>
      <c r="F108" s="73">
        <f>SUMPRODUCT(-('Gastos Gerais'!$B$4:$B$1002=Analítico!$B108),-(Analítico!F$3&gt;='Gastos Gerais'!$D$4:$D$1002),-(Analítico!F$3&lt;='Gastos Gerais'!$E$4:$E$1002),-('Gastos Gerais'!$C$4:$C$1002))</f>
        <v>17000</v>
      </c>
      <c r="G108" s="73">
        <f>SUMPRODUCT(-('Gastos Gerais'!$B$4:$B$1002=Analítico!$B108),-(Analítico!G$3&gt;='Gastos Gerais'!$D$4:$D$1002),-(Analítico!G$3&lt;='Gastos Gerais'!$E$4:$E$1002),-('Gastos Gerais'!$C$4:$C$1002))</f>
        <v>17000</v>
      </c>
      <c r="H108" s="73">
        <f>SUMPRODUCT(-('Gastos Gerais'!$B$4:$B$1002=Analítico!$B108),-(Analítico!H$3&gt;='Gastos Gerais'!$D$4:$D$1002),-(Analítico!H$3&lt;='Gastos Gerais'!$E$4:$E$1002),-('Gastos Gerais'!$C$4:$C$1002))</f>
        <v>17000</v>
      </c>
      <c r="I108" s="73">
        <f>SUMPRODUCT(-('Gastos Gerais'!$B$4:$B$1002=Analítico!$B108),-(Analítico!I$3&gt;='Gastos Gerais'!$D$4:$D$1002),-(Analítico!I$3&lt;='Gastos Gerais'!$E$4:$E$1002),-('Gastos Gerais'!$C$4:$C$1002))</f>
        <v>17000</v>
      </c>
      <c r="J108" s="73">
        <f>SUMPRODUCT(-('Gastos Gerais'!$B$4:$B$1002=Analítico!$B108),-(Analítico!J$3&gt;='Gastos Gerais'!$D$4:$D$1002),-(Analítico!J$3&lt;='Gastos Gerais'!$E$4:$E$1002),-('Gastos Gerais'!$C$4:$C$1002))</f>
        <v>17000</v>
      </c>
      <c r="K108" s="73">
        <f>SUMPRODUCT(-('Gastos Gerais'!$B$4:$B$1002=Analítico!$B108),-(Analítico!K$3&gt;='Gastos Gerais'!$D$4:$D$1002),-(Analítico!K$3&lt;='Gastos Gerais'!$E$4:$E$1002),-('Gastos Gerais'!$C$4:$C$1002))</f>
        <v>17000</v>
      </c>
      <c r="L108" s="73">
        <f>SUMPRODUCT(-('Gastos Gerais'!$B$4:$B$1002=Analítico!$B108),-(Analítico!L$3&gt;='Gastos Gerais'!$D$4:$D$1002),-(Analítico!L$3&lt;='Gastos Gerais'!$E$4:$E$1002),-('Gastos Gerais'!$C$4:$C$1002))</f>
        <v>0</v>
      </c>
      <c r="M108" s="73">
        <f>SUMPRODUCT(-('Gastos Gerais'!$B$4:$B$1002=Analítico!$B108),-(Analítico!M$3&gt;='Gastos Gerais'!$D$4:$D$1002),-(Analítico!M$3&lt;='Gastos Gerais'!$E$4:$E$1002),-('Gastos Gerais'!$C$4:$C$1002))</f>
        <v>0</v>
      </c>
      <c r="N108" s="73">
        <f>SUMPRODUCT(-('Gastos Gerais'!$B$4:$B$1002=Analítico!$B108),-(Analítico!N$3&gt;='Gastos Gerais'!$D$4:$D$1002),-(Analítico!N$3&lt;='Gastos Gerais'!$E$4:$E$1002),-('Gastos Gerais'!$C$4:$C$1002))</f>
        <v>0</v>
      </c>
      <c r="O108" s="73">
        <f>SUMPRODUCT(-('Gastos Gerais'!$B$4:$B$1002=Analítico!$B108),-(Analítico!O$3&gt;='Gastos Gerais'!$D$4:$D$1002),-(Analítico!O$3&lt;='Gastos Gerais'!$E$4:$E$1002),-('Gastos Gerais'!$C$4:$C$1002))</f>
        <v>0</v>
      </c>
      <c r="P108" s="73">
        <f>SUMPRODUCT(-('Gastos Gerais'!$B$4:$B$1002=Analítico!$B108),-(Analítico!P$3&gt;='Gastos Gerais'!$D$4:$D$1002),-(Analítico!P$3&lt;='Gastos Gerais'!$E$4:$E$1002),-('Gastos Gerais'!$C$4:$C$1002))</f>
        <v>0</v>
      </c>
      <c r="Q108" s="73">
        <f>SUMPRODUCT(-('Gastos Gerais'!$B$4:$B$1002=Analítico!$B108),-(Analítico!Q$3&gt;='Gastos Gerais'!$D$4:$D$1002),-(Analítico!Q$3&lt;='Gastos Gerais'!$E$4:$E$1002),-('Gastos Gerais'!$C$4:$C$1002))</f>
        <v>0</v>
      </c>
      <c r="R108" s="73">
        <f>SUMPRODUCT(-('Gastos Gerais'!$B$4:$B$1002=Analítico!$B108),-(Analítico!R$3&gt;='Gastos Gerais'!$D$4:$D$1002),-(Analítico!R$3&lt;='Gastos Gerais'!$E$4:$E$1002),-('Gastos Gerais'!$C$4:$C$1002))</f>
        <v>0</v>
      </c>
      <c r="S108" s="73">
        <f>SUMPRODUCT(-('Gastos Gerais'!$B$4:$B$1002=Analítico!$B108),-(Analítico!S$3&gt;='Gastos Gerais'!$D$4:$D$1002),-(Analítico!S$3&lt;='Gastos Gerais'!$E$4:$E$1002),-('Gastos Gerais'!$C$4:$C$1002))</f>
        <v>0</v>
      </c>
      <c r="T108" s="73">
        <f>SUMPRODUCT(-('Gastos Gerais'!$B$4:$B$1002=Analítico!$B108),-(Analítico!T$3&gt;='Gastos Gerais'!$D$4:$D$1002),-(Analítico!T$3&lt;='Gastos Gerais'!$E$4:$E$1002),-('Gastos Gerais'!$C$4:$C$1002))</f>
        <v>0</v>
      </c>
      <c r="U108" s="73">
        <f>SUMPRODUCT(-('Gastos Gerais'!$B$4:$B$1002=Analítico!$B108),-(Analítico!U$3&gt;='Gastos Gerais'!$D$4:$D$1002),-(Analítico!U$3&lt;='Gastos Gerais'!$E$4:$E$1002),-('Gastos Gerais'!$C$4:$C$1002))</f>
        <v>0</v>
      </c>
      <c r="V108" s="73">
        <f>SUMPRODUCT(-('Gastos Gerais'!$B$4:$B$1002=Analítico!$B108),-(Analítico!V$3&gt;='Gastos Gerais'!$D$4:$D$1002),-(Analítico!V$3&lt;='Gastos Gerais'!$E$4:$E$1002),-('Gastos Gerais'!$C$4:$C$1002))</f>
        <v>0</v>
      </c>
      <c r="W108" s="73">
        <f>SUMPRODUCT(-('Gastos Gerais'!$B$4:$B$1002=Analítico!$B108),-(Analítico!W$3&gt;='Gastos Gerais'!$D$4:$D$1002),-(Analítico!W$3&lt;='Gastos Gerais'!$E$4:$E$1002),-('Gastos Gerais'!$C$4:$C$1002))</f>
        <v>0</v>
      </c>
      <c r="X108" s="73">
        <f>SUMPRODUCT(-('Gastos Gerais'!$B$4:$B$1002=Analítico!$B108),-(Analítico!X$3&gt;='Gastos Gerais'!$D$4:$D$1002),-(Analítico!X$3&lt;='Gastos Gerais'!$E$4:$E$1002),-('Gastos Gerais'!$C$4:$C$1002))</f>
        <v>0</v>
      </c>
      <c r="Y108" s="73">
        <f>SUMPRODUCT(-('Gastos Gerais'!$B$4:$B$1002=Analítico!$B108),-(Analítico!Y$3&gt;='Gastos Gerais'!$D$4:$D$1002),-(Analítico!Y$3&lt;='Gastos Gerais'!$E$4:$E$1002),-('Gastos Gerais'!$C$4:$C$1002))</f>
        <v>0</v>
      </c>
      <c r="Z108" s="73">
        <f>SUMPRODUCT(-('Gastos Gerais'!$B$4:$B$1002=Analítico!$B108),-(Analítico!Z$3&gt;='Gastos Gerais'!$D$4:$D$1002),-(Analítico!Z$3&lt;='Gastos Gerais'!$E$4:$E$1002),-('Gastos Gerais'!$C$4:$C$1002))</f>
        <v>0</v>
      </c>
      <c r="AA108" s="73">
        <f>SUMPRODUCT(-('Gastos Gerais'!$B$4:$B$1002=Analítico!$B108),-(Analítico!AA$3&gt;='Gastos Gerais'!$D$4:$D$1002),-(Analítico!AA$3&lt;='Gastos Gerais'!$E$4:$E$1002),-('Gastos Gerais'!$C$4:$C$1002))</f>
        <v>0</v>
      </c>
      <c r="AB108" s="73">
        <f>SUMPRODUCT(-('Gastos Gerais'!$B$4:$B$1002=Analítico!$B108),-(Analítico!AB$3&gt;='Gastos Gerais'!$D$4:$D$1002),-(Analítico!AB$3&lt;='Gastos Gerais'!$E$4:$E$1002),-('Gastos Gerais'!$C$4:$C$1002))</f>
        <v>0</v>
      </c>
      <c r="AC108" s="73">
        <f>SUMPRODUCT(-('Gastos Gerais'!$B$4:$B$1002=Analítico!$B108),-(Analítico!AC$3&gt;='Gastos Gerais'!$D$4:$D$1002),-(Analítico!AC$3&lt;='Gastos Gerais'!$E$4:$E$1002),-('Gastos Gerais'!$C$4:$C$1002))</f>
        <v>0</v>
      </c>
      <c r="AD108" s="73">
        <f>SUMPRODUCT(-('Gastos Gerais'!$B$4:$B$1002=Analítico!$B108),-(Analítico!AD$3&gt;='Gastos Gerais'!$D$4:$D$1002),-(Analítico!AD$3&lt;='Gastos Gerais'!$E$4:$E$1002),-('Gastos Gerais'!$C$4:$C$1002))</f>
        <v>0</v>
      </c>
      <c r="AE108" s="73">
        <f>SUMPRODUCT(-('Gastos Gerais'!$B$4:$B$1002=Analítico!$B108),-(Analítico!AE$3&gt;='Gastos Gerais'!$D$4:$D$1002),-(Analítico!AE$3&lt;='Gastos Gerais'!$E$4:$E$1002),-('Gastos Gerais'!$C$4:$C$1002))</f>
        <v>0</v>
      </c>
      <c r="AF108" s="73">
        <f>SUMPRODUCT(-('Gastos Gerais'!$B$4:$B$1002=Analítico!$B108),-(Analítico!AF$3&gt;='Gastos Gerais'!$D$4:$D$1002),-(Analítico!AF$3&lt;='Gastos Gerais'!$E$4:$E$1002),-('Gastos Gerais'!$C$4:$C$1002))</f>
        <v>0</v>
      </c>
      <c r="AG108" s="73">
        <f>SUMPRODUCT(-('Gastos Gerais'!$B$4:$B$1002=Analítico!$B108),-(Analítico!AG$3&gt;='Gastos Gerais'!$D$4:$D$1002),-(Analítico!AG$3&lt;='Gastos Gerais'!$E$4:$E$1002),-('Gastos Gerais'!$C$4:$C$1002))</f>
        <v>0</v>
      </c>
      <c r="AH108" s="73">
        <f>SUMPRODUCT(-('Gastos Gerais'!$B$4:$B$1002=Analítico!$B108),-(Analítico!AH$3&gt;='Gastos Gerais'!$D$4:$D$1002),-(Analítico!AH$3&lt;='Gastos Gerais'!$E$4:$E$1002),-('Gastos Gerais'!$C$4:$C$1002))</f>
        <v>0</v>
      </c>
      <c r="AI108" s="73">
        <f>SUMPRODUCT(-('Gastos Gerais'!$B$4:$B$1002=Analítico!$B108),-(Analítico!AI$3&gt;='Gastos Gerais'!$D$4:$D$1002),-(Analítico!AI$3&lt;='Gastos Gerais'!$E$4:$E$1002),-('Gastos Gerais'!$C$4:$C$1002))</f>
        <v>0</v>
      </c>
      <c r="AJ108" s="73">
        <f>SUMPRODUCT(-('Gastos Gerais'!$B$4:$B$1002=Analítico!$B108),-(Analítico!AJ$3&gt;='Gastos Gerais'!$D$4:$D$1002),-(Analítico!AJ$3&lt;='Gastos Gerais'!$E$4:$E$1002),-('Gastos Gerais'!$C$4:$C$1002))</f>
        <v>0</v>
      </c>
      <c r="AK108" s="73">
        <f>SUMPRODUCT(-('Gastos Gerais'!$B$4:$B$1002=Analítico!$B108),-(Analítico!AK$3&gt;='Gastos Gerais'!$D$4:$D$1002),-(Analítico!AK$3&lt;='Gastos Gerais'!$E$4:$E$1002),-('Gastos Gerais'!$C$4:$C$1002))</f>
        <v>0</v>
      </c>
      <c r="AL108" s="73">
        <f>SUMPRODUCT(-('Gastos Gerais'!$B$4:$B$1002=Analítico!$B108),-(Analítico!AL$3&gt;='Gastos Gerais'!$D$4:$D$1002),-(Analítico!AL$3&lt;='Gastos Gerais'!$E$4:$E$1002),-('Gastos Gerais'!$C$4:$C$1002))</f>
        <v>0</v>
      </c>
      <c r="AM108" s="73">
        <f>SUMPRODUCT(-('Gastos Gerais'!$B$4:$B$1002=Analítico!$B108),-(Analítico!AM$3&gt;='Gastos Gerais'!$D$4:$D$1002),-(Analítico!AM$3&lt;='Gastos Gerais'!$E$4:$E$1002),-('Gastos Gerais'!$C$4:$C$1002))</f>
        <v>0</v>
      </c>
      <c r="AN108" s="73">
        <f>SUMPRODUCT(-('Gastos Gerais'!$B$4:$B$1002=Analítico!$B108),-(Analítico!AN$3&gt;='Gastos Gerais'!$D$4:$D$1002),-(Analítico!AN$3&lt;='Gastos Gerais'!$E$4:$E$1002),-('Gastos Gerais'!$C$4:$C$1002))</f>
        <v>0</v>
      </c>
      <c r="AO108" s="73">
        <f>SUMPRODUCT(-('Gastos Gerais'!$B$4:$B$1002=Analítico!$B108),-(Analítico!AO$3&gt;='Gastos Gerais'!$D$4:$D$1002),-(Analítico!AO$3&lt;='Gastos Gerais'!$E$4:$E$1002),-('Gastos Gerais'!$C$4:$C$1002))</f>
        <v>0</v>
      </c>
      <c r="AP108" s="73">
        <f>SUMPRODUCT(-('Gastos Gerais'!$B$4:$B$1002=Analítico!$B108),-(Analítico!AP$3&gt;='Gastos Gerais'!$D$4:$D$1002),-(Analítico!AP$3&lt;='Gastos Gerais'!$E$4:$E$1002),-('Gastos Gerais'!$C$4:$C$1002))</f>
        <v>0</v>
      </c>
      <c r="AQ108" s="73">
        <f>SUMPRODUCT(-('Gastos Gerais'!$B$4:$B$1002=Analítico!$B108),-(Analítico!AQ$3&gt;='Gastos Gerais'!$D$4:$D$1002),-(Analítico!AQ$3&lt;='Gastos Gerais'!$E$4:$E$1002),-('Gastos Gerais'!$C$4:$C$1002))</f>
        <v>0</v>
      </c>
      <c r="AR108" s="73">
        <f>SUMPRODUCT(-('Gastos Gerais'!$B$4:$B$1002=Analítico!$B108),-(Analítico!AR$3&gt;='Gastos Gerais'!$D$4:$D$1002),-(Analítico!AR$3&lt;='Gastos Gerais'!$E$4:$E$1002),-('Gastos Gerais'!$C$4:$C$1002))</f>
        <v>0</v>
      </c>
      <c r="AS108" s="73">
        <f>SUMPRODUCT(-('Gastos Gerais'!$B$4:$B$1002=Analítico!$B108),-(Analítico!AS$3&gt;='Gastos Gerais'!$D$4:$D$1002),-(Analítico!AS$3&lt;='Gastos Gerais'!$E$4:$E$1002),-('Gastos Gerais'!$C$4:$C$1002))</f>
        <v>0</v>
      </c>
      <c r="AT108" s="73">
        <f>SUMPRODUCT(-('Gastos Gerais'!$B$4:$B$1002=Analítico!$B108),-(Analítico!AT$3&gt;='Gastos Gerais'!$D$4:$D$1002),-(Analítico!AT$3&lt;='Gastos Gerais'!$E$4:$E$1002),-('Gastos Gerais'!$C$4:$C$1002))</f>
        <v>0</v>
      </c>
      <c r="AU108" s="73">
        <f>SUMPRODUCT(-('Gastos Gerais'!$B$4:$B$1002=Analítico!$B108),-(Analítico!AU$3&gt;='Gastos Gerais'!$D$4:$D$1002),-(Analítico!AU$3&lt;='Gastos Gerais'!$E$4:$E$1002),-('Gastos Gerais'!$C$4:$C$1002))</f>
        <v>0</v>
      </c>
      <c r="AV108" s="73">
        <f>SUMPRODUCT(-('Gastos Gerais'!$B$4:$B$1002=Analítico!$B108),-(Analítico!AV$3&gt;='Gastos Gerais'!$D$4:$D$1002),-(Analítico!AV$3&lt;='Gastos Gerais'!$E$4:$E$1002),-('Gastos Gerais'!$C$4:$C$1002))</f>
        <v>0</v>
      </c>
      <c r="AW108" s="73">
        <f>SUMPRODUCT(-('Gastos Gerais'!$B$4:$B$1002=Analítico!$B108),-(Analítico!AW$3&gt;='Gastos Gerais'!$D$4:$D$1002),-(Analítico!AW$3&lt;='Gastos Gerais'!$E$4:$E$1002),-('Gastos Gerais'!$C$4:$C$1002))</f>
        <v>0</v>
      </c>
      <c r="AX108" s="73">
        <f>SUMPRODUCT(-('Gastos Gerais'!$B$4:$B$1002=Analítico!$B108),-(Analítico!AX$3&gt;='Gastos Gerais'!$D$4:$D$1002),-(Analítico!AX$3&lt;='Gastos Gerais'!$E$4:$E$1002),-('Gastos Gerais'!$C$4:$C$1002))</f>
        <v>0</v>
      </c>
      <c r="AY108" s="73">
        <f>SUMPRODUCT(-('Gastos Gerais'!$B$4:$B$1002=Analítico!$B108),-(Analítico!AY$3&gt;='Gastos Gerais'!$D$4:$D$1002),-(Analítico!AY$3&lt;='Gastos Gerais'!$E$4:$E$1002),-('Gastos Gerais'!$C$4:$C$1002))</f>
        <v>0</v>
      </c>
      <c r="AZ108" s="73">
        <f>SUMPRODUCT(-('Gastos Gerais'!$B$4:$B$1002=Analítico!$B108),-(Analítico!AZ$3&gt;='Gastos Gerais'!$D$4:$D$1002),-(Analítico!AZ$3&lt;='Gastos Gerais'!$E$4:$E$1002),-('Gastos Gerais'!$C$4:$C$1002))</f>
        <v>0</v>
      </c>
      <c r="BA108" s="73">
        <f>SUMPRODUCT(-('Gastos Gerais'!$B$4:$B$1002=Analítico!$B108),-(Analítico!BA$3&gt;='Gastos Gerais'!$D$4:$D$1002),-(Analítico!BA$3&lt;='Gastos Gerais'!$E$4:$E$1002),-('Gastos Gerais'!$C$4:$C$1002))</f>
        <v>0</v>
      </c>
      <c r="BB108" s="73">
        <f>SUMPRODUCT(-('Gastos Gerais'!$B$4:$B$1002=Analítico!$B108),-(Analítico!BB$3&gt;='Gastos Gerais'!$D$4:$D$1002),-(Analítico!BB$3&lt;='Gastos Gerais'!$E$4:$E$1002),-('Gastos Gerais'!$C$4:$C$1002))</f>
        <v>0</v>
      </c>
      <c r="BC108" s="73">
        <f>SUMPRODUCT(-('Gastos Gerais'!$B$4:$B$1002=Analítico!$B108),-(Analítico!BC$3&gt;='Gastos Gerais'!$D$4:$D$1002),-(Analítico!BC$3&lt;='Gastos Gerais'!$E$4:$E$1002),-('Gastos Gerais'!$C$4:$C$1002))</f>
        <v>0</v>
      </c>
      <c r="BD108" s="73">
        <f>SUMPRODUCT(-('Gastos Gerais'!$B$4:$B$1002=Analítico!$B108),-(Analítico!BD$3&gt;='Gastos Gerais'!$D$4:$D$1002),-(Analítico!BD$3&lt;='Gastos Gerais'!$E$4:$E$1002),-('Gastos Gerais'!$C$4:$C$1002))</f>
        <v>0</v>
      </c>
      <c r="BE108" s="73">
        <f>SUMPRODUCT(-('Gastos Gerais'!$B$4:$B$1002=Analítico!$B108),-(Analítico!BE$3&gt;='Gastos Gerais'!$D$4:$D$1002),-(Analítico!BE$3&lt;='Gastos Gerais'!$E$4:$E$1002),-('Gastos Gerais'!$C$4:$C$1002))</f>
        <v>0</v>
      </c>
      <c r="BF108" s="73">
        <f>SUMPRODUCT(-('Gastos Gerais'!$B$4:$B$1002=Analítico!$B108),-(Analítico!BF$3&gt;='Gastos Gerais'!$D$4:$D$1002),-(Analítico!BF$3&lt;='Gastos Gerais'!$E$4:$E$1002),-('Gastos Gerais'!$C$4:$C$1002))</f>
        <v>0</v>
      </c>
      <c r="BG108" s="73">
        <f>SUMPRODUCT(-('Gastos Gerais'!$B$4:$B$1002=Analítico!$B108),-(Analítico!BG$3&gt;='Gastos Gerais'!$D$4:$D$1002),-(Analítico!BG$3&lt;='Gastos Gerais'!$E$4:$E$1002),-('Gastos Gerais'!$C$4:$C$1002))</f>
        <v>0</v>
      </c>
      <c r="BH108" s="73">
        <f>SUMPRODUCT(-('Gastos Gerais'!$B$4:$B$1002=Analítico!$B108),-(Analítico!BH$3&gt;='Gastos Gerais'!$D$4:$D$1002),-(Analítico!BH$3&lt;='Gastos Gerais'!$E$4:$E$1002),-('Gastos Gerais'!$C$4:$C$1002))</f>
        <v>0</v>
      </c>
      <c r="BI108" s="73">
        <f>SUMPRODUCT(-('Gastos Gerais'!$B$4:$B$1002=Analítico!$B108),-(Analítico!BI$3&gt;='Gastos Gerais'!$D$4:$D$1002),-(Analítico!BI$3&lt;='Gastos Gerais'!$E$4:$E$1002),-('Gastos Gerais'!$C$4:$C$1002))</f>
        <v>0</v>
      </c>
      <c r="BJ108" s="73">
        <f>SUMPRODUCT(-('Gastos Gerais'!$B$4:$B$1002=Analítico!$B108),-(Analítico!BJ$3&gt;='Gastos Gerais'!$D$4:$D$1002),-(Analítico!BJ$3&lt;='Gastos Gerais'!$E$4:$E$1002),-('Gastos Gerais'!$C$4:$C$1002))</f>
        <v>0</v>
      </c>
      <c r="BK108" s="71">
        <f t="shared" si="33"/>
        <v>153000</v>
      </c>
      <c r="BL108" s="76">
        <f t="shared" ca="1" si="34"/>
        <v>1.8608939328921147E-3</v>
      </c>
    </row>
    <row r="109" spans="1:64" s="49" customFormat="1" ht="23.25" customHeight="1">
      <c r="A109" s="19" t="s">
        <v>225</v>
      </c>
      <c r="B109" s="351" t="s">
        <v>226</v>
      </c>
      <c r="C109" s="73">
        <f>SUMPRODUCT(-('Gastos Gerais'!$B$4:$B$1002=Analítico!$B109),-(Analítico!C$3&gt;='Gastos Gerais'!$D$4:$D$1002),-(Analítico!C$3&lt;='Gastos Gerais'!$E$4:$E$1002),-('Gastos Gerais'!$C$4:$C$1002))</f>
        <v>0</v>
      </c>
      <c r="D109" s="73">
        <f>SUMPRODUCT(-('Gastos Gerais'!$B$4:$B$1002=Analítico!$B109),-(Analítico!D$3&gt;='Gastos Gerais'!$D$4:$D$1002),-(Analítico!D$3&lt;='Gastos Gerais'!$E$4:$E$1002),-('Gastos Gerais'!$C$4:$C$1002))</f>
        <v>0</v>
      </c>
      <c r="E109" s="73">
        <f>SUMPRODUCT(-('Gastos Gerais'!$B$4:$B$1002=Analítico!$B109),-(Analítico!E$3&gt;='Gastos Gerais'!$D$4:$D$1002),-(Analítico!E$3&lt;='Gastos Gerais'!$E$4:$E$1002),-('Gastos Gerais'!$C$4:$C$1002))</f>
        <v>0</v>
      </c>
      <c r="F109" s="73">
        <f>SUMPRODUCT(-('Gastos Gerais'!$B$4:$B$1002=Analítico!$B109),-(Analítico!F$3&gt;='Gastos Gerais'!$D$4:$D$1002),-(Analítico!F$3&lt;='Gastos Gerais'!$E$4:$E$1002),-('Gastos Gerais'!$C$4:$C$1002))</f>
        <v>0</v>
      </c>
      <c r="G109" s="73">
        <f>SUMPRODUCT(-('Gastos Gerais'!$B$4:$B$1002=Analítico!$B109),-(Analítico!G$3&gt;='Gastos Gerais'!$D$4:$D$1002),-(Analítico!G$3&lt;='Gastos Gerais'!$E$4:$E$1002),-('Gastos Gerais'!$C$4:$C$1002))</f>
        <v>0</v>
      </c>
      <c r="H109" s="73">
        <f>SUMPRODUCT(-('Gastos Gerais'!$B$4:$B$1002=Analítico!$B109),-(Analítico!H$3&gt;='Gastos Gerais'!$D$4:$D$1002),-(Analítico!H$3&lt;='Gastos Gerais'!$E$4:$E$1002),-('Gastos Gerais'!$C$4:$C$1002))</f>
        <v>0</v>
      </c>
      <c r="I109" s="73">
        <f>SUMPRODUCT(-('Gastos Gerais'!$B$4:$B$1002=Analítico!$B109),-(Analítico!I$3&gt;='Gastos Gerais'!$D$4:$D$1002),-(Analítico!I$3&lt;='Gastos Gerais'!$E$4:$E$1002),-('Gastos Gerais'!$C$4:$C$1002))</f>
        <v>0</v>
      </c>
      <c r="J109" s="73">
        <f>SUMPRODUCT(-('Gastos Gerais'!$B$4:$B$1002=Analítico!$B109),-(Analítico!J$3&gt;='Gastos Gerais'!$D$4:$D$1002),-(Analítico!J$3&lt;='Gastos Gerais'!$E$4:$E$1002),-('Gastos Gerais'!$C$4:$C$1002))</f>
        <v>0</v>
      </c>
      <c r="K109" s="73">
        <f>SUMPRODUCT(-('Gastos Gerais'!$B$4:$B$1002=Analítico!$B109),-(Analítico!K$3&gt;='Gastos Gerais'!$D$4:$D$1002),-(Analítico!K$3&lt;='Gastos Gerais'!$E$4:$E$1002),-('Gastos Gerais'!$C$4:$C$1002))</f>
        <v>0</v>
      </c>
      <c r="L109" s="73">
        <f>SUMPRODUCT(-('Gastos Gerais'!$B$4:$B$1002=Analítico!$B109),-(Analítico!L$3&gt;='Gastos Gerais'!$D$4:$D$1002),-(Analítico!L$3&lt;='Gastos Gerais'!$E$4:$E$1002),-('Gastos Gerais'!$C$4:$C$1002))</f>
        <v>0</v>
      </c>
      <c r="M109" s="73">
        <f>SUMPRODUCT(-('Gastos Gerais'!$B$4:$B$1002=Analítico!$B109),-(Analítico!M$3&gt;='Gastos Gerais'!$D$4:$D$1002),-(Analítico!M$3&lt;='Gastos Gerais'!$E$4:$E$1002),-('Gastos Gerais'!$C$4:$C$1002))</f>
        <v>0</v>
      </c>
      <c r="N109" s="73">
        <f>SUMPRODUCT(-('Gastos Gerais'!$B$4:$B$1002=Analítico!$B109),-(Analítico!N$3&gt;='Gastos Gerais'!$D$4:$D$1002),-(Analítico!N$3&lt;='Gastos Gerais'!$E$4:$E$1002),-('Gastos Gerais'!$C$4:$C$1002))</f>
        <v>0</v>
      </c>
      <c r="O109" s="73">
        <f>SUMPRODUCT(-('Gastos Gerais'!$B$4:$B$1002=Analítico!$B109),-(Analítico!O$3&gt;='Gastos Gerais'!$D$4:$D$1002),-(Analítico!O$3&lt;='Gastos Gerais'!$E$4:$E$1002),-('Gastos Gerais'!$C$4:$C$1002))</f>
        <v>0</v>
      </c>
      <c r="P109" s="73">
        <f>SUMPRODUCT(-('Gastos Gerais'!$B$4:$B$1002=Analítico!$B109),-(Analítico!P$3&gt;='Gastos Gerais'!$D$4:$D$1002),-(Analítico!P$3&lt;='Gastos Gerais'!$E$4:$E$1002),-('Gastos Gerais'!$C$4:$C$1002))</f>
        <v>0</v>
      </c>
      <c r="Q109" s="73">
        <f>SUMPRODUCT(-('Gastos Gerais'!$B$4:$B$1002=Analítico!$B109),-(Analítico!Q$3&gt;='Gastos Gerais'!$D$4:$D$1002),-(Analítico!Q$3&lt;='Gastos Gerais'!$E$4:$E$1002),-('Gastos Gerais'!$C$4:$C$1002))</f>
        <v>0</v>
      </c>
      <c r="R109" s="73">
        <f>SUMPRODUCT(-('Gastos Gerais'!$B$4:$B$1002=Analítico!$B109),-(Analítico!R$3&gt;='Gastos Gerais'!$D$4:$D$1002),-(Analítico!R$3&lt;='Gastos Gerais'!$E$4:$E$1002),-('Gastos Gerais'!$C$4:$C$1002))</f>
        <v>0</v>
      </c>
      <c r="S109" s="73">
        <f>SUMPRODUCT(-('Gastos Gerais'!$B$4:$B$1002=Analítico!$B109),-(Analítico!S$3&gt;='Gastos Gerais'!$D$4:$D$1002),-(Analítico!S$3&lt;='Gastos Gerais'!$E$4:$E$1002),-('Gastos Gerais'!$C$4:$C$1002))</f>
        <v>0</v>
      </c>
      <c r="T109" s="73">
        <f>SUMPRODUCT(-('Gastos Gerais'!$B$4:$B$1002=Analítico!$B109),-(Analítico!T$3&gt;='Gastos Gerais'!$D$4:$D$1002),-(Analítico!T$3&lt;='Gastos Gerais'!$E$4:$E$1002),-('Gastos Gerais'!$C$4:$C$1002))</f>
        <v>0</v>
      </c>
      <c r="U109" s="73">
        <f>SUMPRODUCT(-('Gastos Gerais'!$B$4:$B$1002=Analítico!$B109),-(Analítico!U$3&gt;='Gastos Gerais'!$D$4:$D$1002),-(Analítico!U$3&lt;='Gastos Gerais'!$E$4:$E$1002),-('Gastos Gerais'!$C$4:$C$1002))</f>
        <v>0</v>
      </c>
      <c r="V109" s="73">
        <f>SUMPRODUCT(-('Gastos Gerais'!$B$4:$B$1002=Analítico!$B109),-(Analítico!V$3&gt;='Gastos Gerais'!$D$4:$D$1002),-(Analítico!V$3&lt;='Gastos Gerais'!$E$4:$E$1002),-('Gastos Gerais'!$C$4:$C$1002))</f>
        <v>0</v>
      </c>
      <c r="W109" s="73">
        <f>SUMPRODUCT(-('Gastos Gerais'!$B$4:$B$1002=Analítico!$B109),-(Analítico!W$3&gt;='Gastos Gerais'!$D$4:$D$1002),-(Analítico!W$3&lt;='Gastos Gerais'!$E$4:$E$1002),-('Gastos Gerais'!$C$4:$C$1002))</f>
        <v>0</v>
      </c>
      <c r="X109" s="73">
        <f>SUMPRODUCT(-('Gastos Gerais'!$B$4:$B$1002=Analítico!$B109),-(Analítico!X$3&gt;='Gastos Gerais'!$D$4:$D$1002),-(Analítico!X$3&lt;='Gastos Gerais'!$E$4:$E$1002),-('Gastos Gerais'!$C$4:$C$1002))</f>
        <v>0</v>
      </c>
      <c r="Y109" s="73">
        <f>SUMPRODUCT(-('Gastos Gerais'!$B$4:$B$1002=Analítico!$B109),-(Analítico!Y$3&gt;='Gastos Gerais'!$D$4:$D$1002),-(Analítico!Y$3&lt;='Gastos Gerais'!$E$4:$E$1002),-('Gastos Gerais'!$C$4:$C$1002))</f>
        <v>0</v>
      </c>
      <c r="Z109" s="73">
        <f>SUMPRODUCT(-('Gastos Gerais'!$B$4:$B$1002=Analítico!$B109),-(Analítico!Z$3&gt;='Gastos Gerais'!$D$4:$D$1002),-(Analítico!Z$3&lt;='Gastos Gerais'!$E$4:$E$1002),-('Gastos Gerais'!$C$4:$C$1002))</f>
        <v>0</v>
      </c>
      <c r="AA109" s="73">
        <f>SUMPRODUCT(-('Gastos Gerais'!$B$4:$B$1002=Analítico!$B109),-(Analítico!AA$3&gt;='Gastos Gerais'!$D$4:$D$1002),-(Analítico!AA$3&lt;='Gastos Gerais'!$E$4:$E$1002),-('Gastos Gerais'!$C$4:$C$1002))</f>
        <v>0</v>
      </c>
      <c r="AB109" s="73">
        <f>SUMPRODUCT(-('Gastos Gerais'!$B$4:$B$1002=Analítico!$B109),-(Analítico!AB$3&gt;='Gastos Gerais'!$D$4:$D$1002),-(Analítico!AB$3&lt;='Gastos Gerais'!$E$4:$E$1002),-('Gastos Gerais'!$C$4:$C$1002))</f>
        <v>0</v>
      </c>
      <c r="AC109" s="73">
        <f>SUMPRODUCT(-('Gastos Gerais'!$B$4:$B$1002=Analítico!$B109),-(Analítico!AC$3&gt;='Gastos Gerais'!$D$4:$D$1002),-(Analítico!AC$3&lt;='Gastos Gerais'!$E$4:$E$1002),-('Gastos Gerais'!$C$4:$C$1002))</f>
        <v>0</v>
      </c>
      <c r="AD109" s="73">
        <f>SUMPRODUCT(-('Gastos Gerais'!$B$4:$B$1002=Analítico!$B109),-(Analítico!AD$3&gt;='Gastos Gerais'!$D$4:$D$1002),-(Analítico!AD$3&lt;='Gastos Gerais'!$E$4:$E$1002),-('Gastos Gerais'!$C$4:$C$1002))</f>
        <v>0</v>
      </c>
      <c r="AE109" s="73">
        <f>SUMPRODUCT(-('Gastos Gerais'!$B$4:$B$1002=Analítico!$B109),-(Analítico!AE$3&gt;='Gastos Gerais'!$D$4:$D$1002),-(Analítico!AE$3&lt;='Gastos Gerais'!$E$4:$E$1002),-('Gastos Gerais'!$C$4:$C$1002))</f>
        <v>0</v>
      </c>
      <c r="AF109" s="73">
        <f>SUMPRODUCT(-('Gastos Gerais'!$B$4:$B$1002=Analítico!$B109),-(Analítico!AF$3&gt;='Gastos Gerais'!$D$4:$D$1002),-(Analítico!AF$3&lt;='Gastos Gerais'!$E$4:$E$1002),-('Gastos Gerais'!$C$4:$C$1002))</f>
        <v>0</v>
      </c>
      <c r="AG109" s="73">
        <f>SUMPRODUCT(-('Gastos Gerais'!$B$4:$B$1002=Analítico!$B109),-(Analítico!AG$3&gt;='Gastos Gerais'!$D$4:$D$1002),-(Analítico!AG$3&lt;='Gastos Gerais'!$E$4:$E$1002),-('Gastos Gerais'!$C$4:$C$1002))</f>
        <v>0</v>
      </c>
      <c r="AH109" s="73">
        <f>SUMPRODUCT(-('Gastos Gerais'!$B$4:$B$1002=Analítico!$B109),-(Analítico!AH$3&gt;='Gastos Gerais'!$D$4:$D$1002),-(Analítico!AH$3&lt;='Gastos Gerais'!$E$4:$E$1002),-('Gastos Gerais'!$C$4:$C$1002))</f>
        <v>0</v>
      </c>
      <c r="AI109" s="73">
        <f>SUMPRODUCT(-('Gastos Gerais'!$B$4:$B$1002=Analítico!$B109),-(Analítico!AI$3&gt;='Gastos Gerais'!$D$4:$D$1002),-(Analítico!AI$3&lt;='Gastos Gerais'!$E$4:$E$1002),-('Gastos Gerais'!$C$4:$C$1002))</f>
        <v>0</v>
      </c>
      <c r="AJ109" s="73">
        <f>SUMPRODUCT(-('Gastos Gerais'!$B$4:$B$1002=Analítico!$B109),-(Analítico!AJ$3&gt;='Gastos Gerais'!$D$4:$D$1002),-(Analítico!AJ$3&lt;='Gastos Gerais'!$E$4:$E$1002),-('Gastos Gerais'!$C$4:$C$1002))</f>
        <v>0</v>
      </c>
      <c r="AK109" s="73">
        <f>SUMPRODUCT(-('Gastos Gerais'!$B$4:$B$1002=Analítico!$B109),-(Analítico!AK$3&gt;='Gastos Gerais'!$D$4:$D$1002),-(Analítico!AK$3&lt;='Gastos Gerais'!$E$4:$E$1002),-('Gastos Gerais'!$C$4:$C$1002))</f>
        <v>0</v>
      </c>
      <c r="AL109" s="73">
        <f>SUMPRODUCT(-('Gastos Gerais'!$B$4:$B$1002=Analítico!$B109),-(Analítico!AL$3&gt;='Gastos Gerais'!$D$4:$D$1002),-(Analítico!AL$3&lt;='Gastos Gerais'!$E$4:$E$1002),-('Gastos Gerais'!$C$4:$C$1002))</f>
        <v>0</v>
      </c>
      <c r="AM109" s="73">
        <f>SUMPRODUCT(-('Gastos Gerais'!$B$4:$B$1002=Analítico!$B109),-(Analítico!AM$3&gt;='Gastos Gerais'!$D$4:$D$1002),-(Analítico!AM$3&lt;='Gastos Gerais'!$E$4:$E$1002),-('Gastos Gerais'!$C$4:$C$1002))</f>
        <v>0</v>
      </c>
      <c r="AN109" s="73">
        <f>SUMPRODUCT(-('Gastos Gerais'!$B$4:$B$1002=Analítico!$B109),-(Analítico!AN$3&gt;='Gastos Gerais'!$D$4:$D$1002),-(Analítico!AN$3&lt;='Gastos Gerais'!$E$4:$E$1002),-('Gastos Gerais'!$C$4:$C$1002))</f>
        <v>0</v>
      </c>
      <c r="AO109" s="73">
        <f>SUMPRODUCT(-('Gastos Gerais'!$B$4:$B$1002=Analítico!$B109),-(Analítico!AO$3&gt;='Gastos Gerais'!$D$4:$D$1002),-(Analítico!AO$3&lt;='Gastos Gerais'!$E$4:$E$1002),-('Gastos Gerais'!$C$4:$C$1002))</f>
        <v>0</v>
      </c>
      <c r="AP109" s="73">
        <f>SUMPRODUCT(-('Gastos Gerais'!$B$4:$B$1002=Analítico!$B109),-(Analítico!AP$3&gt;='Gastos Gerais'!$D$4:$D$1002),-(Analítico!AP$3&lt;='Gastos Gerais'!$E$4:$E$1002),-('Gastos Gerais'!$C$4:$C$1002))</f>
        <v>0</v>
      </c>
      <c r="AQ109" s="73">
        <f>SUMPRODUCT(-('Gastos Gerais'!$B$4:$B$1002=Analítico!$B109),-(Analítico!AQ$3&gt;='Gastos Gerais'!$D$4:$D$1002),-(Analítico!AQ$3&lt;='Gastos Gerais'!$E$4:$E$1002),-('Gastos Gerais'!$C$4:$C$1002))</f>
        <v>0</v>
      </c>
      <c r="AR109" s="73">
        <f>SUMPRODUCT(-('Gastos Gerais'!$B$4:$B$1002=Analítico!$B109),-(Analítico!AR$3&gt;='Gastos Gerais'!$D$4:$D$1002),-(Analítico!AR$3&lt;='Gastos Gerais'!$E$4:$E$1002),-('Gastos Gerais'!$C$4:$C$1002))</f>
        <v>0</v>
      </c>
      <c r="AS109" s="73">
        <f>SUMPRODUCT(-('Gastos Gerais'!$B$4:$B$1002=Analítico!$B109),-(Analítico!AS$3&gt;='Gastos Gerais'!$D$4:$D$1002),-(Analítico!AS$3&lt;='Gastos Gerais'!$E$4:$E$1002),-('Gastos Gerais'!$C$4:$C$1002))</f>
        <v>0</v>
      </c>
      <c r="AT109" s="73">
        <f>SUMPRODUCT(-('Gastos Gerais'!$B$4:$B$1002=Analítico!$B109),-(Analítico!AT$3&gt;='Gastos Gerais'!$D$4:$D$1002),-(Analítico!AT$3&lt;='Gastos Gerais'!$E$4:$E$1002),-('Gastos Gerais'!$C$4:$C$1002))</f>
        <v>0</v>
      </c>
      <c r="AU109" s="73">
        <f>SUMPRODUCT(-('Gastos Gerais'!$B$4:$B$1002=Analítico!$B109),-(Analítico!AU$3&gt;='Gastos Gerais'!$D$4:$D$1002),-(Analítico!AU$3&lt;='Gastos Gerais'!$E$4:$E$1002),-('Gastos Gerais'!$C$4:$C$1002))</f>
        <v>0</v>
      </c>
      <c r="AV109" s="73">
        <f>SUMPRODUCT(-('Gastos Gerais'!$B$4:$B$1002=Analítico!$B109),-(Analítico!AV$3&gt;='Gastos Gerais'!$D$4:$D$1002),-(Analítico!AV$3&lt;='Gastos Gerais'!$E$4:$E$1002),-('Gastos Gerais'!$C$4:$C$1002))</f>
        <v>0</v>
      </c>
      <c r="AW109" s="73">
        <f>SUMPRODUCT(-('Gastos Gerais'!$B$4:$B$1002=Analítico!$B109),-(Analítico!AW$3&gt;='Gastos Gerais'!$D$4:$D$1002),-(Analítico!AW$3&lt;='Gastos Gerais'!$E$4:$E$1002),-('Gastos Gerais'!$C$4:$C$1002))</f>
        <v>0</v>
      </c>
      <c r="AX109" s="73">
        <f>SUMPRODUCT(-('Gastos Gerais'!$B$4:$B$1002=Analítico!$B109),-(Analítico!AX$3&gt;='Gastos Gerais'!$D$4:$D$1002),-(Analítico!AX$3&lt;='Gastos Gerais'!$E$4:$E$1002),-('Gastos Gerais'!$C$4:$C$1002))</f>
        <v>0</v>
      </c>
      <c r="AY109" s="73">
        <f>SUMPRODUCT(-('Gastos Gerais'!$B$4:$B$1002=Analítico!$B109),-(Analítico!AY$3&gt;='Gastos Gerais'!$D$4:$D$1002),-(Analítico!AY$3&lt;='Gastos Gerais'!$E$4:$E$1002),-('Gastos Gerais'!$C$4:$C$1002))</f>
        <v>0</v>
      </c>
      <c r="AZ109" s="73">
        <f>SUMPRODUCT(-('Gastos Gerais'!$B$4:$B$1002=Analítico!$B109),-(Analítico!AZ$3&gt;='Gastos Gerais'!$D$4:$D$1002),-(Analítico!AZ$3&lt;='Gastos Gerais'!$E$4:$E$1002),-('Gastos Gerais'!$C$4:$C$1002))</f>
        <v>0</v>
      </c>
      <c r="BA109" s="73">
        <f>SUMPRODUCT(-('Gastos Gerais'!$B$4:$B$1002=Analítico!$B109),-(Analítico!BA$3&gt;='Gastos Gerais'!$D$4:$D$1002),-(Analítico!BA$3&lt;='Gastos Gerais'!$E$4:$E$1002),-('Gastos Gerais'!$C$4:$C$1002))</f>
        <v>0</v>
      </c>
      <c r="BB109" s="73">
        <f>SUMPRODUCT(-('Gastos Gerais'!$B$4:$B$1002=Analítico!$B109),-(Analítico!BB$3&gt;='Gastos Gerais'!$D$4:$D$1002),-(Analítico!BB$3&lt;='Gastos Gerais'!$E$4:$E$1002),-('Gastos Gerais'!$C$4:$C$1002))</f>
        <v>0</v>
      </c>
      <c r="BC109" s="73">
        <f>SUMPRODUCT(-('Gastos Gerais'!$B$4:$B$1002=Analítico!$B109),-(Analítico!BC$3&gt;='Gastos Gerais'!$D$4:$D$1002),-(Analítico!BC$3&lt;='Gastos Gerais'!$E$4:$E$1002),-('Gastos Gerais'!$C$4:$C$1002))</f>
        <v>0</v>
      </c>
      <c r="BD109" s="73">
        <f>SUMPRODUCT(-('Gastos Gerais'!$B$4:$B$1002=Analítico!$B109),-(Analítico!BD$3&gt;='Gastos Gerais'!$D$4:$D$1002),-(Analítico!BD$3&lt;='Gastos Gerais'!$E$4:$E$1002),-('Gastos Gerais'!$C$4:$C$1002))</f>
        <v>0</v>
      </c>
      <c r="BE109" s="73">
        <f>SUMPRODUCT(-('Gastos Gerais'!$B$4:$B$1002=Analítico!$B109),-(Analítico!BE$3&gt;='Gastos Gerais'!$D$4:$D$1002),-(Analítico!BE$3&lt;='Gastos Gerais'!$E$4:$E$1002),-('Gastos Gerais'!$C$4:$C$1002))</f>
        <v>0</v>
      </c>
      <c r="BF109" s="73">
        <f>SUMPRODUCT(-('Gastos Gerais'!$B$4:$B$1002=Analítico!$B109),-(Analítico!BF$3&gt;='Gastos Gerais'!$D$4:$D$1002),-(Analítico!BF$3&lt;='Gastos Gerais'!$E$4:$E$1002),-('Gastos Gerais'!$C$4:$C$1002))</f>
        <v>0</v>
      </c>
      <c r="BG109" s="73">
        <f>SUMPRODUCT(-('Gastos Gerais'!$B$4:$B$1002=Analítico!$B109),-(Analítico!BG$3&gt;='Gastos Gerais'!$D$4:$D$1002),-(Analítico!BG$3&lt;='Gastos Gerais'!$E$4:$E$1002),-('Gastos Gerais'!$C$4:$C$1002))</f>
        <v>0</v>
      </c>
      <c r="BH109" s="73">
        <f>SUMPRODUCT(-('Gastos Gerais'!$B$4:$B$1002=Analítico!$B109),-(Analítico!BH$3&gt;='Gastos Gerais'!$D$4:$D$1002),-(Analítico!BH$3&lt;='Gastos Gerais'!$E$4:$E$1002),-('Gastos Gerais'!$C$4:$C$1002))</f>
        <v>0</v>
      </c>
      <c r="BI109" s="73">
        <f>SUMPRODUCT(-('Gastos Gerais'!$B$4:$B$1002=Analítico!$B109),-(Analítico!BI$3&gt;='Gastos Gerais'!$D$4:$D$1002),-(Analítico!BI$3&lt;='Gastos Gerais'!$E$4:$E$1002),-('Gastos Gerais'!$C$4:$C$1002))</f>
        <v>0</v>
      </c>
      <c r="BJ109" s="73">
        <f>SUMPRODUCT(-('Gastos Gerais'!$B$4:$B$1002=Analítico!$B109),-(Analítico!BJ$3&gt;='Gastos Gerais'!$D$4:$D$1002),-(Analítico!BJ$3&lt;='Gastos Gerais'!$E$4:$E$1002),-('Gastos Gerais'!$C$4:$C$1002))</f>
        <v>0</v>
      </c>
      <c r="BK109" s="71">
        <f t="shared" si="33"/>
        <v>0</v>
      </c>
      <c r="BL109" s="76">
        <f t="shared" ca="1" si="34"/>
        <v>0</v>
      </c>
    </row>
    <row r="110" spans="1:64" s="49" customFormat="1" ht="23.25" customHeight="1">
      <c r="A110" s="19" t="s">
        <v>227</v>
      </c>
      <c r="B110" s="351" t="s">
        <v>228</v>
      </c>
      <c r="C110" s="73">
        <f>SUMPRODUCT(-('Gastos Gerais'!$B$4:$B$1002=Analítico!$B110),-(Analítico!C$3&gt;='Gastos Gerais'!$D$4:$D$1002),-(Analítico!C$3&lt;='Gastos Gerais'!$E$4:$E$1002),-('Gastos Gerais'!$C$4:$C$1002))</f>
        <v>1000</v>
      </c>
      <c r="D110" s="73">
        <f>SUMPRODUCT(-('Gastos Gerais'!$B$4:$B$1002=Analítico!$B110),-(Analítico!D$3&gt;='Gastos Gerais'!$D$4:$D$1002),-(Analítico!D$3&lt;='Gastos Gerais'!$E$4:$E$1002),-('Gastos Gerais'!$C$4:$C$1002))</f>
        <v>1000</v>
      </c>
      <c r="E110" s="73">
        <f>SUMPRODUCT(-('Gastos Gerais'!$B$4:$B$1002=Analítico!$B110),-(Analítico!E$3&gt;='Gastos Gerais'!$D$4:$D$1002),-(Analítico!E$3&lt;='Gastos Gerais'!$E$4:$E$1002),-('Gastos Gerais'!$C$4:$C$1002))</f>
        <v>1000</v>
      </c>
      <c r="F110" s="73">
        <f>SUMPRODUCT(-('Gastos Gerais'!$B$4:$B$1002=Analítico!$B110),-(Analítico!F$3&gt;='Gastos Gerais'!$D$4:$D$1002),-(Analítico!F$3&lt;='Gastos Gerais'!$E$4:$E$1002),-('Gastos Gerais'!$C$4:$C$1002))</f>
        <v>1000</v>
      </c>
      <c r="G110" s="73">
        <f>SUMPRODUCT(-('Gastos Gerais'!$B$4:$B$1002=Analítico!$B110),-(Analítico!G$3&gt;='Gastos Gerais'!$D$4:$D$1002),-(Analítico!G$3&lt;='Gastos Gerais'!$E$4:$E$1002),-('Gastos Gerais'!$C$4:$C$1002))</f>
        <v>1000</v>
      </c>
      <c r="H110" s="73">
        <f>SUMPRODUCT(-('Gastos Gerais'!$B$4:$B$1002=Analítico!$B110),-(Analítico!H$3&gt;='Gastos Gerais'!$D$4:$D$1002),-(Analítico!H$3&lt;='Gastos Gerais'!$E$4:$E$1002),-('Gastos Gerais'!$C$4:$C$1002))</f>
        <v>1000</v>
      </c>
      <c r="I110" s="73">
        <f>SUMPRODUCT(-('Gastos Gerais'!$B$4:$B$1002=Analítico!$B110),-(Analítico!I$3&gt;='Gastos Gerais'!$D$4:$D$1002),-(Analítico!I$3&lt;='Gastos Gerais'!$E$4:$E$1002),-('Gastos Gerais'!$C$4:$C$1002))</f>
        <v>1000</v>
      </c>
      <c r="J110" s="73">
        <f>SUMPRODUCT(-('Gastos Gerais'!$B$4:$B$1002=Analítico!$B110),-(Analítico!J$3&gt;='Gastos Gerais'!$D$4:$D$1002),-(Analítico!J$3&lt;='Gastos Gerais'!$E$4:$E$1002),-('Gastos Gerais'!$C$4:$C$1002))</f>
        <v>1000</v>
      </c>
      <c r="K110" s="73">
        <f>SUMPRODUCT(-('Gastos Gerais'!$B$4:$B$1002=Analítico!$B110),-(Analítico!K$3&gt;='Gastos Gerais'!$D$4:$D$1002),-(Analítico!K$3&lt;='Gastos Gerais'!$E$4:$E$1002),-('Gastos Gerais'!$C$4:$C$1002))</f>
        <v>1000</v>
      </c>
      <c r="L110" s="73">
        <f>SUMPRODUCT(-('Gastos Gerais'!$B$4:$B$1002=Analítico!$B110),-(Analítico!L$3&gt;='Gastos Gerais'!$D$4:$D$1002),-(Analítico!L$3&lt;='Gastos Gerais'!$E$4:$E$1002),-('Gastos Gerais'!$C$4:$C$1002))</f>
        <v>0</v>
      </c>
      <c r="M110" s="73">
        <f>SUMPRODUCT(-('Gastos Gerais'!$B$4:$B$1002=Analítico!$B110),-(Analítico!M$3&gt;='Gastos Gerais'!$D$4:$D$1002),-(Analítico!M$3&lt;='Gastos Gerais'!$E$4:$E$1002),-('Gastos Gerais'!$C$4:$C$1002))</f>
        <v>0</v>
      </c>
      <c r="N110" s="73">
        <f>SUMPRODUCT(-('Gastos Gerais'!$B$4:$B$1002=Analítico!$B110),-(Analítico!N$3&gt;='Gastos Gerais'!$D$4:$D$1002),-(Analítico!N$3&lt;='Gastos Gerais'!$E$4:$E$1002),-('Gastos Gerais'!$C$4:$C$1002))</f>
        <v>0</v>
      </c>
      <c r="O110" s="73">
        <f>SUMPRODUCT(-('Gastos Gerais'!$B$4:$B$1002=Analítico!$B110),-(Analítico!O$3&gt;='Gastos Gerais'!$D$4:$D$1002),-(Analítico!O$3&lt;='Gastos Gerais'!$E$4:$E$1002),-('Gastos Gerais'!$C$4:$C$1002))</f>
        <v>0</v>
      </c>
      <c r="P110" s="73">
        <f>SUMPRODUCT(-('Gastos Gerais'!$B$4:$B$1002=Analítico!$B110),-(Analítico!P$3&gt;='Gastos Gerais'!$D$4:$D$1002),-(Analítico!P$3&lt;='Gastos Gerais'!$E$4:$E$1002),-('Gastos Gerais'!$C$4:$C$1002))</f>
        <v>0</v>
      </c>
      <c r="Q110" s="73">
        <f>SUMPRODUCT(-('Gastos Gerais'!$B$4:$B$1002=Analítico!$B110),-(Analítico!Q$3&gt;='Gastos Gerais'!$D$4:$D$1002),-(Analítico!Q$3&lt;='Gastos Gerais'!$E$4:$E$1002),-('Gastos Gerais'!$C$4:$C$1002))</f>
        <v>0</v>
      </c>
      <c r="R110" s="73">
        <f>SUMPRODUCT(-('Gastos Gerais'!$B$4:$B$1002=Analítico!$B110),-(Analítico!R$3&gt;='Gastos Gerais'!$D$4:$D$1002),-(Analítico!R$3&lt;='Gastos Gerais'!$E$4:$E$1002),-('Gastos Gerais'!$C$4:$C$1002))</f>
        <v>0</v>
      </c>
      <c r="S110" s="73">
        <f>SUMPRODUCT(-('Gastos Gerais'!$B$4:$B$1002=Analítico!$B110),-(Analítico!S$3&gt;='Gastos Gerais'!$D$4:$D$1002),-(Analítico!S$3&lt;='Gastos Gerais'!$E$4:$E$1002),-('Gastos Gerais'!$C$4:$C$1002))</f>
        <v>0</v>
      </c>
      <c r="T110" s="73">
        <f>SUMPRODUCT(-('Gastos Gerais'!$B$4:$B$1002=Analítico!$B110),-(Analítico!T$3&gt;='Gastos Gerais'!$D$4:$D$1002),-(Analítico!T$3&lt;='Gastos Gerais'!$E$4:$E$1002),-('Gastos Gerais'!$C$4:$C$1002))</f>
        <v>0</v>
      </c>
      <c r="U110" s="73">
        <f>SUMPRODUCT(-('Gastos Gerais'!$B$4:$B$1002=Analítico!$B110),-(Analítico!U$3&gt;='Gastos Gerais'!$D$4:$D$1002),-(Analítico!U$3&lt;='Gastos Gerais'!$E$4:$E$1002),-('Gastos Gerais'!$C$4:$C$1002))</f>
        <v>0</v>
      </c>
      <c r="V110" s="73">
        <f>SUMPRODUCT(-('Gastos Gerais'!$B$4:$B$1002=Analítico!$B110),-(Analítico!V$3&gt;='Gastos Gerais'!$D$4:$D$1002),-(Analítico!V$3&lt;='Gastos Gerais'!$E$4:$E$1002),-('Gastos Gerais'!$C$4:$C$1002))</f>
        <v>0</v>
      </c>
      <c r="W110" s="73">
        <f>SUMPRODUCT(-('Gastos Gerais'!$B$4:$B$1002=Analítico!$B110),-(Analítico!W$3&gt;='Gastos Gerais'!$D$4:$D$1002),-(Analítico!W$3&lt;='Gastos Gerais'!$E$4:$E$1002),-('Gastos Gerais'!$C$4:$C$1002))</f>
        <v>0</v>
      </c>
      <c r="X110" s="73">
        <f>SUMPRODUCT(-('Gastos Gerais'!$B$4:$B$1002=Analítico!$B110),-(Analítico!X$3&gt;='Gastos Gerais'!$D$4:$D$1002),-(Analítico!X$3&lt;='Gastos Gerais'!$E$4:$E$1002),-('Gastos Gerais'!$C$4:$C$1002))</f>
        <v>0</v>
      </c>
      <c r="Y110" s="73">
        <f>SUMPRODUCT(-('Gastos Gerais'!$B$4:$B$1002=Analítico!$B110),-(Analítico!Y$3&gt;='Gastos Gerais'!$D$4:$D$1002),-(Analítico!Y$3&lt;='Gastos Gerais'!$E$4:$E$1002),-('Gastos Gerais'!$C$4:$C$1002))</f>
        <v>0</v>
      </c>
      <c r="Z110" s="73">
        <f>SUMPRODUCT(-('Gastos Gerais'!$B$4:$B$1002=Analítico!$B110),-(Analítico!Z$3&gt;='Gastos Gerais'!$D$4:$D$1002),-(Analítico!Z$3&lt;='Gastos Gerais'!$E$4:$E$1002),-('Gastos Gerais'!$C$4:$C$1002))</f>
        <v>0</v>
      </c>
      <c r="AA110" s="73">
        <f>SUMPRODUCT(-('Gastos Gerais'!$B$4:$B$1002=Analítico!$B110),-(Analítico!AA$3&gt;='Gastos Gerais'!$D$4:$D$1002),-(Analítico!AA$3&lt;='Gastos Gerais'!$E$4:$E$1002),-('Gastos Gerais'!$C$4:$C$1002))</f>
        <v>0</v>
      </c>
      <c r="AB110" s="73">
        <f>SUMPRODUCT(-('Gastos Gerais'!$B$4:$B$1002=Analítico!$B110),-(Analítico!AB$3&gt;='Gastos Gerais'!$D$4:$D$1002),-(Analítico!AB$3&lt;='Gastos Gerais'!$E$4:$E$1002),-('Gastos Gerais'!$C$4:$C$1002))</f>
        <v>0</v>
      </c>
      <c r="AC110" s="73">
        <f>SUMPRODUCT(-('Gastos Gerais'!$B$4:$B$1002=Analítico!$B110),-(Analítico!AC$3&gt;='Gastos Gerais'!$D$4:$D$1002),-(Analítico!AC$3&lt;='Gastos Gerais'!$E$4:$E$1002),-('Gastos Gerais'!$C$4:$C$1002))</f>
        <v>0</v>
      </c>
      <c r="AD110" s="73">
        <f>SUMPRODUCT(-('Gastos Gerais'!$B$4:$B$1002=Analítico!$B110),-(Analítico!AD$3&gt;='Gastos Gerais'!$D$4:$D$1002),-(Analítico!AD$3&lt;='Gastos Gerais'!$E$4:$E$1002),-('Gastos Gerais'!$C$4:$C$1002))</f>
        <v>0</v>
      </c>
      <c r="AE110" s="73">
        <f>SUMPRODUCT(-('Gastos Gerais'!$B$4:$B$1002=Analítico!$B110),-(Analítico!AE$3&gt;='Gastos Gerais'!$D$4:$D$1002),-(Analítico!AE$3&lt;='Gastos Gerais'!$E$4:$E$1002),-('Gastos Gerais'!$C$4:$C$1002))</f>
        <v>0</v>
      </c>
      <c r="AF110" s="73">
        <f>SUMPRODUCT(-('Gastos Gerais'!$B$4:$B$1002=Analítico!$B110),-(Analítico!AF$3&gt;='Gastos Gerais'!$D$4:$D$1002),-(Analítico!AF$3&lt;='Gastos Gerais'!$E$4:$E$1002),-('Gastos Gerais'!$C$4:$C$1002))</f>
        <v>0</v>
      </c>
      <c r="AG110" s="73">
        <f>SUMPRODUCT(-('Gastos Gerais'!$B$4:$B$1002=Analítico!$B110),-(Analítico!AG$3&gt;='Gastos Gerais'!$D$4:$D$1002),-(Analítico!AG$3&lt;='Gastos Gerais'!$E$4:$E$1002),-('Gastos Gerais'!$C$4:$C$1002))</f>
        <v>0</v>
      </c>
      <c r="AH110" s="73">
        <f>SUMPRODUCT(-('Gastos Gerais'!$B$4:$B$1002=Analítico!$B110),-(Analítico!AH$3&gt;='Gastos Gerais'!$D$4:$D$1002),-(Analítico!AH$3&lt;='Gastos Gerais'!$E$4:$E$1002),-('Gastos Gerais'!$C$4:$C$1002))</f>
        <v>0</v>
      </c>
      <c r="AI110" s="73">
        <f>SUMPRODUCT(-('Gastos Gerais'!$B$4:$B$1002=Analítico!$B110),-(Analítico!AI$3&gt;='Gastos Gerais'!$D$4:$D$1002),-(Analítico!AI$3&lt;='Gastos Gerais'!$E$4:$E$1002),-('Gastos Gerais'!$C$4:$C$1002))</f>
        <v>0</v>
      </c>
      <c r="AJ110" s="73">
        <f>SUMPRODUCT(-('Gastos Gerais'!$B$4:$B$1002=Analítico!$B110),-(Analítico!AJ$3&gt;='Gastos Gerais'!$D$4:$D$1002),-(Analítico!AJ$3&lt;='Gastos Gerais'!$E$4:$E$1002),-('Gastos Gerais'!$C$4:$C$1002))</f>
        <v>0</v>
      </c>
      <c r="AK110" s="73">
        <f>SUMPRODUCT(-('Gastos Gerais'!$B$4:$B$1002=Analítico!$B110),-(Analítico!AK$3&gt;='Gastos Gerais'!$D$4:$D$1002),-(Analítico!AK$3&lt;='Gastos Gerais'!$E$4:$E$1002),-('Gastos Gerais'!$C$4:$C$1002))</f>
        <v>0</v>
      </c>
      <c r="AL110" s="73">
        <f>SUMPRODUCT(-('Gastos Gerais'!$B$4:$B$1002=Analítico!$B110),-(Analítico!AL$3&gt;='Gastos Gerais'!$D$4:$D$1002),-(Analítico!AL$3&lt;='Gastos Gerais'!$E$4:$E$1002),-('Gastos Gerais'!$C$4:$C$1002))</f>
        <v>0</v>
      </c>
      <c r="AM110" s="73">
        <f>SUMPRODUCT(-('Gastos Gerais'!$B$4:$B$1002=Analítico!$B110),-(Analítico!AM$3&gt;='Gastos Gerais'!$D$4:$D$1002),-(Analítico!AM$3&lt;='Gastos Gerais'!$E$4:$E$1002),-('Gastos Gerais'!$C$4:$C$1002))</f>
        <v>0</v>
      </c>
      <c r="AN110" s="73">
        <f>SUMPRODUCT(-('Gastos Gerais'!$B$4:$B$1002=Analítico!$B110),-(Analítico!AN$3&gt;='Gastos Gerais'!$D$4:$D$1002),-(Analítico!AN$3&lt;='Gastos Gerais'!$E$4:$E$1002),-('Gastos Gerais'!$C$4:$C$1002))</f>
        <v>0</v>
      </c>
      <c r="AO110" s="73">
        <f>SUMPRODUCT(-('Gastos Gerais'!$B$4:$B$1002=Analítico!$B110),-(Analítico!AO$3&gt;='Gastos Gerais'!$D$4:$D$1002),-(Analítico!AO$3&lt;='Gastos Gerais'!$E$4:$E$1002),-('Gastos Gerais'!$C$4:$C$1002))</f>
        <v>0</v>
      </c>
      <c r="AP110" s="73">
        <f>SUMPRODUCT(-('Gastos Gerais'!$B$4:$B$1002=Analítico!$B110),-(Analítico!AP$3&gt;='Gastos Gerais'!$D$4:$D$1002),-(Analítico!AP$3&lt;='Gastos Gerais'!$E$4:$E$1002),-('Gastos Gerais'!$C$4:$C$1002))</f>
        <v>0</v>
      </c>
      <c r="AQ110" s="73">
        <f>SUMPRODUCT(-('Gastos Gerais'!$B$4:$B$1002=Analítico!$B110),-(Analítico!AQ$3&gt;='Gastos Gerais'!$D$4:$D$1002),-(Analítico!AQ$3&lt;='Gastos Gerais'!$E$4:$E$1002),-('Gastos Gerais'!$C$4:$C$1002))</f>
        <v>0</v>
      </c>
      <c r="AR110" s="73">
        <f>SUMPRODUCT(-('Gastos Gerais'!$B$4:$B$1002=Analítico!$B110),-(Analítico!AR$3&gt;='Gastos Gerais'!$D$4:$D$1002),-(Analítico!AR$3&lt;='Gastos Gerais'!$E$4:$E$1002),-('Gastos Gerais'!$C$4:$C$1002))</f>
        <v>0</v>
      </c>
      <c r="AS110" s="73">
        <f>SUMPRODUCT(-('Gastos Gerais'!$B$4:$B$1002=Analítico!$B110),-(Analítico!AS$3&gt;='Gastos Gerais'!$D$4:$D$1002),-(Analítico!AS$3&lt;='Gastos Gerais'!$E$4:$E$1002),-('Gastos Gerais'!$C$4:$C$1002))</f>
        <v>0</v>
      </c>
      <c r="AT110" s="73">
        <f>SUMPRODUCT(-('Gastos Gerais'!$B$4:$B$1002=Analítico!$B110),-(Analítico!AT$3&gt;='Gastos Gerais'!$D$4:$D$1002),-(Analítico!AT$3&lt;='Gastos Gerais'!$E$4:$E$1002),-('Gastos Gerais'!$C$4:$C$1002))</f>
        <v>0</v>
      </c>
      <c r="AU110" s="73">
        <f>SUMPRODUCT(-('Gastos Gerais'!$B$4:$B$1002=Analítico!$B110),-(Analítico!AU$3&gt;='Gastos Gerais'!$D$4:$D$1002),-(Analítico!AU$3&lt;='Gastos Gerais'!$E$4:$E$1002),-('Gastos Gerais'!$C$4:$C$1002))</f>
        <v>0</v>
      </c>
      <c r="AV110" s="73">
        <f>SUMPRODUCT(-('Gastos Gerais'!$B$4:$B$1002=Analítico!$B110),-(Analítico!AV$3&gt;='Gastos Gerais'!$D$4:$D$1002),-(Analítico!AV$3&lt;='Gastos Gerais'!$E$4:$E$1002),-('Gastos Gerais'!$C$4:$C$1002))</f>
        <v>0</v>
      </c>
      <c r="AW110" s="73">
        <f>SUMPRODUCT(-('Gastos Gerais'!$B$4:$B$1002=Analítico!$B110),-(Analítico!AW$3&gt;='Gastos Gerais'!$D$4:$D$1002),-(Analítico!AW$3&lt;='Gastos Gerais'!$E$4:$E$1002),-('Gastos Gerais'!$C$4:$C$1002))</f>
        <v>0</v>
      </c>
      <c r="AX110" s="73">
        <f>SUMPRODUCT(-('Gastos Gerais'!$B$4:$B$1002=Analítico!$B110),-(Analítico!AX$3&gt;='Gastos Gerais'!$D$4:$D$1002),-(Analítico!AX$3&lt;='Gastos Gerais'!$E$4:$E$1002),-('Gastos Gerais'!$C$4:$C$1002))</f>
        <v>0</v>
      </c>
      <c r="AY110" s="73">
        <f>SUMPRODUCT(-('Gastos Gerais'!$B$4:$B$1002=Analítico!$B110),-(Analítico!AY$3&gt;='Gastos Gerais'!$D$4:$D$1002),-(Analítico!AY$3&lt;='Gastos Gerais'!$E$4:$E$1002),-('Gastos Gerais'!$C$4:$C$1002))</f>
        <v>0</v>
      </c>
      <c r="AZ110" s="73">
        <f>SUMPRODUCT(-('Gastos Gerais'!$B$4:$B$1002=Analítico!$B110),-(Analítico!AZ$3&gt;='Gastos Gerais'!$D$4:$D$1002),-(Analítico!AZ$3&lt;='Gastos Gerais'!$E$4:$E$1002),-('Gastos Gerais'!$C$4:$C$1002))</f>
        <v>0</v>
      </c>
      <c r="BA110" s="73">
        <f>SUMPRODUCT(-('Gastos Gerais'!$B$4:$B$1002=Analítico!$B110),-(Analítico!BA$3&gt;='Gastos Gerais'!$D$4:$D$1002),-(Analítico!BA$3&lt;='Gastos Gerais'!$E$4:$E$1002),-('Gastos Gerais'!$C$4:$C$1002))</f>
        <v>0</v>
      </c>
      <c r="BB110" s="73">
        <f>SUMPRODUCT(-('Gastos Gerais'!$B$4:$B$1002=Analítico!$B110),-(Analítico!BB$3&gt;='Gastos Gerais'!$D$4:$D$1002),-(Analítico!BB$3&lt;='Gastos Gerais'!$E$4:$E$1002),-('Gastos Gerais'!$C$4:$C$1002))</f>
        <v>0</v>
      </c>
      <c r="BC110" s="73">
        <f>SUMPRODUCT(-('Gastos Gerais'!$B$4:$B$1002=Analítico!$B110),-(Analítico!BC$3&gt;='Gastos Gerais'!$D$4:$D$1002),-(Analítico!BC$3&lt;='Gastos Gerais'!$E$4:$E$1002),-('Gastos Gerais'!$C$4:$C$1002))</f>
        <v>0</v>
      </c>
      <c r="BD110" s="73">
        <f>SUMPRODUCT(-('Gastos Gerais'!$B$4:$B$1002=Analítico!$B110),-(Analítico!BD$3&gt;='Gastos Gerais'!$D$4:$D$1002),-(Analítico!BD$3&lt;='Gastos Gerais'!$E$4:$E$1002),-('Gastos Gerais'!$C$4:$C$1002))</f>
        <v>0</v>
      </c>
      <c r="BE110" s="73">
        <f>SUMPRODUCT(-('Gastos Gerais'!$B$4:$B$1002=Analítico!$B110),-(Analítico!BE$3&gt;='Gastos Gerais'!$D$4:$D$1002),-(Analítico!BE$3&lt;='Gastos Gerais'!$E$4:$E$1002),-('Gastos Gerais'!$C$4:$C$1002))</f>
        <v>0</v>
      </c>
      <c r="BF110" s="73">
        <f>SUMPRODUCT(-('Gastos Gerais'!$B$4:$B$1002=Analítico!$B110),-(Analítico!BF$3&gt;='Gastos Gerais'!$D$4:$D$1002),-(Analítico!BF$3&lt;='Gastos Gerais'!$E$4:$E$1002),-('Gastos Gerais'!$C$4:$C$1002))</f>
        <v>0</v>
      </c>
      <c r="BG110" s="73">
        <f>SUMPRODUCT(-('Gastos Gerais'!$B$4:$B$1002=Analítico!$B110),-(Analítico!BG$3&gt;='Gastos Gerais'!$D$4:$D$1002),-(Analítico!BG$3&lt;='Gastos Gerais'!$E$4:$E$1002),-('Gastos Gerais'!$C$4:$C$1002))</f>
        <v>0</v>
      </c>
      <c r="BH110" s="73">
        <f>SUMPRODUCT(-('Gastos Gerais'!$B$4:$B$1002=Analítico!$B110),-(Analítico!BH$3&gt;='Gastos Gerais'!$D$4:$D$1002),-(Analítico!BH$3&lt;='Gastos Gerais'!$E$4:$E$1002),-('Gastos Gerais'!$C$4:$C$1002))</f>
        <v>0</v>
      </c>
      <c r="BI110" s="73">
        <f>SUMPRODUCT(-('Gastos Gerais'!$B$4:$B$1002=Analítico!$B110),-(Analítico!BI$3&gt;='Gastos Gerais'!$D$4:$D$1002),-(Analítico!BI$3&lt;='Gastos Gerais'!$E$4:$E$1002),-('Gastos Gerais'!$C$4:$C$1002))</f>
        <v>0</v>
      </c>
      <c r="BJ110" s="73">
        <f>SUMPRODUCT(-('Gastos Gerais'!$B$4:$B$1002=Analítico!$B110),-(Analítico!BJ$3&gt;='Gastos Gerais'!$D$4:$D$1002),-(Analítico!BJ$3&lt;='Gastos Gerais'!$E$4:$E$1002),-('Gastos Gerais'!$C$4:$C$1002))</f>
        <v>0</v>
      </c>
      <c r="BK110" s="71">
        <f t="shared" si="33"/>
        <v>9000</v>
      </c>
      <c r="BL110" s="76">
        <f t="shared" ca="1" si="34"/>
        <v>1.0946434899365381E-4</v>
      </c>
    </row>
    <row r="111" spans="1:64" s="49" customFormat="1" ht="23.25" customHeight="1">
      <c r="A111" s="19" t="s">
        <v>229</v>
      </c>
      <c r="B111" s="351" t="s">
        <v>230</v>
      </c>
      <c r="C111" s="73">
        <f>SUMPRODUCT(-('Gastos Gerais'!$B$4:$B$1002=Analítico!$B111),-(Analítico!C$3&gt;='Gastos Gerais'!$D$4:$D$1002),-(Analítico!C$3&lt;='Gastos Gerais'!$E$4:$E$1002),-('Gastos Gerais'!$C$4:$C$1002))</f>
        <v>0</v>
      </c>
      <c r="D111" s="73">
        <f>SUMPRODUCT(-('Gastos Gerais'!$B$4:$B$1002=Analítico!$B111),-(Analítico!D$3&gt;='Gastos Gerais'!$D$4:$D$1002),-(Analítico!D$3&lt;='Gastos Gerais'!$E$4:$E$1002),-('Gastos Gerais'!$C$4:$C$1002))</f>
        <v>0</v>
      </c>
      <c r="E111" s="73">
        <f>SUMPRODUCT(-('Gastos Gerais'!$B$4:$B$1002=Analítico!$B111),-(Analítico!E$3&gt;='Gastos Gerais'!$D$4:$D$1002),-(Analítico!E$3&lt;='Gastos Gerais'!$E$4:$E$1002),-('Gastos Gerais'!$C$4:$C$1002))</f>
        <v>0</v>
      </c>
      <c r="F111" s="73">
        <f>SUMPRODUCT(-('Gastos Gerais'!$B$4:$B$1002=Analítico!$B111),-(Analítico!F$3&gt;='Gastos Gerais'!$D$4:$D$1002),-(Analítico!F$3&lt;='Gastos Gerais'!$E$4:$E$1002),-('Gastos Gerais'!$C$4:$C$1002))</f>
        <v>0</v>
      </c>
      <c r="G111" s="73">
        <f>SUMPRODUCT(-('Gastos Gerais'!$B$4:$B$1002=Analítico!$B111),-(Analítico!G$3&gt;='Gastos Gerais'!$D$4:$D$1002),-(Analítico!G$3&lt;='Gastos Gerais'!$E$4:$E$1002),-('Gastos Gerais'!$C$4:$C$1002))</f>
        <v>0</v>
      </c>
      <c r="H111" s="73">
        <f>SUMPRODUCT(-('Gastos Gerais'!$B$4:$B$1002=Analítico!$B111),-(Analítico!H$3&gt;='Gastos Gerais'!$D$4:$D$1002),-(Analítico!H$3&lt;='Gastos Gerais'!$E$4:$E$1002),-('Gastos Gerais'!$C$4:$C$1002))</f>
        <v>0</v>
      </c>
      <c r="I111" s="73">
        <f>SUMPRODUCT(-('Gastos Gerais'!$B$4:$B$1002=Analítico!$B111),-(Analítico!I$3&gt;='Gastos Gerais'!$D$4:$D$1002),-(Analítico!I$3&lt;='Gastos Gerais'!$E$4:$E$1002),-('Gastos Gerais'!$C$4:$C$1002))</f>
        <v>0</v>
      </c>
      <c r="J111" s="73">
        <f>SUMPRODUCT(-('Gastos Gerais'!$B$4:$B$1002=Analítico!$B111),-(Analítico!J$3&gt;='Gastos Gerais'!$D$4:$D$1002),-(Analítico!J$3&lt;='Gastos Gerais'!$E$4:$E$1002),-('Gastos Gerais'!$C$4:$C$1002))</f>
        <v>0</v>
      </c>
      <c r="K111" s="73">
        <f>SUMPRODUCT(-('Gastos Gerais'!$B$4:$B$1002=Analítico!$B111),-(Analítico!K$3&gt;='Gastos Gerais'!$D$4:$D$1002),-(Analítico!K$3&lt;='Gastos Gerais'!$E$4:$E$1002),-('Gastos Gerais'!$C$4:$C$1002))</f>
        <v>0</v>
      </c>
      <c r="L111" s="73">
        <f>SUMPRODUCT(-('Gastos Gerais'!$B$4:$B$1002=Analítico!$B111),-(Analítico!L$3&gt;='Gastos Gerais'!$D$4:$D$1002),-(Analítico!L$3&lt;='Gastos Gerais'!$E$4:$E$1002),-('Gastos Gerais'!$C$4:$C$1002))</f>
        <v>0</v>
      </c>
      <c r="M111" s="73">
        <f>SUMPRODUCT(-('Gastos Gerais'!$B$4:$B$1002=Analítico!$B111),-(Analítico!M$3&gt;='Gastos Gerais'!$D$4:$D$1002),-(Analítico!M$3&lt;='Gastos Gerais'!$E$4:$E$1002),-('Gastos Gerais'!$C$4:$C$1002))</f>
        <v>0</v>
      </c>
      <c r="N111" s="73">
        <f>SUMPRODUCT(-('Gastos Gerais'!$B$4:$B$1002=Analítico!$B111),-(Analítico!N$3&gt;='Gastos Gerais'!$D$4:$D$1002),-(Analítico!N$3&lt;='Gastos Gerais'!$E$4:$E$1002),-('Gastos Gerais'!$C$4:$C$1002))</f>
        <v>0</v>
      </c>
      <c r="O111" s="73">
        <f>SUMPRODUCT(-('Gastos Gerais'!$B$4:$B$1002=Analítico!$B111),-(Analítico!O$3&gt;='Gastos Gerais'!$D$4:$D$1002),-(Analítico!O$3&lt;='Gastos Gerais'!$E$4:$E$1002),-('Gastos Gerais'!$C$4:$C$1002))</f>
        <v>0</v>
      </c>
      <c r="P111" s="73">
        <f>SUMPRODUCT(-('Gastos Gerais'!$B$4:$B$1002=Analítico!$B111),-(Analítico!P$3&gt;='Gastos Gerais'!$D$4:$D$1002),-(Analítico!P$3&lt;='Gastos Gerais'!$E$4:$E$1002),-('Gastos Gerais'!$C$4:$C$1002))</f>
        <v>0</v>
      </c>
      <c r="Q111" s="73">
        <f>SUMPRODUCT(-('Gastos Gerais'!$B$4:$B$1002=Analítico!$B111),-(Analítico!Q$3&gt;='Gastos Gerais'!$D$4:$D$1002),-(Analítico!Q$3&lt;='Gastos Gerais'!$E$4:$E$1002),-('Gastos Gerais'!$C$4:$C$1002))</f>
        <v>0</v>
      </c>
      <c r="R111" s="73">
        <f>SUMPRODUCT(-('Gastos Gerais'!$B$4:$B$1002=Analítico!$B111),-(Analítico!R$3&gt;='Gastos Gerais'!$D$4:$D$1002),-(Analítico!R$3&lt;='Gastos Gerais'!$E$4:$E$1002),-('Gastos Gerais'!$C$4:$C$1002))</f>
        <v>0</v>
      </c>
      <c r="S111" s="73">
        <f>SUMPRODUCT(-('Gastos Gerais'!$B$4:$B$1002=Analítico!$B111),-(Analítico!S$3&gt;='Gastos Gerais'!$D$4:$D$1002),-(Analítico!S$3&lt;='Gastos Gerais'!$E$4:$E$1002),-('Gastos Gerais'!$C$4:$C$1002))</f>
        <v>0</v>
      </c>
      <c r="T111" s="73">
        <f>SUMPRODUCT(-('Gastos Gerais'!$B$4:$B$1002=Analítico!$B111),-(Analítico!T$3&gt;='Gastos Gerais'!$D$4:$D$1002),-(Analítico!T$3&lt;='Gastos Gerais'!$E$4:$E$1002),-('Gastos Gerais'!$C$4:$C$1002))</f>
        <v>0</v>
      </c>
      <c r="U111" s="73">
        <f>SUMPRODUCT(-('Gastos Gerais'!$B$4:$B$1002=Analítico!$B111),-(Analítico!U$3&gt;='Gastos Gerais'!$D$4:$D$1002),-(Analítico!U$3&lt;='Gastos Gerais'!$E$4:$E$1002),-('Gastos Gerais'!$C$4:$C$1002))</f>
        <v>0</v>
      </c>
      <c r="V111" s="73">
        <f>SUMPRODUCT(-('Gastos Gerais'!$B$4:$B$1002=Analítico!$B111),-(Analítico!V$3&gt;='Gastos Gerais'!$D$4:$D$1002),-(Analítico!V$3&lt;='Gastos Gerais'!$E$4:$E$1002),-('Gastos Gerais'!$C$4:$C$1002))</f>
        <v>0</v>
      </c>
      <c r="W111" s="73">
        <f>SUMPRODUCT(-('Gastos Gerais'!$B$4:$B$1002=Analítico!$B111),-(Analítico!W$3&gt;='Gastos Gerais'!$D$4:$D$1002),-(Analítico!W$3&lt;='Gastos Gerais'!$E$4:$E$1002),-('Gastos Gerais'!$C$4:$C$1002))</f>
        <v>0</v>
      </c>
      <c r="X111" s="73">
        <f>SUMPRODUCT(-('Gastos Gerais'!$B$4:$B$1002=Analítico!$B111),-(Analítico!X$3&gt;='Gastos Gerais'!$D$4:$D$1002),-(Analítico!X$3&lt;='Gastos Gerais'!$E$4:$E$1002),-('Gastos Gerais'!$C$4:$C$1002))</f>
        <v>0</v>
      </c>
      <c r="Y111" s="73">
        <f>SUMPRODUCT(-('Gastos Gerais'!$B$4:$B$1002=Analítico!$B111),-(Analítico!Y$3&gt;='Gastos Gerais'!$D$4:$D$1002),-(Analítico!Y$3&lt;='Gastos Gerais'!$E$4:$E$1002),-('Gastos Gerais'!$C$4:$C$1002))</f>
        <v>0</v>
      </c>
      <c r="Z111" s="73">
        <f>SUMPRODUCT(-('Gastos Gerais'!$B$4:$B$1002=Analítico!$B111),-(Analítico!Z$3&gt;='Gastos Gerais'!$D$4:$D$1002),-(Analítico!Z$3&lt;='Gastos Gerais'!$E$4:$E$1002),-('Gastos Gerais'!$C$4:$C$1002))</f>
        <v>0</v>
      </c>
      <c r="AA111" s="73">
        <f>SUMPRODUCT(-('Gastos Gerais'!$B$4:$B$1002=Analítico!$B111),-(Analítico!AA$3&gt;='Gastos Gerais'!$D$4:$D$1002),-(Analítico!AA$3&lt;='Gastos Gerais'!$E$4:$E$1002),-('Gastos Gerais'!$C$4:$C$1002))</f>
        <v>0</v>
      </c>
      <c r="AB111" s="73">
        <f>SUMPRODUCT(-('Gastos Gerais'!$B$4:$B$1002=Analítico!$B111),-(Analítico!AB$3&gt;='Gastos Gerais'!$D$4:$D$1002),-(Analítico!AB$3&lt;='Gastos Gerais'!$E$4:$E$1002),-('Gastos Gerais'!$C$4:$C$1002))</f>
        <v>0</v>
      </c>
      <c r="AC111" s="73">
        <f>SUMPRODUCT(-('Gastos Gerais'!$B$4:$B$1002=Analítico!$B111),-(Analítico!AC$3&gt;='Gastos Gerais'!$D$4:$D$1002),-(Analítico!AC$3&lt;='Gastos Gerais'!$E$4:$E$1002),-('Gastos Gerais'!$C$4:$C$1002))</f>
        <v>0</v>
      </c>
      <c r="AD111" s="73">
        <f>SUMPRODUCT(-('Gastos Gerais'!$B$4:$B$1002=Analítico!$B111),-(Analítico!AD$3&gt;='Gastos Gerais'!$D$4:$D$1002),-(Analítico!AD$3&lt;='Gastos Gerais'!$E$4:$E$1002),-('Gastos Gerais'!$C$4:$C$1002))</f>
        <v>0</v>
      </c>
      <c r="AE111" s="73">
        <f>SUMPRODUCT(-('Gastos Gerais'!$B$4:$B$1002=Analítico!$B111),-(Analítico!AE$3&gt;='Gastos Gerais'!$D$4:$D$1002),-(Analítico!AE$3&lt;='Gastos Gerais'!$E$4:$E$1002),-('Gastos Gerais'!$C$4:$C$1002))</f>
        <v>0</v>
      </c>
      <c r="AF111" s="73">
        <f>SUMPRODUCT(-('Gastos Gerais'!$B$4:$B$1002=Analítico!$B111),-(Analítico!AF$3&gt;='Gastos Gerais'!$D$4:$D$1002),-(Analítico!AF$3&lt;='Gastos Gerais'!$E$4:$E$1002),-('Gastos Gerais'!$C$4:$C$1002))</f>
        <v>0</v>
      </c>
      <c r="AG111" s="73">
        <f>SUMPRODUCT(-('Gastos Gerais'!$B$4:$B$1002=Analítico!$B111),-(Analítico!AG$3&gt;='Gastos Gerais'!$D$4:$D$1002),-(Analítico!AG$3&lt;='Gastos Gerais'!$E$4:$E$1002),-('Gastos Gerais'!$C$4:$C$1002))</f>
        <v>0</v>
      </c>
      <c r="AH111" s="73">
        <f>SUMPRODUCT(-('Gastos Gerais'!$B$4:$B$1002=Analítico!$B111),-(Analítico!AH$3&gt;='Gastos Gerais'!$D$4:$D$1002),-(Analítico!AH$3&lt;='Gastos Gerais'!$E$4:$E$1002),-('Gastos Gerais'!$C$4:$C$1002))</f>
        <v>0</v>
      </c>
      <c r="AI111" s="73">
        <f>SUMPRODUCT(-('Gastos Gerais'!$B$4:$B$1002=Analítico!$B111),-(Analítico!AI$3&gt;='Gastos Gerais'!$D$4:$D$1002),-(Analítico!AI$3&lt;='Gastos Gerais'!$E$4:$E$1002),-('Gastos Gerais'!$C$4:$C$1002))</f>
        <v>0</v>
      </c>
      <c r="AJ111" s="73">
        <f>SUMPRODUCT(-('Gastos Gerais'!$B$4:$B$1002=Analítico!$B111),-(Analítico!AJ$3&gt;='Gastos Gerais'!$D$4:$D$1002),-(Analítico!AJ$3&lt;='Gastos Gerais'!$E$4:$E$1002),-('Gastos Gerais'!$C$4:$C$1002))</f>
        <v>0</v>
      </c>
      <c r="AK111" s="73">
        <f>SUMPRODUCT(-('Gastos Gerais'!$B$4:$B$1002=Analítico!$B111),-(Analítico!AK$3&gt;='Gastos Gerais'!$D$4:$D$1002),-(Analítico!AK$3&lt;='Gastos Gerais'!$E$4:$E$1002),-('Gastos Gerais'!$C$4:$C$1002))</f>
        <v>0</v>
      </c>
      <c r="AL111" s="73">
        <f>SUMPRODUCT(-('Gastos Gerais'!$B$4:$B$1002=Analítico!$B111),-(Analítico!AL$3&gt;='Gastos Gerais'!$D$4:$D$1002),-(Analítico!AL$3&lt;='Gastos Gerais'!$E$4:$E$1002),-('Gastos Gerais'!$C$4:$C$1002))</f>
        <v>0</v>
      </c>
      <c r="AM111" s="73">
        <f>SUMPRODUCT(-('Gastos Gerais'!$B$4:$B$1002=Analítico!$B111),-(Analítico!AM$3&gt;='Gastos Gerais'!$D$4:$D$1002),-(Analítico!AM$3&lt;='Gastos Gerais'!$E$4:$E$1002),-('Gastos Gerais'!$C$4:$C$1002))</f>
        <v>0</v>
      </c>
      <c r="AN111" s="73">
        <f>SUMPRODUCT(-('Gastos Gerais'!$B$4:$B$1002=Analítico!$B111),-(Analítico!AN$3&gt;='Gastos Gerais'!$D$4:$D$1002),-(Analítico!AN$3&lt;='Gastos Gerais'!$E$4:$E$1002),-('Gastos Gerais'!$C$4:$C$1002))</f>
        <v>0</v>
      </c>
      <c r="AO111" s="73">
        <f>SUMPRODUCT(-('Gastos Gerais'!$B$4:$B$1002=Analítico!$B111),-(Analítico!AO$3&gt;='Gastos Gerais'!$D$4:$D$1002),-(Analítico!AO$3&lt;='Gastos Gerais'!$E$4:$E$1002),-('Gastos Gerais'!$C$4:$C$1002))</f>
        <v>0</v>
      </c>
      <c r="AP111" s="73">
        <f>SUMPRODUCT(-('Gastos Gerais'!$B$4:$B$1002=Analítico!$B111),-(Analítico!AP$3&gt;='Gastos Gerais'!$D$4:$D$1002),-(Analítico!AP$3&lt;='Gastos Gerais'!$E$4:$E$1002),-('Gastos Gerais'!$C$4:$C$1002))</f>
        <v>0</v>
      </c>
      <c r="AQ111" s="73">
        <f>SUMPRODUCT(-('Gastos Gerais'!$B$4:$B$1002=Analítico!$B111),-(Analítico!AQ$3&gt;='Gastos Gerais'!$D$4:$D$1002),-(Analítico!AQ$3&lt;='Gastos Gerais'!$E$4:$E$1002),-('Gastos Gerais'!$C$4:$C$1002))</f>
        <v>0</v>
      </c>
      <c r="AR111" s="73">
        <f>SUMPRODUCT(-('Gastos Gerais'!$B$4:$B$1002=Analítico!$B111),-(Analítico!AR$3&gt;='Gastos Gerais'!$D$4:$D$1002),-(Analítico!AR$3&lt;='Gastos Gerais'!$E$4:$E$1002),-('Gastos Gerais'!$C$4:$C$1002))</f>
        <v>0</v>
      </c>
      <c r="AS111" s="73">
        <f>SUMPRODUCT(-('Gastos Gerais'!$B$4:$B$1002=Analítico!$B111),-(Analítico!AS$3&gt;='Gastos Gerais'!$D$4:$D$1002),-(Analítico!AS$3&lt;='Gastos Gerais'!$E$4:$E$1002),-('Gastos Gerais'!$C$4:$C$1002))</f>
        <v>0</v>
      </c>
      <c r="AT111" s="73">
        <f>SUMPRODUCT(-('Gastos Gerais'!$B$4:$B$1002=Analítico!$B111),-(Analítico!AT$3&gt;='Gastos Gerais'!$D$4:$D$1002),-(Analítico!AT$3&lt;='Gastos Gerais'!$E$4:$E$1002),-('Gastos Gerais'!$C$4:$C$1002))</f>
        <v>0</v>
      </c>
      <c r="AU111" s="73">
        <f>SUMPRODUCT(-('Gastos Gerais'!$B$4:$B$1002=Analítico!$B111),-(Analítico!AU$3&gt;='Gastos Gerais'!$D$4:$D$1002),-(Analítico!AU$3&lt;='Gastos Gerais'!$E$4:$E$1002),-('Gastos Gerais'!$C$4:$C$1002))</f>
        <v>0</v>
      </c>
      <c r="AV111" s="73">
        <f>SUMPRODUCT(-('Gastos Gerais'!$B$4:$B$1002=Analítico!$B111),-(Analítico!AV$3&gt;='Gastos Gerais'!$D$4:$D$1002),-(Analítico!AV$3&lt;='Gastos Gerais'!$E$4:$E$1002),-('Gastos Gerais'!$C$4:$C$1002))</f>
        <v>0</v>
      </c>
      <c r="AW111" s="73">
        <f>SUMPRODUCT(-('Gastos Gerais'!$B$4:$B$1002=Analítico!$B111),-(Analítico!AW$3&gt;='Gastos Gerais'!$D$4:$D$1002),-(Analítico!AW$3&lt;='Gastos Gerais'!$E$4:$E$1002),-('Gastos Gerais'!$C$4:$C$1002))</f>
        <v>0</v>
      </c>
      <c r="AX111" s="73">
        <f>SUMPRODUCT(-('Gastos Gerais'!$B$4:$B$1002=Analítico!$B111),-(Analítico!AX$3&gt;='Gastos Gerais'!$D$4:$D$1002),-(Analítico!AX$3&lt;='Gastos Gerais'!$E$4:$E$1002),-('Gastos Gerais'!$C$4:$C$1002))</f>
        <v>0</v>
      </c>
      <c r="AY111" s="73">
        <f>SUMPRODUCT(-('Gastos Gerais'!$B$4:$B$1002=Analítico!$B111),-(Analítico!AY$3&gt;='Gastos Gerais'!$D$4:$D$1002),-(Analítico!AY$3&lt;='Gastos Gerais'!$E$4:$E$1002),-('Gastos Gerais'!$C$4:$C$1002))</f>
        <v>0</v>
      </c>
      <c r="AZ111" s="73">
        <f>SUMPRODUCT(-('Gastos Gerais'!$B$4:$B$1002=Analítico!$B111),-(Analítico!AZ$3&gt;='Gastos Gerais'!$D$4:$D$1002),-(Analítico!AZ$3&lt;='Gastos Gerais'!$E$4:$E$1002),-('Gastos Gerais'!$C$4:$C$1002))</f>
        <v>0</v>
      </c>
      <c r="BA111" s="73">
        <f>SUMPRODUCT(-('Gastos Gerais'!$B$4:$B$1002=Analítico!$B111),-(Analítico!BA$3&gt;='Gastos Gerais'!$D$4:$D$1002),-(Analítico!BA$3&lt;='Gastos Gerais'!$E$4:$E$1002),-('Gastos Gerais'!$C$4:$C$1002))</f>
        <v>0</v>
      </c>
      <c r="BB111" s="73">
        <f>SUMPRODUCT(-('Gastos Gerais'!$B$4:$B$1002=Analítico!$B111),-(Analítico!BB$3&gt;='Gastos Gerais'!$D$4:$D$1002),-(Analítico!BB$3&lt;='Gastos Gerais'!$E$4:$E$1002),-('Gastos Gerais'!$C$4:$C$1002))</f>
        <v>0</v>
      </c>
      <c r="BC111" s="73">
        <f>SUMPRODUCT(-('Gastos Gerais'!$B$4:$B$1002=Analítico!$B111),-(Analítico!BC$3&gt;='Gastos Gerais'!$D$4:$D$1002),-(Analítico!BC$3&lt;='Gastos Gerais'!$E$4:$E$1002),-('Gastos Gerais'!$C$4:$C$1002))</f>
        <v>0</v>
      </c>
      <c r="BD111" s="73">
        <f>SUMPRODUCT(-('Gastos Gerais'!$B$4:$B$1002=Analítico!$B111),-(Analítico!BD$3&gt;='Gastos Gerais'!$D$4:$D$1002),-(Analítico!BD$3&lt;='Gastos Gerais'!$E$4:$E$1002),-('Gastos Gerais'!$C$4:$C$1002))</f>
        <v>0</v>
      </c>
      <c r="BE111" s="73">
        <f>SUMPRODUCT(-('Gastos Gerais'!$B$4:$B$1002=Analítico!$B111),-(Analítico!BE$3&gt;='Gastos Gerais'!$D$4:$D$1002),-(Analítico!BE$3&lt;='Gastos Gerais'!$E$4:$E$1002),-('Gastos Gerais'!$C$4:$C$1002))</f>
        <v>0</v>
      </c>
      <c r="BF111" s="73">
        <f>SUMPRODUCT(-('Gastos Gerais'!$B$4:$B$1002=Analítico!$B111),-(Analítico!BF$3&gt;='Gastos Gerais'!$D$4:$D$1002),-(Analítico!BF$3&lt;='Gastos Gerais'!$E$4:$E$1002),-('Gastos Gerais'!$C$4:$C$1002))</f>
        <v>0</v>
      </c>
      <c r="BG111" s="73">
        <f>SUMPRODUCT(-('Gastos Gerais'!$B$4:$B$1002=Analítico!$B111),-(Analítico!BG$3&gt;='Gastos Gerais'!$D$4:$D$1002),-(Analítico!BG$3&lt;='Gastos Gerais'!$E$4:$E$1002),-('Gastos Gerais'!$C$4:$C$1002))</f>
        <v>0</v>
      </c>
      <c r="BH111" s="73">
        <f>SUMPRODUCT(-('Gastos Gerais'!$B$4:$B$1002=Analítico!$B111),-(Analítico!BH$3&gt;='Gastos Gerais'!$D$4:$D$1002),-(Analítico!BH$3&lt;='Gastos Gerais'!$E$4:$E$1002),-('Gastos Gerais'!$C$4:$C$1002))</f>
        <v>0</v>
      </c>
      <c r="BI111" s="73">
        <f>SUMPRODUCT(-('Gastos Gerais'!$B$4:$B$1002=Analítico!$B111),-(Analítico!BI$3&gt;='Gastos Gerais'!$D$4:$D$1002),-(Analítico!BI$3&lt;='Gastos Gerais'!$E$4:$E$1002),-('Gastos Gerais'!$C$4:$C$1002))</f>
        <v>0</v>
      </c>
      <c r="BJ111" s="73">
        <f>SUMPRODUCT(-('Gastos Gerais'!$B$4:$B$1002=Analítico!$B111),-(Analítico!BJ$3&gt;='Gastos Gerais'!$D$4:$D$1002),-(Analítico!BJ$3&lt;='Gastos Gerais'!$E$4:$E$1002),-('Gastos Gerais'!$C$4:$C$1002))</f>
        <v>0</v>
      </c>
      <c r="BK111" s="71">
        <f t="shared" si="33"/>
        <v>0</v>
      </c>
      <c r="BL111" s="76">
        <f t="shared" ca="1" si="34"/>
        <v>0</v>
      </c>
    </row>
    <row r="112" spans="1:64" s="49" customFormat="1" ht="23.25" customHeight="1">
      <c r="A112" s="19" t="s">
        <v>231</v>
      </c>
      <c r="B112" s="351" t="s">
        <v>232</v>
      </c>
      <c r="C112" s="73">
        <f>SUMPRODUCT(-('Gastos Gerais'!$B$4:$B$1002=Analítico!$B112),-(Analítico!C$3&gt;='Gastos Gerais'!$D$4:$D$1002),-(Analítico!C$3&lt;='Gastos Gerais'!$E$4:$E$1002),-('Gastos Gerais'!$C$4:$C$1002))</f>
        <v>0</v>
      </c>
      <c r="D112" s="73">
        <f>SUMPRODUCT(-('Gastos Gerais'!$B$4:$B$1002=Analítico!$B112),-(Analítico!D$3&gt;='Gastos Gerais'!$D$4:$D$1002),-(Analítico!D$3&lt;='Gastos Gerais'!$E$4:$E$1002),-('Gastos Gerais'!$C$4:$C$1002))</f>
        <v>0</v>
      </c>
      <c r="E112" s="73">
        <f>SUMPRODUCT(-('Gastos Gerais'!$B$4:$B$1002=Analítico!$B112),-(Analítico!E$3&gt;='Gastos Gerais'!$D$4:$D$1002),-(Analítico!E$3&lt;='Gastos Gerais'!$E$4:$E$1002),-('Gastos Gerais'!$C$4:$C$1002))</f>
        <v>0</v>
      </c>
      <c r="F112" s="73">
        <f>SUMPRODUCT(-('Gastos Gerais'!$B$4:$B$1002=Analítico!$B112),-(Analítico!F$3&gt;='Gastos Gerais'!$D$4:$D$1002),-(Analítico!F$3&lt;='Gastos Gerais'!$E$4:$E$1002),-('Gastos Gerais'!$C$4:$C$1002))</f>
        <v>0</v>
      </c>
      <c r="G112" s="73">
        <f>SUMPRODUCT(-('Gastos Gerais'!$B$4:$B$1002=Analítico!$B112),-(Analítico!G$3&gt;='Gastos Gerais'!$D$4:$D$1002),-(Analítico!G$3&lt;='Gastos Gerais'!$E$4:$E$1002),-('Gastos Gerais'!$C$4:$C$1002))</f>
        <v>0</v>
      </c>
      <c r="H112" s="73">
        <f>SUMPRODUCT(-('Gastos Gerais'!$B$4:$B$1002=Analítico!$B112),-(Analítico!H$3&gt;='Gastos Gerais'!$D$4:$D$1002),-(Analítico!H$3&lt;='Gastos Gerais'!$E$4:$E$1002),-('Gastos Gerais'!$C$4:$C$1002))</f>
        <v>0</v>
      </c>
      <c r="I112" s="73">
        <f>SUMPRODUCT(-('Gastos Gerais'!$B$4:$B$1002=Analítico!$B112),-(Analítico!I$3&gt;='Gastos Gerais'!$D$4:$D$1002),-(Analítico!I$3&lt;='Gastos Gerais'!$E$4:$E$1002),-('Gastos Gerais'!$C$4:$C$1002))</f>
        <v>0</v>
      </c>
      <c r="J112" s="73">
        <f>SUMPRODUCT(-('Gastos Gerais'!$B$4:$B$1002=Analítico!$B112),-(Analítico!J$3&gt;='Gastos Gerais'!$D$4:$D$1002),-(Analítico!J$3&lt;='Gastos Gerais'!$E$4:$E$1002),-('Gastos Gerais'!$C$4:$C$1002))</f>
        <v>0</v>
      </c>
      <c r="K112" s="73">
        <f>SUMPRODUCT(-('Gastos Gerais'!$B$4:$B$1002=Analítico!$B112),-(Analítico!K$3&gt;='Gastos Gerais'!$D$4:$D$1002),-(Analítico!K$3&lt;='Gastos Gerais'!$E$4:$E$1002),-('Gastos Gerais'!$C$4:$C$1002))</f>
        <v>0</v>
      </c>
      <c r="L112" s="73">
        <f>SUMPRODUCT(-('Gastos Gerais'!$B$4:$B$1002=Analítico!$B112),-(Analítico!L$3&gt;='Gastos Gerais'!$D$4:$D$1002),-(Analítico!L$3&lt;='Gastos Gerais'!$E$4:$E$1002),-('Gastos Gerais'!$C$4:$C$1002))</f>
        <v>0</v>
      </c>
      <c r="M112" s="73">
        <f>SUMPRODUCT(-('Gastos Gerais'!$B$4:$B$1002=Analítico!$B112),-(Analítico!M$3&gt;='Gastos Gerais'!$D$4:$D$1002),-(Analítico!M$3&lt;='Gastos Gerais'!$E$4:$E$1002),-('Gastos Gerais'!$C$4:$C$1002))</f>
        <v>0</v>
      </c>
      <c r="N112" s="73">
        <f>SUMPRODUCT(-('Gastos Gerais'!$B$4:$B$1002=Analítico!$B112),-(Analítico!N$3&gt;='Gastos Gerais'!$D$4:$D$1002),-(Analítico!N$3&lt;='Gastos Gerais'!$E$4:$E$1002),-('Gastos Gerais'!$C$4:$C$1002))</f>
        <v>0</v>
      </c>
      <c r="O112" s="73">
        <f>SUMPRODUCT(-('Gastos Gerais'!$B$4:$B$1002=Analítico!$B112),-(Analítico!O$3&gt;='Gastos Gerais'!$D$4:$D$1002),-(Analítico!O$3&lt;='Gastos Gerais'!$E$4:$E$1002),-('Gastos Gerais'!$C$4:$C$1002))</f>
        <v>0</v>
      </c>
      <c r="P112" s="73">
        <f>SUMPRODUCT(-('Gastos Gerais'!$B$4:$B$1002=Analítico!$B112),-(Analítico!P$3&gt;='Gastos Gerais'!$D$4:$D$1002),-(Analítico!P$3&lt;='Gastos Gerais'!$E$4:$E$1002),-('Gastos Gerais'!$C$4:$C$1002))</f>
        <v>0</v>
      </c>
      <c r="Q112" s="73">
        <f>SUMPRODUCT(-('Gastos Gerais'!$B$4:$B$1002=Analítico!$B112),-(Analítico!Q$3&gt;='Gastos Gerais'!$D$4:$D$1002),-(Analítico!Q$3&lt;='Gastos Gerais'!$E$4:$E$1002),-('Gastos Gerais'!$C$4:$C$1002))</f>
        <v>0</v>
      </c>
      <c r="R112" s="73">
        <f>SUMPRODUCT(-('Gastos Gerais'!$B$4:$B$1002=Analítico!$B112),-(Analítico!R$3&gt;='Gastos Gerais'!$D$4:$D$1002),-(Analítico!R$3&lt;='Gastos Gerais'!$E$4:$E$1002),-('Gastos Gerais'!$C$4:$C$1002))</f>
        <v>0</v>
      </c>
      <c r="S112" s="73">
        <f>SUMPRODUCT(-('Gastos Gerais'!$B$4:$B$1002=Analítico!$B112),-(Analítico!S$3&gt;='Gastos Gerais'!$D$4:$D$1002),-(Analítico!S$3&lt;='Gastos Gerais'!$E$4:$E$1002),-('Gastos Gerais'!$C$4:$C$1002))</f>
        <v>0</v>
      </c>
      <c r="T112" s="73">
        <f>SUMPRODUCT(-('Gastos Gerais'!$B$4:$B$1002=Analítico!$B112),-(Analítico!T$3&gt;='Gastos Gerais'!$D$4:$D$1002),-(Analítico!T$3&lt;='Gastos Gerais'!$E$4:$E$1002),-('Gastos Gerais'!$C$4:$C$1002))</f>
        <v>0</v>
      </c>
      <c r="U112" s="73">
        <f>SUMPRODUCT(-('Gastos Gerais'!$B$4:$B$1002=Analítico!$B112),-(Analítico!U$3&gt;='Gastos Gerais'!$D$4:$D$1002),-(Analítico!U$3&lt;='Gastos Gerais'!$E$4:$E$1002),-('Gastos Gerais'!$C$4:$C$1002))</f>
        <v>0</v>
      </c>
      <c r="V112" s="73">
        <f>SUMPRODUCT(-('Gastos Gerais'!$B$4:$B$1002=Analítico!$B112),-(Analítico!V$3&gt;='Gastos Gerais'!$D$4:$D$1002),-(Analítico!V$3&lt;='Gastos Gerais'!$E$4:$E$1002),-('Gastos Gerais'!$C$4:$C$1002))</f>
        <v>0</v>
      </c>
      <c r="W112" s="73">
        <f>SUMPRODUCT(-('Gastos Gerais'!$B$4:$B$1002=Analítico!$B112),-(Analítico!W$3&gt;='Gastos Gerais'!$D$4:$D$1002),-(Analítico!W$3&lt;='Gastos Gerais'!$E$4:$E$1002),-('Gastos Gerais'!$C$4:$C$1002))</f>
        <v>0</v>
      </c>
      <c r="X112" s="73">
        <f>SUMPRODUCT(-('Gastos Gerais'!$B$4:$B$1002=Analítico!$B112),-(Analítico!X$3&gt;='Gastos Gerais'!$D$4:$D$1002),-(Analítico!X$3&lt;='Gastos Gerais'!$E$4:$E$1002),-('Gastos Gerais'!$C$4:$C$1002))</f>
        <v>0</v>
      </c>
      <c r="Y112" s="73">
        <f>SUMPRODUCT(-('Gastos Gerais'!$B$4:$B$1002=Analítico!$B112),-(Analítico!Y$3&gt;='Gastos Gerais'!$D$4:$D$1002),-(Analítico!Y$3&lt;='Gastos Gerais'!$E$4:$E$1002),-('Gastos Gerais'!$C$4:$C$1002))</f>
        <v>0</v>
      </c>
      <c r="Z112" s="73">
        <f>SUMPRODUCT(-('Gastos Gerais'!$B$4:$B$1002=Analítico!$B112),-(Analítico!Z$3&gt;='Gastos Gerais'!$D$4:$D$1002),-(Analítico!Z$3&lt;='Gastos Gerais'!$E$4:$E$1002),-('Gastos Gerais'!$C$4:$C$1002))</f>
        <v>0</v>
      </c>
      <c r="AA112" s="73">
        <f>SUMPRODUCT(-('Gastos Gerais'!$B$4:$B$1002=Analítico!$B112),-(Analítico!AA$3&gt;='Gastos Gerais'!$D$4:$D$1002),-(Analítico!AA$3&lt;='Gastos Gerais'!$E$4:$E$1002),-('Gastos Gerais'!$C$4:$C$1002))</f>
        <v>0</v>
      </c>
      <c r="AB112" s="73">
        <f>SUMPRODUCT(-('Gastos Gerais'!$B$4:$B$1002=Analítico!$B112),-(Analítico!AB$3&gt;='Gastos Gerais'!$D$4:$D$1002),-(Analítico!AB$3&lt;='Gastos Gerais'!$E$4:$E$1002),-('Gastos Gerais'!$C$4:$C$1002))</f>
        <v>0</v>
      </c>
      <c r="AC112" s="73">
        <f>SUMPRODUCT(-('Gastos Gerais'!$B$4:$B$1002=Analítico!$B112),-(Analítico!AC$3&gt;='Gastos Gerais'!$D$4:$D$1002),-(Analítico!AC$3&lt;='Gastos Gerais'!$E$4:$E$1002),-('Gastos Gerais'!$C$4:$C$1002))</f>
        <v>0</v>
      </c>
      <c r="AD112" s="73">
        <f>SUMPRODUCT(-('Gastos Gerais'!$B$4:$B$1002=Analítico!$B112),-(Analítico!AD$3&gt;='Gastos Gerais'!$D$4:$D$1002),-(Analítico!AD$3&lt;='Gastos Gerais'!$E$4:$E$1002),-('Gastos Gerais'!$C$4:$C$1002))</f>
        <v>0</v>
      </c>
      <c r="AE112" s="73">
        <f>SUMPRODUCT(-('Gastos Gerais'!$B$4:$B$1002=Analítico!$B112),-(Analítico!AE$3&gt;='Gastos Gerais'!$D$4:$D$1002),-(Analítico!AE$3&lt;='Gastos Gerais'!$E$4:$E$1002),-('Gastos Gerais'!$C$4:$C$1002))</f>
        <v>0</v>
      </c>
      <c r="AF112" s="73">
        <f>SUMPRODUCT(-('Gastos Gerais'!$B$4:$B$1002=Analítico!$B112),-(Analítico!AF$3&gt;='Gastos Gerais'!$D$4:$D$1002),-(Analítico!AF$3&lt;='Gastos Gerais'!$E$4:$E$1002),-('Gastos Gerais'!$C$4:$C$1002))</f>
        <v>0</v>
      </c>
      <c r="AG112" s="73">
        <f>SUMPRODUCT(-('Gastos Gerais'!$B$4:$B$1002=Analítico!$B112),-(Analítico!AG$3&gt;='Gastos Gerais'!$D$4:$D$1002),-(Analítico!AG$3&lt;='Gastos Gerais'!$E$4:$E$1002),-('Gastos Gerais'!$C$4:$C$1002))</f>
        <v>0</v>
      </c>
      <c r="AH112" s="73">
        <f>SUMPRODUCT(-('Gastos Gerais'!$B$4:$B$1002=Analítico!$B112),-(Analítico!AH$3&gt;='Gastos Gerais'!$D$4:$D$1002),-(Analítico!AH$3&lt;='Gastos Gerais'!$E$4:$E$1002),-('Gastos Gerais'!$C$4:$C$1002))</f>
        <v>0</v>
      </c>
      <c r="AI112" s="73">
        <f>SUMPRODUCT(-('Gastos Gerais'!$B$4:$B$1002=Analítico!$B112),-(Analítico!AI$3&gt;='Gastos Gerais'!$D$4:$D$1002),-(Analítico!AI$3&lt;='Gastos Gerais'!$E$4:$E$1002),-('Gastos Gerais'!$C$4:$C$1002))</f>
        <v>0</v>
      </c>
      <c r="AJ112" s="73">
        <f>SUMPRODUCT(-('Gastos Gerais'!$B$4:$B$1002=Analítico!$B112),-(Analítico!AJ$3&gt;='Gastos Gerais'!$D$4:$D$1002),-(Analítico!AJ$3&lt;='Gastos Gerais'!$E$4:$E$1002),-('Gastos Gerais'!$C$4:$C$1002))</f>
        <v>0</v>
      </c>
      <c r="AK112" s="73">
        <f>SUMPRODUCT(-('Gastos Gerais'!$B$4:$B$1002=Analítico!$B112),-(Analítico!AK$3&gt;='Gastos Gerais'!$D$4:$D$1002),-(Analítico!AK$3&lt;='Gastos Gerais'!$E$4:$E$1002),-('Gastos Gerais'!$C$4:$C$1002))</f>
        <v>0</v>
      </c>
      <c r="AL112" s="73">
        <f>SUMPRODUCT(-('Gastos Gerais'!$B$4:$B$1002=Analítico!$B112),-(Analítico!AL$3&gt;='Gastos Gerais'!$D$4:$D$1002),-(Analítico!AL$3&lt;='Gastos Gerais'!$E$4:$E$1002),-('Gastos Gerais'!$C$4:$C$1002))</f>
        <v>0</v>
      </c>
      <c r="AM112" s="73">
        <f>SUMPRODUCT(-('Gastos Gerais'!$B$4:$B$1002=Analítico!$B112),-(Analítico!AM$3&gt;='Gastos Gerais'!$D$4:$D$1002),-(Analítico!AM$3&lt;='Gastos Gerais'!$E$4:$E$1002),-('Gastos Gerais'!$C$4:$C$1002))</f>
        <v>0</v>
      </c>
      <c r="AN112" s="73">
        <f>SUMPRODUCT(-('Gastos Gerais'!$B$4:$B$1002=Analítico!$B112),-(Analítico!AN$3&gt;='Gastos Gerais'!$D$4:$D$1002),-(Analítico!AN$3&lt;='Gastos Gerais'!$E$4:$E$1002),-('Gastos Gerais'!$C$4:$C$1002))</f>
        <v>0</v>
      </c>
      <c r="AO112" s="73">
        <f>SUMPRODUCT(-('Gastos Gerais'!$B$4:$B$1002=Analítico!$B112),-(Analítico!AO$3&gt;='Gastos Gerais'!$D$4:$D$1002),-(Analítico!AO$3&lt;='Gastos Gerais'!$E$4:$E$1002),-('Gastos Gerais'!$C$4:$C$1002))</f>
        <v>0</v>
      </c>
      <c r="AP112" s="73">
        <f>SUMPRODUCT(-('Gastos Gerais'!$B$4:$B$1002=Analítico!$B112),-(Analítico!AP$3&gt;='Gastos Gerais'!$D$4:$D$1002),-(Analítico!AP$3&lt;='Gastos Gerais'!$E$4:$E$1002),-('Gastos Gerais'!$C$4:$C$1002))</f>
        <v>0</v>
      </c>
      <c r="AQ112" s="73">
        <f>SUMPRODUCT(-('Gastos Gerais'!$B$4:$B$1002=Analítico!$B112),-(Analítico!AQ$3&gt;='Gastos Gerais'!$D$4:$D$1002),-(Analítico!AQ$3&lt;='Gastos Gerais'!$E$4:$E$1002),-('Gastos Gerais'!$C$4:$C$1002))</f>
        <v>0</v>
      </c>
      <c r="AR112" s="73">
        <f>SUMPRODUCT(-('Gastos Gerais'!$B$4:$B$1002=Analítico!$B112),-(Analítico!AR$3&gt;='Gastos Gerais'!$D$4:$D$1002),-(Analítico!AR$3&lt;='Gastos Gerais'!$E$4:$E$1002),-('Gastos Gerais'!$C$4:$C$1002))</f>
        <v>0</v>
      </c>
      <c r="AS112" s="73">
        <f>SUMPRODUCT(-('Gastos Gerais'!$B$4:$B$1002=Analítico!$B112),-(Analítico!AS$3&gt;='Gastos Gerais'!$D$4:$D$1002),-(Analítico!AS$3&lt;='Gastos Gerais'!$E$4:$E$1002),-('Gastos Gerais'!$C$4:$C$1002))</f>
        <v>0</v>
      </c>
      <c r="AT112" s="73">
        <f>SUMPRODUCT(-('Gastos Gerais'!$B$4:$B$1002=Analítico!$B112),-(Analítico!AT$3&gt;='Gastos Gerais'!$D$4:$D$1002),-(Analítico!AT$3&lt;='Gastos Gerais'!$E$4:$E$1002),-('Gastos Gerais'!$C$4:$C$1002))</f>
        <v>0</v>
      </c>
      <c r="AU112" s="73">
        <f>SUMPRODUCT(-('Gastos Gerais'!$B$4:$B$1002=Analítico!$B112),-(Analítico!AU$3&gt;='Gastos Gerais'!$D$4:$D$1002),-(Analítico!AU$3&lt;='Gastos Gerais'!$E$4:$E$1002),-('Gastos Gerais'!$C$4:$C$1002))</f>
        <v>0</v>
      </c>
      <c r="AV112" s="73">
        <f>SUMPRODUCT(-('Gastos Gerais'!$B$4:$B$1002=Analítico!$B112),-(Analítico!AV$3&gt;='Gastos Gerais'!$D$4:$D$1002),-(Analítico!AV$3&lt;='Gastos Gerais'!$E$4:$E$1002),-('Gastos Gerais'!$C$4:$C$1002))</f>
        <v>0</v>
      </c>
      <c r="AW112" s="73">
        <f>SUMPRODUCT(-('Gastos Gerais'!$B$4:$B$1002=Analítico!$B112),-(Analítico!AW$3&gt;='Gastos Gerais'!$D$4:$D$1002),-(Analítico!AW$3&lt;='Gastos Gerais'!$E$4:$E$1002),-('Gastos Gerais'!$C$4:$C$1002))</f>
        <v>0</v>
      </c>
      <c r="AX112" s="73">
        <f>SUMPRODUCT(-('Gastos Gerais'!$B$4:$B$1002=Analítico!$B112),-(Analítico!AX$3&gt;='Gastos Gerais'!$D$4:$D$1002),-(Analítico!AX$3&lt;='Gastos Gerais'!$E$4:$E$1002),-('Gastos Gerais'!$C$4:$C$1002))</f>
        <v>0</v>
      </c>
      <c r="AY112" s="73">
        <f>SUMPRODUCT(-('Gastos Gerais'!$B$4:$B$1002=Analítico!$B112),-(Analítico!AY$3&gt;='Gastos Gerais'!$D$4:$D$1002),-(Analítico!AY$3&lt;='Gastos Gerais'!$E$4:$E$1002),-('Gastos Gerais'!$C$4:$C$1002))</f>
        <v>0</v>
      </c>
      <c r="AZ112" s="73">
        <f>SUMPRODUCT(-('Gastos Gerais'!$B$4:$B$1002=Analítico!$B112),-(Analítico!AZ$3&gt;='Gastos Gerais'!$D$4:$D$1002),-(Analítico!AZ$3&lt;='Gastos Gerais'!$E$4:$E$1002),-('Gastos Gerais'!$C$4:$C$1002))</f>
        <v>0</v>
      </c>
      <c r="BA112" s="73">
        <f>SUMPRODUCT(-('Gastos Gerais'!$B$4:$B$1002=Analítico!$B112),-(Analítico!BA$3&gt;='Gastos Gerais'!$D$4:$D$1002),-(Analítico!BA$3&lt;='Gastos Gerais'!$E$4:$E$1002),-('Gastos Gerais'!$C$4:$C$1002))</f>
        <v>0</v>
      </c>
      <c r="BB112" s="73">
        <f>SUMPRODUCT(-('Gastos Gerais'!$B$4:$B$1002=Analítico!$B112),-(Analítico!BB$3&gt;='Gastos Gerais'!$D$4:$D$1002),-(Analítico!BB$3&lt;='Gastos Gerais'!$E$4:$E$1002),-('Gastos Gerais'!$C$4:$C$1002))</f>
        <v>0</v>
      </c>
      <c r="BC112" s="73">
        <f>SUMPRODUCT(-('Gastos Gerais'!$B$4:$B$1002=Analítico!$B112),-(Analítico!BC$3&gt;='Gastos Gerais'!$D$4:$D$1002),-(Analítico!BC$3&lt;='Gastos Gerais'!$E$4:$E$1002),-('Gastos Gerais'!$C$4:$C$1002))</f>
        <v>0</v>
      </c>
      <c r="BD112" s="73">
        <f>SUMPRODUCT(-('Gastos Gerais'!$B$4:$B$1002=Analítico!$B112),-(Analítico!BD$3&gt;='Gastos Gerais'!$D$4:$D$1002),-(Analítico!BD$3&lt;='Gastos Gerais'!$E$4:$E$1002),-('Gastos Gerais'!$C$4:$C$1002))</f>
        <v>0</v>
      </c>
      <c r="BE112" s="73">
        <f>SUMPRODUCT(-('Gastos Gerais'!$B$4:$B$1002=Analítico!$B112),-(Analítico!BE$3&gt;='Gastos Gerais'!$D$4:$D$1002),-(Analítico!BE$3&lt;='Gastos Gerais'!$E$4:$E$1002),-('Gastos Gerais'!$C$4:$C$1002))</f>
        <v>0</v>
      </c>
      <c r="BF112" s="73">
        <f>SUMPRODUCT(-('Gastos Gerais'!$B$4:$B$1002=Analítico!$B112),-(Analítico!BF$3&gt;='Gastos Gerais'!$D$4:$D$1002),-(Analítico!BF$3&lt;='Gastos Gerais'!$E$4:$E$1002),-('Gastos Gerais'!$C$4:$C$1002))</f>
        <v>0</v>
      </c>
      <c r="BG112" s="73">
        <f>SUMPRODUCT(-('Gastos Gerais'!$B$4:$B$1002=Analítico!$B112),-(Analítico!BG$3&gt;='Gastos Gerais'!$D$4:$D$1002),-(Analítico!BG$3&lt;='Gastos Gerais'!$E$4:$E$1002),-('Gastos Gerais'!$C$4:$C$1002))</f>
        <v>0</v>
      </c>
      <c r="BH112" s="73">
        <f>SUMPRODUCT(-('Gastos Gerais'!$B$4:$B$1002=Analítico!$B112),-(Analítico!BH$3&gt;='Gastos Gerais'!$D$4:$D$1002),-(Analítico!BH$3&lt;='Gastos Gerais'!$E$4:$E$1002),-('Gastos Gerais'!$C$4:$C$1002))</f>
        <v>0</v>
      </c>
      <c r="BI112" s="73">
        <f>SUMPRODUCT(-('Gastos Gerais'!$B$4:$B$1002=Analítico!$B112),-(Analítico!BI$3&gt;='Gastos Gerais'!$D$4:$D$1002),-(Analítico!BI$3&lt;='Gastos Gerais'!$E$4:$E$1002),-('Gastos Gerais'!$C$4:$C$1002))</f>
        <v>0</v>
      </c>
      <c r="BJ112" s="73">
        <f>SUMPRODUCT(-('Gastos Gerais'!$B$4:$B$1002=Analítico!$B112),-(Analítico!BJ$3&gt;='Gastos Gerais'!$D$4:$D$1002),-(Analítico!BJ$3&lt;='Gastos Gerais'!$E$4:$E$1002),-('Gastos Gerais'!$C$4:$C$1002))</f>
        <v>0</v>
      </c>
      <c r="BK112" s="71">
        <f t="shared" si="33"/>
        <v>0</v>
      </c>
      <c r="BL112" s="76">
        <f t="shared" ca="1" si="34"/>
        <v>0</v>
      </c>
    </row>
    <row r="113" spans="1:64" s="49" customFormat="1" ht="23.25" customHeight="1">
      <c r="A113" s="19" t="s">
        <v>233</v>
      </c>
      <c r="B113" s="351" t="s">
        <v>234</v>
      </c>
      <c r="C113" s="73">
        <f>SUMPRODUCT(-('Gastos Gerais'!$B$4:$B$1002=Analítico!$B113),-(Analítico!C$3&gt;='Gastos Gerais'!$D$4:$D$1002),-(Analítico!C$3&lt;='Gastos Gerais'!$E$4:$E$1002),-('Gastos Gerais'!$C$4:$C$1002))</f>
        <v>0</v>
      </c>
      <c r="D113" s="73">
        <f>SUMPRODUCT(-('Gastos Gerais'!$B$4:$B$1002=Analítico!$B113),-(Analítico!D$3&gt;='Gastos Gerais'!$D$4:$D$1002),-(Analítico!D$3&lt;='Gastos Gerais'!$E$4:$E$1002),-('Gastos Gerais'!$C$4:$C$1002))</f>
        <v>0</v>
      </c>
      <c r="E113" s="73">
        <f>SUMPRODUCT(-('Gastos Gerais'!$B$4:$B$1002=Analítico!$B113),-(Analítico!E$3&gt;='Gastos Gerais'!$D$4:$D$1002),-(Analítico!E$3&lt;='Gastos Gerais'!$E$4:$E$1002),-('Gastos Gerais'!$C$4:$C$1002))</f>
        <v>0</v>
      </c>
      <c r="F113" s="73">
        <f>SUMPRODUCT(-('Gastos Gerais'!$B$4:$B$1002=Analítico!$B113),-(Analítico!F$3&gt;='Gastos Gerais'!$D$4:$D$1002),-(Analítico!F$3&lt;='Gastos Gerais'!$E$4:$E$1002),-('Gastos Gerais'!$C$4:$C$1002))</f>
        <v>0</v>
      </c>
      <c r="G113" s="73">
        <f>SUMPRODUCT(-('Gastos Gerais'!$B$4:$B$1002=Analítico!$B113),-(Analítico!G$3&gt;='Gastos Gerais'!$D$4:$D$1002),-(Analítico!G$3&lt;='Gastos Gerais'!$E$4:$E$1002),-('Gastos Gerais'!$C$4:$C$1002))</f>
        <v>0</v>
      </c>
      <c r="H113" s="73">
        <f>SUMPRODUCT(-('Gastos Gerais'!$B$4:$B$1002=Analítico!$B113),-(Analítico!H$3&gt;='Gastos Gerais'!$D$4:$D$1002),-(Analítico!H$3&lt;='Gastos Gerais'!$E$4:$E$1002),-('Gastos Gerais'!$C$4:$C$1002))</f>
        <v>0</v>
      </c>
      <c r="I113" s="73">
        <f>SUMPRODUCT(-('Gastos Gerais'!$B$4:$B$1002=Analítico!$B113),-(Analítico!I$3&gt;='Gastos Gerais'!$D$4:$D$1002),-(Analítico!I$3&lt;='Gastos Gerais'!$E$4:$E$1002),-('Gastos Gerais'!$C$4:$C$1002))</f>
        <v>0</v>
      </c>
      <c r="J113" s="73">
        <f>SUMPRODUCT(-('Gastos Gerais'!$B$4:$B$1002=Analítico!$B113),-(Analítico!J$3&gt;='Gastos Gerais'!$D$4:$D$1002),-(Analítico!J$3&lt;='Gastos Gerais'!$E$4:$E$1002),-('Gastos Gerais'!$C$4:$C$1002))</f>
        <v>0</v>
      </c>
      <c r="K113" s="73">
        <f>SUMPRODUCT(-('Gastos Gerais'!$B$4:$B$1002=Analítico!$B113),-(Analítico!K$3&gt;='Gastos Gerais'!$D$4:$D$1002),-(Analítico!K$3&lt;='Gastos Gerais'!$E$4:$E$1002),-('Gastos Gerais'!$C$4:$C$1002))</f>
        <v>0</v>
      </c>
      <c r="L113" s="73">
        <f>SUMPRODUCT(-('Gastos Gerais'!$B$4:$B$1002=Analítico!$B113),-(Analítico!L$3&gt;='Gastos Gerais'!$D$4:$D$1002),-(Analítico!L$3&lt;='Gastos Gerais'!$E$4:$E$1002),-('Gastos Gerais'!$C$4:$C$1002))</f>
        <v>0</v>
      </c>
      <c r="M113" s="73">
        <f>SUMPRODUCT(-('Gastos Gerais'!$B$4:$B$1002=Analítico!$B113),-(Analítico!M$3&gt;='Gastos Gerais'!$D$4:$D$1002),-(Analítico!M$3&lt;='Gastos Gerais'!$E$4:$E$1002),-('Gastos Gerais'!$C$4:$C$1002))</f>
        <v>0</v>
      </c>
      <c r="N113" s="73">
        <f>SUMPRODUCT(-('Gastos Gerais'!$B$4:$B$1002=Analítico!$B113),-(Analítico!N$3&gt;='Gastos Gerais'!$D$4:$D$1002),-(Analítico!N$3&lt;='Gastos Gerais'!$E$4:$E$1002),-('Gastos Gerais'!$C$4:$C$1002))</f>
        <v>0</v>
      </c>
      <c r="O113" s="73">
        <f>SUMPRODUCT(-('Gastos Gerais'!$B$4:$B$1002=Analítico!$B113),-(Analítico!O$3&gt;='Gastos Gerais'!$D$4:$D$1002),-(Analítico!O$3&lt;='Gastos Gerais'!$E$4:$E$1002),-('Gastos Gerais'!$C$4:$C$1002))</f>
        <v>0</v>
      </c>
      <c r="P113" s="73">
        <f>SUMPRODUCT(-('Gastos Gerais'!$B$4:$B$1002=Analítico!$B113),-(Analítico!P$3&gt;='Gastos Gerais'!$D$4:$D$1002),-(Analítico!P$3&lt;='Gastos Gerais'!$E$4:$E$1002),-('Gastos Gerais'!$C$4:$C$1002))</f>
        <v>0</v>
      </c>
      <c r="Q113" s="73">
        <f>SUMPRODUCT(-('Gastos Gerais'!$B$4:$B$1002=Analítico!$B113),-(Analítico!Q$3&gt;='Gastos Gerais'!$D$4:$D$1002),-(Analítico!Q$3&lt;='Gastos Gerais'!$E$4:$E$1002),-('Gastos Gerais'!$C$4:$C$1002))</f>
        <v>0</v>
      </c>
      <c r="R113" s="73">
        <f>SUMPRODUCT(-('Gastos Gerais'!$B$4:$B$1002=Analítico!$B113),-(Analítico!R$3&gt;='Gastos Gerais'!$D$4:$D$1002),-(Analítico!R$3&lt;='Gastos Gerais'!$E$4:$E$1002),-('Gastos Gerais'!$C$4:$C$1002))</f>
        <v>0</v>
      </c>
      <c r="S113" s="73">
        <f>SUMPRODUCT(-('Gastos Gerais'!$B$4:$B$1002=Analítico!$B113),-(Analítico!S$3&gt;='Gastos Gerais'!$D$4:$D$1002),-(Analítico!S$3&lt;='Gastos Gerais'!$E$4:$E$1002),-('Gastos Gerais'!$C$4:$C$1002))</f>
        <v>0</v>
      </c>
      <c r="T113" s="73">
        <f>SUMPRODUCT(-('Gastos Gerais'!$B$4:$B$1002=Analítico!$B113),-(Analítico!T$3&gt;='Gastos Gerais'!$D$4:$D$1002),-(Analítico!T$3&lt;='Gastos Gerais'!$E$4:$E$1002),-('Gastos Gerais'!$C$4:$C$1002))</f>
        <v>0</v>
      </c>
      <c r="U113" s="73">
        <f>SUMPRODUCT(-('Gastos Gerais'!$B$4:$B$1002=Analítico!$B113),-(Analítico!U$3&gt;='Gastos Gerais'!$D$4:$D$1002),-(Analítico!U$3&lt;='Gastos Gerais'!$E$4:$E$1002),-('Gastos Gerais'!$C$4:$C$1002))</f>
        <v>0</v>
      </c>
      <c r="V113" s="73">
        <f>SUMPRODUCT(-('Gastos Gerais'!$B$4:$B$1002=Analítico!$B113),-(Analítico!V$3&gt;='Gastos Gerais'!$D$4:$D$1002),-(Analítico!V$3&lt;='Gastos Gerais'!$E$4:$E$1002),-('Gastos Gerais'!$C$4:$C$1002))</f>
        <v>0</v>
      </c>
      <c r="W113" s="73">
        <f>SUMPRODUCT(-('Gastos Gerais'!$B$4:$B$1002=Analítico!$B113),-(Analítico!W$3&gt;='Gastos Gerais'!$D$4:$D$1002),-(Analítico!W$3&lt;='Gastos Gerais'!$E$4:$E$1002),-('Gastos Gerais'!$C$4:$C$1002))</f>
        <v>0</v>
      </c>
      <c r="X113" s="73">
        <f>SUMPRODUCT(-('Gastos Gerais'!$B$4:$B$1002=Analítico!$B113),-(Analítico!X$3&gt;='Gastos Gerais'!$D$4:$D$1002),-(Analítico!X$3&lt;='Gastos Gerais'!$E$4:$E$1002),-('Gastos Gerais'!$C$4:$C$1002))</f>
        <v>0</v>
      </c>
      <c r="Y113" s="73">
        <f>SUMPRODUCT(-('Gastos Gerais'!$B$4:$B$1002=Analítico!$B113),-(Analítico!Y$3&gt;='Gastos Gerais'!$D$4:$D$1002),-(Analítico!Y$3&lt;='Gastos Gerais'!$E$4:$E$1002),-('Gastos Gerais'!$C$4:$C$1002))</f>
        <v>0</v>
      </c>
      <c r="Z113" s="73">
        <f>SUMPRODUCT(-('Gastos Gerais'!$B$4:$B$1002=Analítico!$B113),-(Analítico!Z$3&gt;='Gastos Gerais'!$D$4:$D$1002),-(Analítico!Z$3&lt;='Gastos Gerais'!$E$4:$E$1002),-('Gastos Gerais'!$C$4:$C$1002))</f>
        <v>0</v>
      </c>
      <c r="AA113" s="73">
        <f>SUMPRODUCT(-('Gastos Gerais'!$B$4:$B$1002=Analítico!$B113),-(Analítico!AA$3&gt;='Gastos Gerais'!$D$4:$D$1002),-(Analítico!AA$3&lt;='Gastos Gerais'!$E$4:$E$1002),-('Gastos Gerais'!$C$4:$C$1002))</f>
        <v>0</v>
      </c>
      <c r="AB113" s="73">
        <f>SUMPRODUCT(-('Gastos Gerais'!$B$4:$B$1002=Analítico!$B113),-(Analítico!AB$3&gt;='Gastos Gerais'!$D$4:$D$1002),-(Analítico!AB$3&lt;='Gastos Gerais'!$E$4:$E$1002),-('Gastos Gerais'!$C$4:$C$1002))</f>
        <v>0</v>
      </c>
      <c r="AC113" s="73">
        <f>SUMPRODUCT(-('Gastos Gerais'!$B$4:$B$1002=Analítico!$B113),-(Analítico!AC$3&gt;='Gastos Gerais'!$D$4:$D$1002),-(Analítico!AC$3&lt;='Gastos Gerais'!$E$4:$E$1002),-('Gastos Gerais'!$C$4:$C$1002))</f>
        <v>0</v>
      </c>
      <c r="AD113" s="73">
        <f>SUMPRODUCT(-('Gastos Gerais'!$B$4:$B$1002=Analítico!$B113),-(Analítico!AD$3&gt;='Gastos Gerais'!$D$4:$D$1002),-(Analítico!AD$3&lt;='Gastos Gerais'!$E$4:$E$1002),-('Gastos Gerais'!$C$4:$C$1002))</f>
        <v>0</v>
      </c>
      <c r="AE113" s="73">
        <f>SUMPRODUCT(-('Gastos Gerais'!$B$4:$B$1002=Analítico!$B113),-(Analítico!AE$3&gt;='Gastos Gerais'!$D$4:$D$1002),-(Analítico!AE$3&lt;='Gastos Gerais'!$E$4:$E$1002),-('Gastos Gerais'!$C$4:$C$1002))</f>
        <v>0</v>
      </c>
      <c r="AF113" s="73">
        <f>SUMPRODUCT(-('Gastos Gerais'!$B$4:$B$1002=Analítico!$B113),-(Analítico!AF$3&gt;='Gastos Gerais'!$D$4:$D$1002),-(Analítico!AF$3&lt;='Gastos Gerais'!$E$4:$E$1002),-('Gastos Gerais'!$C$4:$C$1002))</f>
        <v>0</v>
      </c>
      <c r="AG113" s="73">
        <f>SUMPRODUCT(-('Gastos Gerais'!$B$4:$B$1002=Analítico!$B113),-(Analítico!AG$3&gt;='Gastos Gerais'!$D$4:$D$1002),-(Analítico!AG$3&lt;='Gastos Gerais'!$E$4:$E$1002),-('Gastos Gerais'!$C$4:$C$1002))</f>
        <v>0</v>
      </c>
      <c r="AH113" s="73">
        <f>SUMPRODUCT(-('Gastos Gerais'!$B$4:$B$1002=Analítico!$B113),-(Analítico!AH$3&gt;='Gastos Gerais'!$D$4:$D$1002),-(Analítico!AH$3&lt;='Gastos Gerais'!$E$4:$E$1002),-('Gastos Gerais'!$C$4:$C$1002))</f>
        <v>0</v>
      </c>
      <c r="AI113" s="73">
        <f>SUMPRODUCT(-('Gastos Gerais'!$B$4:$B$1002=Analítico!$B113),-(Analítico!AI$3&gt;='Gastos Gerais'!$D$4:$D$1002),-(Analítico!AI$3&lt;='Gastos Gerais'!$E$4:$E$1002),-('Gastos Gerais'!$C$4:$C$1002))</f>
        <v>0</v>
      </c>
      <c r="AJ113" s="73">
        <f>SUMPRODUCT(-('Gastos Gerais'!$B$4:$B$1002=Analítico!$B113),-(Analítico!AJ$3&gt;='Gastos Gerais'!$D$4:$D$1002),-(Analítico!AJ$3&lt;='Gastos Gerais'!$E$4:$E$1002),-('Gastos Gerais'!$C$4:$C$1002))</f>
        <v>0</v>
      </c>
      <c r="AK113" s="73">
        <f>SUMPRODUCT(-('Gastos Gerais'!$B$4:$B$1002=Analítico!$B113),-(Analítico!AK$3&gt;='Gastos Gerais'!$D$4:$D$1002),-(Analítico!AK$3&lt;='Gastos Gerais'!$E$4:$E$1002),-('Gastos Gerais'!$C$4:$C$1002))</f>
        <v>0</v>
      </c>
      <c r="AL113" s="73">
        <f>SUMPRODUCT(-('Gastos Gerais'!$B$4:$B$1002=Analítico!$B113),-(Analítico!AL$3&gt;='Gastos Gerais'!$D$4:$D$1002),-(Analítico!AL$3&lt;='Gastos Gerais'!$E$4:$E$1002),-('Gastos Gerais'!$C$4:$C$1002))</f>
        <v>0</v>
      </c>
      <c r="AM113" s="73">
        <f>SUMPRODUCT(-('Gastos Gerais'!$B$4:$B$1002=Analítico!$B113),-(Analítico!AM$3&gt;='Gastos Gerais'!$D$4:$D$1002),-(Analítico!AM$3&lt;='Gastos Gerais'!$E$4:$E$1002),-('Gastos Gerais'!$C$4:$C$1002))</f>
        <v>0</v>
      </c>
      <c r="AN113" s="73">
        <f>SUMPRODUCT(-('Gastos Gerais'!$B$4:$B$1002=Analítico!$B113),-(Analítico!AN$3&gt;='Gastos Gerais'!$D$4:$D$1002),-(Analítico!AN$3&lt;='Gastos Gerais'!$E$4:$E$1002),-('Gastos Gerais'!$C$4:$C$1002))</f>
        <v>0</v>
      </c>
      <c r="AO113" s="73">
        <f>SUMPRODUCT(-('Gastos Gerais'!$B$4:$B$1002=Analítico!$B113),-(Analítico!AO$3&gt;='Gastos Gerais'!$D$4:$D$1002),-(Analítico!AO$3&lt;='Gastos Gerais'!$E$4:$E$1002),-('Gastos Gerais'!$C$4:$C$1002))</f>
        <v>0</v>
      </c>
      <c r="AP113" s="73">
        <f>SUMPRODUCT(-('Gastos Gerais'!$B$4:$B$1002=Analítico!$B113),-(Analítico!AP$3&gt;='Gastos Gerais'!$D$4:$D$1002),-(Analítico!AP$3&lt;='Gastos Gerais'!$E$4:$E$1002),-('Gastos Gerais'!$C$4:$C$1002))</f>
        <v>0</v>
      </c>
      <c r="AQ113" s="73">
        <f>SUMPRODUCT(-('Gastos Gerais'!$B$4:$B$1002=Analítico!$B113),-(Analítico!AQ$3&gt;='Gastos Gerais'!$D$4:$D$1002),-(Analítico!AQ$3&lt;='Gastos Gerais'!$E$4:$E$1002),-('Gastos Gerais'!$C$4:$C$1002))</f>
        <v>0</v>
      </c>
      <c r="AR113" s="73">
        <f>SUMPRODUCT(-('Gastos Gerais'!$B$4:$B$1002=Analítico!$B113),-(Analítico!AR$3&gt;='Gastos Gerais'!$D$4:$D$1002),-(Analítico!AR$3&lt;='Gastos Gerais'!$E$4:$E$1002),-('Gastos Gerais'!$C$4:$C$1002))</f>
        <v>0</v>
      </c>
      <c r="AS113" s="73">
        <f>SUMPRODUCT(-('Gastos Gerais'!$B$4:$B$1002=Analítico!$B113),-(Analítico!AS$3&gt;='Gastos Gerais'!$D$4:$D$1002),-(Analítico!AS$3&lt;='Gastos Gerais'!$E$4:$E$1002),-('Gastos Gerais'!$C$4:$C$1002))</f>
        <v>0</v>
      </c>
      <c r="AT113" s="73">
        <f>SUMPRODUCT(-('Gastos Gerais'!$B$4:$B$1002=Analítico!$B113),-(Analítico!AT$3&gt;='Gastos Gerais'!$D$4:$D$1002),-(Analítico!AT$3&lt;='Gastos Gerais'!$E$4:$E$1002),-('Gastos Gerais'!$C$4:$C$1002))</f>
        <v>0</v>
      </c>
      <c r="AU113" s="73">
        <f>SUMPRODUCT(-('Gastos Gerais'!$B$4:$B$1002=Analítico!$B113),-(Analítico!AU$3&gt;='Gastos Gerais'!$D$4:$D$1002),-(Analítico!AU$3&lt;='Gastos Gerais'!$E$4:$E$1002),-('Gastos Gerais'!$C$4:$C$1002))</f>
        <v>0</v>
      </c>
      <c r="AV113" s="73">
        <f>SUMPRODUCT(-('Gastos Gerais'!$B$4:$B$1002=Analítico!$B113),-(Analítico!AV$3&gt;='Gastos Gerais'!$D$4:$D$1002),-(Analítico!AV$3&lt;='Gastos Gerais'!$E$4:$E$1002),-('Gastos Gerais'!$C$4:$C$1002))</f>
        <v>0</v>
      </c>
      <c r="AW113" s="73">
        <f>SUMPRODUCT(-('Gastos Gerais'!$B$4:$B$1002=Analítico!$B113),-(Analítico!AW$3&gt;='Gastos Gerais'!$D$4:$D$1002),-(Analítico!AW$3&lt;='Gastos Gerais'!$E$4:$E$1002),-('Gastos Gerais'!$C$4:$C$1002))</f>
        <v>0</v>
      </c>
      <c r="AX113" s="73">
        <f>SUMPRODUCT(-('Gastos Gerais'!$B$4:$B$1002=Analítico!$B113),-(Analítico!AX$3&gt;='Gastos Gerais'!$D$4:$D$1002),-(Analítico!AX$3&lt;='Gastos Gerais'!$E$4:$E$1002),-('Gastos Gerais'!$C$4:$C$1002))</f>
        <v>0</v>
      </c>
      <c r="AY113" s="73">
        <f>SUMPRODUCT(-('Gastos Gerais'!$B$4:$B$1002=Analítico!$B113),-(Analítico!AY$3&gt;='Gastos Gerais'!$D$4:$D$1002),-(Analítico!AY$3&lt;='Gastos Gerais'!$E$4:$E$1002),-('Gastos Gerais'!$C$4:$C$1002))</f>
        <v>0</v>
      </c>
      <c r="AZ113" s="73">
        <f>SUMPRODUCT(-('Gastos Gerais'!$B$4:$B$1002=Analítico!$B113),-(Analítico!AZ$3&gt;='Gastos Gerais'!$D$4:$D$1002),-(Analítico!AZ$3&lt;='Gastos Gerais'!$E$4:$E$1002),-('Gastos Gerais'!$C$4:$C$1002))</f>
        <v>0</v>
      </c>
      <c r="BA113" s="73">
        <f>SUMPRODUCT(-('Gastos Gerais'!$B$4:$B$1002=Analítico!$B113),-(Analítico!BA$3&gt;='Gastos Gerais'!$D$4:$D$1002),-(Analítico!BA$3&lt;='Gastos Gerais'!$E$4:$E$1002),-('Gastos Gerais'!$C$4:$C$1002))</f>
        <v>0</v>
      </c>
      <c r="BB113" s="73">
        <f>SUMPRODUCT(-('Gastos Gerais'!$B$4:$B$1002=Analítico!$B113),-(Analítico!BB$3&gt;='Gastos Gerais'!$D$4:$D$1002),-(Analítico!BB$3&lt;='Gastos Gerais'!$E$4:$E$1002),-('Gastos Gerais'!$C$4:$C$1002))</f>
        <v>0</v>
      </c>
      <c r="BC113" s="73">
        <f>SUMPRODUCT(-('Gastos Gerais'!$B$4:$B$1002=Analítico!$B113),-(Analítico!BC$3&gt;='Gastos Gerais'!$D$4:$D$1002),-(Analítico!BC$3&lt;='Gastos Gerais'!$E$4:$E$1002),-('Gastos Gerais'!$C$4:$C$1002))</f>
        <v>0</v>
      </c>
      <c r="BD113" s="73">
        <f>SUMPRODUCT(-('Gastos Gerais'!$B$4:$B$1002=Analítico!$B113),-(Analítico!BD$3&gt;='Gastos Gerais'!$D$4:$D$1002),-(Analítico!BD$3&lt;='Gastos Gerais'!$E$4:$E$1002),-('Gastos Gerais'!$C$4:$C$1002))</f>
        <v>0</v>
      </c>
      <c r="BE113" s="73">
        <f>SUMPRODUCT(-('Gastos Gerais'!$B$4:$B$1002=Analítico!$B113),-(Analítico!BE$3&gt;='Gastos Gerais'!$D$4:$D$1002),-(Analítico!BE$3&lt;='Gastos Gerais'!$E$4:$E$1002),-('Gastos Gerais'!$C$4:$C$1002))</f>
        <v>0</v>
      </c>
      <c r="BF113" s="73">
        <f>SUMPRODUCT(-('Gastos Gerais'!$B$4:$B$1002=Analítico!$B113),-(Analítico!BF$3&gt;='Gastos Gerais'!$D$4:$D$1002),-(Analítico!BF$3&lt;='Gastos Gerais'!$E$4:$E$1002),-('Gastos Gerais'!$C$4:$C$1002))</f>
        <v>0</v>
      </c>
      <c r="BG113" s="73">
        <f>SUMPRODUCT(-('Gastos Gerais'!$B$4:$B$1002=Analítico!$B113),-(Analítico!BG$3&gt;='Gastos Gerais'!$D$4:$D$1002),-(Analítico!BG$3&lt;='Gastos Gerais'!$E$4:$E$1002),-('Gastos Gerais'!$C$4:$C$1002))</f>
        <v>0</v>
      </c>
      <c r="BH113" s="73">
        <f>SUMPRODUCT(-('Gastos Gerais'!$B$4:$B$1002=Analítico!$B113),-(Analítico!BH$3&gt;='Gastos Gerais'!$D$4:$D$1002),-(Analítico!BH$3&lt;='Gastos Gerais'!$E$4:$E$1002),-('Gastos Gerais'!$C$4:$C$1002))</f>
        <v>0</v>
      </c>
      <c r="BI113" s="73">
        <f>SUMPRODUCT(-('Gastos Gerais'!$B$4:$B$1002=Analítico!$B113),-(Analítico!BI$3&gt;='Gastos Gerais'!$D$4:$D$1002),-(Analítico!BI$3&lt;='Gastos Gerais'!$E$4:$E$1002),-('Gastos Gerais'!$C$4:$C$1002))</f>
        <v>0</v>
      </c>
      <c r="BJ113" s="73">
        <f>SUMPRODUCT(-('Gastos Gerais'!$B$4:$B$1002=Analítico!$B113),-(Analítico!BJ$3&gt;='Gastos Gerais'!$D$4:$D$1002),-(Analítico!BJ$3&lt;='Gastos Gerais'!$E$4:$E$1002),-('Gastos Gerais'!$C$4:$C$1002))</f>
        <v>0</v>
      </c>
      <c r="BK113" s="71">
        <f t="shared" si="33"/>
        <v>0</v>
      </c>
      <c r="BL113" s="76">
        <f t="shared" ca="1" si="34"/>
        <v>0</v>
      </c>
    </row>
    <row r="114" spans="1:64" s="49" customFormat="1" ht="23.25" customHeight="1">
      <c r="A114" s="19" t="s">
        <v>235</v>
      </c>
      <c r="B114" s="351" t="s">
        <v>236</v>
      </c>
      <c r="C114" s="73">
        <f>SUMPRODUCT(-('Gastos Gerais'!$B$4:$B$1002=Analítico!$B114),-(Analítico!C$3&gt;='Gastos Gerais'!$D$4:$D$1002),-(Analítico!C$3&lt;='Gastos Gerais'!$E$4:$E$1002),-('Gastos Gerais'!$C$4:$C$1002))</f>
        <v>0</v>
      </c>
      <c r="D114" s="73">
        <f>SUMPRODUCT(-('Gastos Gerais'!$B$4:$B$1002=Analítico!$B114),-(Analítico!D$3&gt;='Gastos Gerais'!$D$4:$D$1002),-(Analítico!D$3&lt;='Gastos Gerais'!$E$4:$E$1002),-('Gastos Gerais'!$C$4:$C$1002))</f>
        <v>0</v>
      </c>
      <c r="E114" s="73">
        <f>SUMPRODUCT(-('Gastos Gerais'!$B$4:$B$1002=Analítico!$B114),-(Analítico!E$3&gt;='Gastos Gerais'!$D$4:$D$1002),-(Analítico!E$3&lt;='Gastos Gerais'!$E$4:$E$1002),-('Gastos Gerais'!$C$4:$C$1002))</f>
        <v>0</v>
      </c>
      <c r="F114" s="73">
        <f>SUMPRODUCT(-('Gastos Gerais'!$B$4:$B$1002=Analítico!$B114),-(Analítico!F$3&gt;='Gastos Gerais'!$D$4:$D$1002),-(Analítico!F$3&lt;='Gastos Gerais'!$E$4:$E$1002),-('Gastos Gerais'!$C$4:$C$1002))</f>
        <v>0</v>
      </c>
      <c r="G114" s="73">
        <f>SUMPRODUCT(-('Gastos Gerais'!$B$4:$B$1002=Analítico!$B114),-(Analítico!G$3&gt;='Gastos Gerais'!$D$4:$D$1002),-(Analítico!G$3&lt;='Gastos Gerais'!$E$4:$E$1002),-('Gastos Gerais'!$C$4:$C$1002))</f>
        <v>0</v>
      </c>
      <c r="H114" s="73">
        <f>SUMPRODUCT(-('Gastos Gerais'!$B$4:$B$1002=Analítico!$B114),-(Analítico!H$3&gt;='Gastos Gerais'!$D$4:$D$1002),-(Analítico!H$3&lt;='Gastos Gerais'!$E$4:$E$1002),-('Gastos Gerais'!$C$4:$C$1002))</f>
        <v>0</v>
      </c>
      <c r="I114" s="73">
        <f>SUMPRODUCT(-('Gastos Gerais'!$B$4:$B$1002=Analítico!$B114),-(Analítico!I$3&gt;='Gastos Gerais'!$D$4:$D$1002),-(Analítico!I$3&lt;='Gastos Gerais'!$E$4:$E$1002),-('Gastos Gerais'!$C$4:$C$1002))</f>
        <v>0</v>
      </c>
      <c r="J114" s="73">
        <f>SUMPRODUCT(-('Gastos Gerais'!$B$4:$B$1002=Analítico!$B114),-(Analítico!J$3&gt;='Gastos Gerais'!$D$4:$D$1002),-(Analítico!J$3&lt;='Gastos Gerais'!$E$4:$E$1002),-('Gastos Gerais'!$C$4:$C$1002))</f>
        <v>0</v>
      </c>
      <c r="K114" s="73">
        <f>SUMPRODUCT(-('Gastos Gerais'!$B$4:$B$1002=Analítico!$B114),-(Analítico!K$3&gt;='Gastos Gerais'!$D$4:$D$1002),-(Analítico!K$3&lt;='Gastos Gerais'!$E$4:$E$1002),-('Gastos Gerais'!$C$4:$C$1002))</f>
        <v>0</v>
      </c>
      <c r="L114" s="73">
        <f>SUMPRODUCT(-('Gastos Gerais'!$B$4:$B$1002=Analítico!$B114),-(Analítico!L$3&gt;='Gastos Gerais'!$D$4:$D$1002),-(Analítico!L$3&lt;='Gastos Gerais'!$E$4:$E$1002),-('Gastos Gerais'!$C$4:$C$1002))</f>
        <v>0</v>
      </c>
      <c r="M114" s="73">
        <f>SUMPRODUCT(-('Gastos Gerais'!$B$4:$B$1002=Analítico!$B114),-(Analítico!M$3&gt;='Gastos Gerais'!$D$4:$D$1002),-(Analítico!M$3&lt;='Gastos Gerais'!$E$4:$E$1002),-('Gastos Gerais'!$C$4:$C$1002))</f>
        <v>0</v>
      </c>
      <c r="N114" s="73">
        <f>SUMPRODUCT(-('Gastos Gerais'!$B$4:$B$1002=Analítico!$B114),-(Analítico!N$3&gt;='Gastos Gerais'!$D$4:$D$1002),-(Analítico!N$3&lt;='Gastos Gerais'!$E$4:$E$1002),-('Gastos Gerais'!$C$4:$C$1002))</f>
        <v>0</v>
      </c>
      <c r="O114" s="73">
        <f>SUMPRODUCT(-('Gastos Gerais'!$B$4:$B$1002=Analítico!$B114),-(Analítico!O$3&gt;='Gastos Gerais'!$D$4:$D$1002),-(Analítico!O$3&lt;='Gastos Gerais'!$E$4:$E$1002),-('Gastos Gerais'!$C$4:$C$1002))</f>
        <v>0</v>
      </c>
      <c r="P114" s="73">
        <f>SUMPRODUCT(-('Gastos Gerais'!$B$4:$B$1002=Analítico!$B114),-(Analítico!P$3&gt;='Gastos Gerais'!$D$4:$D$1002),-(Analítico!P$3&lt;='Gastos Gerais'!$E$4:$E$1002),-('Gastos Gerais'!$C$4:$C$1002))</f>
        <v>0</v>
      </c>
      <c r="Q114" s="73">
        <f>SUMPRODUCT(-('Gastos Gerais'!$B$4:$B$1002=Analítico!$B114),-(Analítico!Q$3&gt;='Gastos Gerais'!$D$4:$D$1002),-(Analítico!Q$3&lt;='Gastos Gerais'!$E$4:$E$1002),-('Gastos Gerais'!$C$4:$C$1002))</f>
        <v>0</v>
      </c>
      <c r="R114" s="73">
        <f>SUMPRODUCT(-('Gastos Gerais'!$B$4:$B$1002=Analítico!$B114),-(Analítico!R$3&gt;='Gastos Gerais'!$D$4:$D$1002),-(Analítico!R$3&lt;='Gastos Gerais'!$E$4:$E$1002),-('Gastos Gerais'!$C$4:$C$1002))</f>
        <v>0</v>
      </c>
      <c r="S114" s="73">
        <f>SUMPRODUCT(-('Gastos Gerais'!$B$4:$B$1002=Analítico!$B114),-(Analítico!S$3&gt;='Gastos Gerais'!$D$4:$D$1002),-(Analítico!S$3&lt;='Gastos Gerais'!$E$4:$E$1002),-('Gastos Gerais'!$C$4:$C$1002))</f>
        <v>0</v>
      </c>
      <c r="T114" s="73">
        <f>SUMPRODUCT(-('Gastos Gerais'!$B$4:$B$1002=Analítico!$B114),-(Analítico!T$3&gt;='Gastos Gerais'!$D$4:$D$1002),-(Analítico!T$3&lt;='Gastos Gerais'!$E$4:$E$1002),-('Gastos Gerais'!$C$4:$C$1002))</f>
        <v>0</v>
      </c>
      <c r="U114" s="73">
        <f>SUMPRODUCT(-('Gastos Gerais'!$B$4:$B$1002=Analítico!$B114),-(Analítico!U$3&gt;='Gastos Gerais'!$D$4:$D$1002),-(Analítico!U$3&lt;='Gastos Gerais'!$E$4:$E$1002),-('Gastos Gerais'!$C$4:$C$1002))</f>
        <v>0</v>
      </c>
      <c r="V114" s="73">
        <f>SUMPRODUCT(-('Gastos Gerais'!$B$4:$B$1002=Analítico!$B114),-(Analítico!V$3&gt;='Gastos Gerais'!$D$4:$D$1002),-(Analítico!V$3&lt;='Gastos Gerais'!$E$4:$E$1002),-('Gastos Gerais'!$C$4:$C$1002))</f>
        <v>0</v>
      </c>
      <c r="W114" s="73">
        <f>SUMPRODUCT(-('Gastos Gerais'!$B$4:$B$1002=Analítico!$B114),-(Analítico!W$3&gt;='Gastos Gerais'!$D$4:$D$1002),-(Analítico!W$3&lt;='Gastos Gerais'!$E$4:$E$1002),-('Gastos Gerais'!$C$4:$C$1002))</f>
        <v>0</v>
      </c>
      <c r="X114" s="73">
        <f>SUMPRODUCT(-('Gastos Gerais'!$B$4:$B$1002=Analítico!$B114),-(Analítico!X$3&gt;='Gastos Gerais'!$D$4:$D$1002),-(Analítico!X$3&lt;='Gastos Gerais'!$E$4:$E$1002),-('Gastos Gerais'!$C$4:$C$1002))</f>
        <v>0</v>
      </c>
      <c r="Y114" s="73">
        <f>SUMPRODUCT(-('Gastos Gerais'!$B$4:$B$1002=Analítico!$B114),-(Analítico!Y$3&gt;='Gastos Gerais'!$D$4:$D$1002),-(Analítico!Y$3&lt;='Gastos Gerais'!$E$4:$E$1002),-('Gastos Gerais'!$C$4:$C$1002))</f>
        <v>0</v>
      </c>
      <c r="Z114" s="73">
        <f>SUMPRODUCT(-('Gastos Gerais'!$B$4:$B$1002=Analítico!$B114),-(Analítico!Z$3&gt;='Gastos Gerais'!$D$4:$D$1002),-(Analítico!Z$3&lt;='Gastos Gerais'!$E$4:$E$1002),-('Gastos Gerais'!$C$4:$C$1002))</f>
        <v>0</v>
      </c>
      <c r="AA114" s="73">
        <f>SUMPRODUCT(-('Gastos Gerais'!$B$4:$B$1002=Analítico!$B114),-(Analítico!AA$3&gt;='Gastos Gerais'!$D$4:$D$1002),-(Analítico!AA$3&lt;='Gastos Gerais'!$E$4:$E$1002),-('Gastos Gerais'!$C$4:$C$1002))</f>
        <v>0</v>
      </c>
      <c r="AB114" s="73">
        <f>SUMPRODUCT(-('Gastos Gerais'!$B$4:$B$1002=Analítico!$B114),-(Analítico!AB$3&gt;='Gastos Gerais'!$D$4:$D$1002),-(Analítico!AB$3&lt;='Gastos Gerais'!$E$4:$E$1002),-('Gastos Gerais'!$C$4:$C$1002))</f>
        <v>0</v>
      </c>
      <c r="AC114" s="73">
        <f>SUMPRODUCT(-('Gastos Gerais'!$B$4:$B$1002=Analítico!$B114),-(Analítico!AC$3&gt;='Gastos Gerais'!$D$4:$D$1002),-(Analítico!AC$3&lt;='Gastos Gerais'!$E$4:$E$1002),-('Gastos Gerais'!$C$4:$C$1002))</f>
        <v>0</v>
      </c>
      <c r="AD114" s="73">
        <f>SUMPRODUCT(-('Gastos Gerais'!$B$4:$B$1002=Analítico!$B114),-(Analítico!AD$3&gt;='Gastos Gerais'!$D$4:$D$1002),-(Analítico!AD$3&lt;='Gastos Gerais'!$E$4:$E$1002),-('Gastos Gerais'!$C$4:$C$1002))</f>
        <v>0</v>
      </c>
      <c r="AE114" s="73">
        <f>SUMPRODUCT(-('Gastos Gerais'!$B$4:$B$1002=Analítico!$B114),-(Analítico!AE$3&gt;='Gastos Gerais'!$D$4:$D$1002),-(Analítico!AE$3&lt;='Gastos Gerais'!$E$4:$E$1002),-('Gastos Gerais'!$C$4:$C$1002))</f>
        <v>0</v>
      </c>
      <c r="AF114" s="73">
        <f>SUMPRODUCT(-('Gastos Gerais'!$B$4:$B$1002=Analítico!$B114),-(Analítico!AF$3&gt;='Gastos Gerais'!$D$4:$D$1002),-(Analítico!AF$3&lt;='Gastos Gerais'!$E$4:$E$1002),-('Gastos Gerais'!$C$4:$C$1002))</f>
        <v>0</v>
      </c>
      <c r="AG114" s="73">
        <f>SUMPRODUCT(-('Gastos Gerais'!$B$4:$B$1002=Analítico!$B114),-(Analítico!AG$3&gt;='Gastos Gerais'!$D$4:$D$1002),-(Analítico!AG$3&lt;='Gastos Gerais'!$E$4:$E$1002),-('Gastos Gerais'!$C$4:$C$1002))</f>
        <v>0</v>
      </c>
      <c r="AH114" s="73">
        <f>SUMPRODUCT(-('Gastos Gerais'!$B$4:$B$1002=Analítico!$B114),-(Analítico!AH$3&gt;='Gastos Gerais'!$D$4:$D$1002),-(Analítico!AH$3&lt;='Gastos Gerais'!$E$4:$E$1002),-('Gastos Gerais'!$C$4:$C$1002))</f>
        <v>0</v>
      </c>
      <c r="AI114" s="73">
        <f>SUMPRODUCT(-('Gastos Gerais'!$B$4:$B$1002=Analítico!$B114),-(Analítico!AI$3&gt;='Gastos Gerais'!$D$4:$D$1002),-(Analítico!AI$3&lt;='Gastos Gerais'!$E$4:$E$1002),-('Gastos Gerais'!$C$4:$C$1002))</f>
        <v>0</v>
      </c>
      <c r="AJ114" s="73">
        <f>SUMPRODUCT(-('Gastos Gerais'!$B$4:$B$1002=Analítico!$B114),-(Analítico!AJ$3&gt;='Gastos Gerais'!$D$4:$D$1002),-(Analítico!AJ$3&lt;='Gastos Gerais'!$E$4:$E$1002),-('Gastos Gerais'!$C$4:$C$1002))</f>
        <v>0</v>
      </c>
      <c r="AK114" s="73">
        <f>SUMPRODUCT(-('Gastos Gerais'!$B$4:$B$1002=Analítico!$B114),-(Analítico!AK$3&gt;='Gastos Gerais'!$D$4:$D$1002),-(Analítico!AK$3&lt;='Gastos Gerais'!$E$4:$E$1002),-('Gastos Gerais'!$C$4:$C$1002))</f>
        <v>0</v>
      </c>
      <c r="AL114" s="73">
        <f>SUMPRODUCT(-('Gastos Gerais'!$B$4:$B$1002=Analítico!$B114),-(Analítico!AL$3&gt;='Gastos Gerais'!$D$4:$D$1002),-(Analítico!AL$3&lt;='Gastos Gerais'!$E$4:$E$1002),-('Gastos Gerais'!$C$4:$C$1002))</f>
        <v>0</v>
      </c>
      <c r="AM114" s="73">
        <f>SUMPRODUCT(-('Gastos Gerais'!$B$4:$B$1002=Analítico!$B114),-(Analítico!AM$3&gt;='Gastos Gerais'!$D$4:$D$1002),-(Analítico!AM$3&lt;='Gastos Gerais'!$E$4:$E$1002),-('Gastos Gerais'!$C$4:$C$1002))</f>
        <v>0</v>
      </c>
      <c r="AN114" s="73">
        <f>SUMPRODUCT(-('Gastos Gerais'!$B$4:$B$1002=Analítico!$B114),-(Analítico!AN$3&gt;='Gastos Gerais'!$D$4:$D$1002),-(Analítico!AN$3&lt;='Gastos Gerais'!$E$4:$E$1002),-('Gastos Gerais'!$C$4:$C$1002))</f>
        <v>0</v>
      </c>
      <c r="AO114" s="73">
        <f>SUMPRODUCT(-('Gastos Gerais'!$B$4:$B$1002=Analítico!$B114),-(Analítico!AO$3&gt;='Gastos Gerais'!$D$4:$D$1002),-(Analítico!AO$3&lt;='Gastos Gerais'!$E$4:$E$1002),-('Gastos Gerais'!$C$4:$C$1002))</f>
        <v>0</v>
      </c>
      <c r="AP114" s="73">
        <f>SUMPRODUCT(-('Gastos Gerais'!$B$4:$B$1002=Analítico!$B114),-(Analítico!AP$3&gt;='Gastos Gerais'!$D$4:$D$1002),-(Analítico!AP$3&lt;='Gastos Gerais'!$E$4:$E$1002),-('Gastos Gerais'!$C$4:$C$1002))</f>
        <v>0</v>
      </c>
      <c r="AQ114" s="73">
        <f>SUMPRODUCT(-('Gastos Gerais'!$B$4:$B$1002=Analítico!$B114),-(Analítico!AQ$3&gt;='Gastos Gerais'!$D$4:$D$1002),-(Analítico!AQ$3&lt;='Gastos Gerais'!$E$4:$E$1002),-('Gastos Gerais'!$C$4:$C$1002))</f>
        <v>0</v>
      </c>
      <c r="AR114" s="73">
        <f>SUMPRODUCT(-('Gastos Gerais'!$B$4:$B$1002=Analítico!$B114),-(Analítico!AR$3&gt;='Gastos Gerais'!$D$4:$D$1002),-(Analítico!AR$3&lt;='Gastos Gerais'!$E$4:$E$1002),-('Gastos Gerais'!$C$4:$C$1002))</f>
        <v>0</v>
      </c>
      <c r="AS114" s="73">
        <f>SUMPRODUCT(-('Gastos Gerais'!$B$4:$B$1002=Analítico!$B114),-(Analítico!AS$3&gt;='Gastos Gerais'!$D$4:$D$1002),-(Analítico!AS$3&lt;='Gastos Gerais'!$E$4:$E$1002),-('Gastos Gerais'!$C$4:$C$1002))</f>
        <v>0</v>
      </c>
      <c r="AT114" s="73">
        <f>SUMPRODUCT(-('Gastos Gerais'!$B$4:$B$1002=Analítico!$B114),-(Analítico!AT$3&gt;='Gastos Gerais'!$D$4:$D$1002),-(Analítico!AT$3&lt;='Gastos Gerais'!$E$4:$E$1002),-('Gastos Gerais'!$C$4:$C$1002))</f>
        <v>0</v>
      </c>
      <c r="AU114" s="73">
        <f>SUMPRODUCT(-('Gastos Gerais'!$B$4:$B$1002=Analítico!$B114),-(Analítico!AU$3&gt;='Gastos Gerais'!$D$4:$D$1002),-(Analítico!AU$3&lt;='Gastos Gerais'!$E$4:$E$1002),-('Gastos Gerais'!$C$4:$C$1002))</f>
        <v>0</v>
      </c>
      <c r="AV114" s="73">
        <f>SUMPRODUCT(-('Gastos Gerais'!$B$4:$B$1002=Analítico!$B114),-(Analítico!AV$3&gt;='Gastos Gerais'!$D$4:$D$1002),-(Analítico!AV$3&lt;='Gastos Gerais'!$E$4:$E$1002),-('Gastos Gerais'!$C$4:$C$1002))</f>
        <v>0</v>
      </c>
      <c r="AW114" s="73">
        <f>SUMPRODUCT(-('Gastos Gerais'!$B$4:$B$1002=Analítico!$B114),-(Analítico!AW$3&gt;='Gastos Gerais'!$D$4:$D$1002),-(Analítico!AW$3&lt;='Gastos Gerais'!$E$4:$E$1002),-('Gastos Gerais'!$C$4:$C$1002))</f>
        <v>0</v>
      </c>
      <c r="AX114" s="73">
        <f>SUMPRODUCT(-('Gastos Gerais'!$B$4:$B$1002=Analítico!$B114),-(Analítico!AX$3&gt;='Gastos Gerais'!$D$4:$D$1002),-(Analítico!AX$3&lt;='Gastos Gerais'!$E$4:$E$1002),-('Gastos Gerais'!$C$4:$C$1002))</f>
        <v>0</v>
      </c>
      <c r="AY114" s="73">
        <f>SUMPRODUCT(-('Gastos Gerais'!$B$4:$B$1002=Analítico!$B114),-(Analítico!AY$3&gt;='Gastos Gerais'!$D$4:$D$1002),-(Analítico!AY$3&lt;='Gastos Gerais'!$E$4:$E$1002),-('Gastos Gerais'!$C$4:$C$1002))</f>
        <v>0</v>
      </c>
      <c r="AZ114" s="73">
        <f>SUMPRODUCT(-('Gastos Gerais'!$B$4:$B$1002=Analítico!$B114),-(Analítico!AZ$3&gt;='Gastos Gerais'!$D$4:$D$1002),-(Analítico!AZ$3&lt;='Gastos Gerais'!$E$4:$E$1002),-('Gastos Gerais'!$C$4:$C$1002))</f>
        <v>0</v>
      </c>
      <c r="BA114" s="73">
        <f>SUMPRODUCT(-('Gastos Gerais'!$B$4:$B$1002=Analítico!$B114),-(Analítico!BA$3&gt;='Gastos Gerais'!$D$4:$D$1002),-(Analítico!BA$3&lt;='Gastos Gerais'!$E$4:$E$1002),-('Gastos Gerais'!$C$4:$C$1002))</f>
        <v>0</v>
      </c>
      <c r="BB114" s="73">
        <f>SUMPRODUCT(-('Gastos Gerais'!$B$4:$B$1002=Analítico!$B114),-(Analítico!BB$3&gt;='Gastos Gerais'!$D$4:$D$1002),-(Analítico!BB$3&lt;='Gastos Gerais'!$E$4:$E$1002),-('Gastos Gerais'!$C$4:$C$1002))</f>
        <v>0</v>
      </c>
      <c r="BC114" s="73">
        <f>SUMPRODUCT(-('Gastos Gerais'!$B$4:$B$1002=Analítico!$B114),-(Analítico!BC$3&gt;='Gastos Gerais'!$D$4:$D$1002),-(Analítico!BC$3&lt;='Gastos Gerais'!$E$4:$E$1002),-('Gastos Gerais'!$C$4:$C$1002))</f>
        <v>0</v>
      </c>
      <c r="BD114" s="73">
        <f>SUMPRODUCT(-('Gastos Gerais'!$B$4:$B$1002=Analítico!$B114),-(Analítico!BD$3&gt;='Gastos Gerais'!$D$4:$D$1002),-(Analítico!BD$3&lt;='Gastos Gerais'!$E$4:$E$1002),-('Gastos Gerais'!$C$4:$C$1002))</f>
        <v>0</v>
      </c>
      <c r="BE114" s="73">
        <f>SUMPRODUCT(-('Gastos Gerais'!$B$4:$B$1002=Analítico!$B114),-(Analítico!BE$3&gt;='Gastos Gerais'!$D$4:$D$1002),-(Analítico!BE$3&lt;='Gastos Gerais'!$E$4:$E$1002),-('Gastos Gerais'!$C$4:$C$1002))</f>
        <v>0</v>
      </c>
      <c r="BF114" s="73">
        <f>SUMPRODUCT(-('Gastos Gerais'!$B$4:$B$1002=Analítico!$B114),-(Analítico!BF$3&gt;='Gastos Gerais'!$D$4:$D$1002),-(Analítico!BF$3&lt;='Gastos Gerais'!$E$4:$E$1002),-('Gastos Gerais'!$C$4:$C$1002))</f>
        <v>0</v>
      </c>
      <c r="BG114" s="73">
        <f>SUMPRODUCT(-('Gastos Gerais'!$B$4:$B$1002=Analítico!$B114),-(Analítico!BG$3&gt;='Gastos Gerais'!$D$4:$D$1002),-(Analítico!BG$3&lt;='Gastos Gerais'!$E$4:$E$1002),-('Gastos Gerais'!$C$4:$C$1002))</f>
        <v>0</v>
      </c>
      <c r="BH114" s="73">
        <f>SUMPRODUCT(-('Gastos Gerais'!$B$4:$B$1002=Analítico!$B114),-(Analítico!BH$3&gt;='Gastos Gerais'!$D$4:$D$1002),-(Analítico!BH$3&lt;='Gastos Gerais'!$E$4:$E$1002),-('Gastos Gerais'!$C$4:$C$1002))</f>
        <v>0</v>
      </c>
      <c r="BI114" s="73">
        <f>SUMPRODUCT(-('Gastos Gerais'!$B$4:$B$1002=Analítico!$B114),-(Analítico!BI$3&gt;='Gastos Gerais'!$D$4:$D$1002),-(Analítico!BI$3&lt;='Gastos Gerais'!$E$4:$E$1002),-('Gastos Gerais'!$C$4:$C$1002))</f>
        <v>0</v>
      </c>
      <c r="BJ114" s="73">
        <f>SUMPRODUCT(-('Gastos Gerais'!$B$4:$B$1002=Analítico!$B114),-(Analítico!BJ$3&gt;='Gastos Gerais'!$D$4:$D$1002),-(Analítico!BJ$3&lt;='Gastos Gerais'!$E$4:$E$1002),-('Gastos Gerais'!$C$4:$C$1002))</f>
        <v>0</v>
      </c>
      <c r="BK114" s="71">
        <f t="shared" si="33"/>
        <v>0</v>
      </c>
      <c r="BL114" s="76">
        <f t="shared" ca="1" si="34"/>
        <v>0</v>
      </c>
    </row>
    <row r="115" spans="1:64" s="49" customFormat="1" ht="23.25" customHeight="1">
      <c r="A115" s="19" t="s">
        <v>237</v>
      </c>
      <c r="B115" s="351" t="s">
        <v>238</v>
      </c>
      <c r="C115" s="73">
        <f>SUMPRODUCT(-('Gastos Gerais'!$B$4:$B$1002=Analítico!$B115),-(Analítico!C$3&gt;='Gastos Gerais'!$D$4:$D$1002),-(Analítico!C$3&lt;='Gastos Gerais'!$E$4:$E$1002),-('Gastos Gerais'!$C$4:$C$1002))</f>
        <v>11000</v>
      </c>
      <c r="D115" s="73">
        <f>SUMPRODUCT(-('Gastos Gerais'!$B$4:$B$1002=Analítico!$B115),-(Analítico!D$3&gt;='Gastos Gerais'!$D$4:$D$1002),-(Analítico!D$3&lt;='Gastos Gerais'!$E$4:$E$1002),-('Gastos Gerais'!$C$4:$C$1002))</f>
        <v>11000</v>
      </c>
      <c r="E115" s="73">
        <f>SUMPRODUCT(-('Gastos Gerais'!$B$4:$B$1002=Analítico!$B115),-(Analítico!E$3&gt;='Gastos Gerais'!$D$4:$D$1002),-(Analítico!E$3&lt;='Gastos Gerais'!$E$4:$E$1002),-('Gastos Gerais'!$C$4:$C$1002))</f>
        <v>11000</v>
      </c>
      <c r="F115" s="73">
        <f>SUMPRODUCT(-('Gastos Gerais'!$B$4:$B$1002=Analítico!$B115),-(Analítico!F$3&gt;='Gastos Gerais'!$D$4:$D$1002),-(Analítico!F$3&lt;='Gastos Gerais'!$E$4:$E$1002),-('Gastos Gerais'!$C$4:$C$1002))</f>
        <v>11000</v>
      </c>
      <c r="G115" s="73">
        <f>SUMPRODUCT(-('Gastos Gerais'!$B$4:$B$1002=Analítico!$B115),-(Analítico!G$3&gt;='Gastos Gerais'!$D$4:$D$1002),-(Analítico!G$3&lt;='Gastos Gerais'!$E$4:$E$1002),-('Gastos Gerais'!$C$4:$C$1002))</f>
        <v>11000</v>
      </c>
      <c r="H115" s="73">
        <f>SUMPRODUCT(-('Gastos Gerais'!$B$4:$B$1002=Analítico!$B115),-(Analítico!H$3&gt;='Gastos Gerais'!$D$4:$D$1002),-(Analítico!H$3&lt;='Gastos Gerais'!$E$4:$E$1002),-('Gastos Gerais'!$C$4:$C$1002))</f>
        <v>11000</v>
      </c>
      <c r="I115" s="73">
        <f>SUMPRODUCT(-('Gastos Gerais'!$B$4:$B$1002=Analítico!$B115),-(Analítico!I$3&gt;='Gastos Gerais'!$D$4:$D$1002),-(Analítico!I$3&lt;='Gastos Gerais'!$E$4:$E$1002),-('Gastos Gerais'!$C$4:$C$1002))</f>
        <v>11000</v>
      </c>
      <c r="J115" s="73">
        <f>SUMPRODUCT(-('Gastos Gerais'!$B$4:$B$1002=Analítico!$B115),-(Analítico!J$3&gt;='Gastos Gerais'!$D$4:$D$1002),-(Analítico!J$3&lt;='Gastos Gerais'!$E$4:$E$1002),-('Gastos Gerais'!$C$4:$C$1002))</f>
        <v>11000</v>
      </c>
      <c r="K115" s="73">
        <f>SUMPRODUCT(-('Gastos Gerais'!$B$4:$B$1002=Analítico!$B115),-(Analítico!K$3&gt;='Gastos Gerais'!$D$4:$D$1002),-(Analítico!K$3&lt;='Gastos Gerais'!$E$4:$E$1002),-('Gastos Gerais'!$C$4:$C$1002))</f>
        <v>11000</v>
      </c>
      <c r="L115" s="73">
        <f>SUMPRODUCT(-('Gastos Gerais'!$B$4:$B$1002=Analítico!$B115),-(Analítico!L$3&gt;='Gastos Gerais'!$D$4:$D$1002),-(Analítico!L$3&lt;='Gastos Gerais'!$E$4:$E$1002),-('Gastos Gerais'!$C$4:$C$1002))</f>
        <v>0</v>
      </c>
      <c r="M115" s="73">
        <f>SUMPRODUCT(-('Gastos Gerais'!$B$4:$B$1002=Analítico!$B115),-(Analítico!M$3&gt;='Gastos Gerais'!$D$4:$D$1002),-(Analítico!M$3&lt;='Gastos Gerais'!$E$4:$E$1002),-('Gastos Gerais'!$C$4:$C$1002))</f>
        <v>0</v>
      </c>
      <c r="N115" s="73">
        <f>SUMPRODUCT(-('Gastos Gerais'!$B$4:$B$1002=Analítico!$B115),-(Analítico!N$3&gt;='Gastos Gerais'!$D$4:$D$1002),-(Analítico!N$3&lt;='Gastos Gerais'!$E$4:$E$1002),-('Gastos Gerais'!$C$4:$C$1002))</f>
        <v>0</v>
      </c>
      <c r="O115" s="73">
        <f>SUMPRODUCT(-('Gastos Gerais'!$B$4:$B$1002=Analítico!$B115),-(Analítico!O$3&gt;='Gastos Gerais'!$D$4:$D$1002),-(Analítico!O$3&lt;='Gastos Gerais'!$E$4:$E$1002),-('Gastos Gerais'!$C$4:$C$1002))</f>
        <v>0</v>
      </c>
      <c r="P115" s="73">
        <f>SUMPRODUCT(-('Gastos Gerais'!$B$4:$B$1002=Analítico!$B115),-(Analítico!P$3&gt;='Gastos Gerais'!$D$4:$D$1002),-(Analítico!P$3&lt;='Gastos Gerais'!$E$4:$E$1002),-('Gastos Gerais'!$C$4:$C$1002))</f>
        <v>0</v>
      </c>
      <c r="Q115" s="73">
        <f>SUMPRODUCT(-('Gastos Gerais'!$B$4:$B$1002=Analítico!$B115),-(Analítico!Q$3&gt;='Gastos Gerais'!$D$4:$D$1002),-(Analítico!Q$3&lt;='Gastos Gerais'!$E$4:$E$1002),-('Gastos Gerais'!$C$4:$C$1002))</f>
        <v>0</v>
      </c>
      <c r="R115" s="73">
        <f>SUMPRODUCT(-('Gastos Gerais'!$B$4:$B$1002=Analítico!$B115),-(Analítico!R$3&gt;='Gastos Gerais'!$D$4:$D$1002),-(Analítico!R$3&lt;='Gastos Gerais'!$E$4:$E$1002),-('Gastos Gerais'!$C$4:$C$1002))</f>
        <v>0</v>
      </c>
      <c r="S115" s="73">
        <f>SUMPRODUCT(-('Gastos Gerais'!$B$4:$B$1002=Analítico!$B115),-(Analítico!S$3&gt;='Gastos Gerais'!$D$4:$D$1002),-(Analítico!S$3&lt;='Gastos Gerais'!$E$4:$E$1002),-('Gastos Gerais'!$C$4:$C$1002))</f>
        <v>0</v>
      </c>
      <c r="T115" s="73">
        <f>SUMPRODUCT(-('Gastos Gerais'!$B$4:$B$1002=Analítico!$B115),-(Analítico!T$3&gt;='Gastos Gerais'!$D$4:$D$1002),-(Analítico!T$3&lt;='Gastos Gerais'!$E$4:$E$1002),-('Gastos Gerais'!$C$4:$C$1002))</f>
        <v>0</v>
      </c>
      <c r="U115" s="73">
        <f>SUMPRODUCT(-('Gastos Gerais'!$B$4:$B$1002=Analítico!$B115),-(Analítico!U$3&gt;='Gastos Gerais'!$D$4:$D$1002),-(Analítico!U$3&lt;='Gastos Gerais'!$E$4:$E$1002),-('Gastos Gerais'!$C$4:$C$1002))</f>
        <v>0</v>
      </c>
      <c r="V115" s="73">
        <f>SUMPRODUCT(-('Gastos Gerais'!$B$4:$B$1002=Analítico!$B115),-(Analítico!V$3&gt;='Gastos Gerais'!$D$4:$D$1002),-(Analítico!V$3&lt;='Gastos Gerais'!$E$4:$E$1002),-('Gastos Gerais'!$C$4:$C$1002))</f>
        <v>0</v>
      </c>
      <c r="W115" s="73">
        <f>SUMPRODUCT(-('Gastos Gerais'!$B$4:$B$1002=Analítico!$B115),-(Analítico!W$3&gt;='Gastos Gerais'!$D$4:$D$1002),-(Analítico!W$3&lt;='Gastos Gerais'!$E$4:$E$1002),-('Gastos Gerais'!$C$4:$C$1002))</f>
        <v>0</v>
      </c>
      <c r="X115" s="73">
        <f>SUMPRODUCT(-('Gastos Gerais'!$B$4:$B$1002=Analítico!$B115),-(Analítico!X$3&gt;='Gastos Gerais'!$D$4:$D$1002),-(Analítico!X$3&lt;='Gastos Gerais'!$E$4:$E$1002),-('Gastos Gerais'!$C$4:$C$1002))</f>
        <v>0</v>
      </c>
      <c r="Y115" s="73">
        <f>SUMPRODUCT(-('Gastos Gerais'!$B$4:$B$1002=Analítico!$B115),-(Analítico!Y$3&gt;='Gastos Gerais'!$D$4:$D$1002),-(Analítico!Y$3&lt;='Gastos Gerais'!$E$4:$E$1002),-('Gastos Gerais'!$C$4:$C$1002))</f>
        <v>0</v>
      </c>
      <c r="Z115" s="73">
        <f>SUMPRODUCT(-('Gastos Gerais'!$B$4:$B$1002=Analítico!$B115),-(Analítico!Z$3&gt;='Gastos Gerais'!$D$4:$D$1002),-(Analítico!Z$3&lt;='Gastos Gerais'!$E$4:$E$1002),-('Gastos Gerais'!$C$4:$C$1002))</f>
        <v>0</v>
      </c>
      <c r="AA115" s="73">
        <f>SUMPRODUCT(-('Gastos Gerais'!$B$4:$B$1002=Analítico!$B115),-(Analítico!AA$3&gt;='Gastos Gerais'!$D$4:$D$1002),-(Analítico!AA$3&lt;='Gastos Gerais'!$E$4:$E$1002),-('Gastos Gerais'!$C$4:$C$1002))</f>
        <v>0</v>
      </c>
      <c r="AB115" s="73">
        <f>SUMPRODUCT(-('Gastos Gerais'!$B$4:$B$1002=Analítico!$B115),-(Analítico!AB$3&gt;='Gastos Gerais'!$D$4:$D$1002),-(Analítico!AB$3&lt;='Gastos Gerais'!$E$4:$E$1002),-('Gastos Gerais'!$C$4:$C$1002))</f>
        <v>0</v>
      </c>
      <c r="AC115" s="73">
        <f>SUMPRODUCT(-('Gastos Gerais'!$B$4:$B$1002=Analítico!$B115),-(Analítico!AC$3&gt;='Gastos Gerais'!$D$4:$D$1002),-(Analítico!AC$3&lt;='Gastos Gerais'!$E$4:$E$1002),-('Gastos Gerais'!$C$4:$C$1002))</f>
        <v>0</v>
      </c>
      <c r="AD115" s="73">
        <f>SUMPRODUCT(-('Gastos Gerais'!$B$4:$B$1002=Analítico!$B115),-(Analítico!AD$3&gt;='Gastos Gerais'!$D$4:$D$1002),-(Analítico!AD$3&lt;='Gastos Gerais'!$E$4:$E$1002),-('Gastos Gerais'!$C$4:$C$1002))</f>
        <v>0</v>
      </c>
      <c r="AE115" s="73">
        <f>SUMPRODUCT(-('Gastos Gerais'!$B$4:$B$1002=Analítico!$B115),-(Analítico!AE$3&gt;='Gastos Gerais'!$D$4:$D$1002),-(Analítico!AE$3&lt;='Gastos Gerais'!$E$4:$E$1002),-('Gastos Gerais'!$C$4:$C$1002))</f>
        <v>0</v>
      </c>
      <c r="AF115" s="73">
        <f>SUMPRODUCT(-('Gastos Gerais'!$B$4:$B$1002=Analítico!$B115),-(Analítico!AF$3&gt;='Gastos Gerais'!$D$4:$D$1002),-(Analítico!AF$3&lt;='Gastos Gerais'!$E$4:$E$1002),-('Gastos Gerais'!$C$4:$C$1002))</f>
        <v>0</v>
      </c>
      <c r="AG115" s="73">
        <f>SUMPRODUCT(-('Gastos Gerais'!$B$4:$B$1002=Analítico!$B115),-(Analítico!AG$3&gt;='Gastos Gerais'!$D$4:$D$1002),-(Analítico!AG$3&lt;='Gastos Gerais'!$E$4:$E$1002),-('Gastos Gerais'!$C$4:$C$1002))</f>
        <v>0</v>
      </c>
      <c r="AH115" s="73">
        <f>SUMPRODUCT(-('Gastos Gerais'!$B$4:$B$1002=Analítico!$B115),-(Analítico!AH$3&gt;='Gastos Gerais'!$D$4:$D$1002),-(Analítico!AH$3&lt;='Gastos Gerais'!$E$4:$E$1002),-('Gastos Gerais'!$C$4:$C$1002))</f>
        <v>0</v>
      </c>
      <c r="AI115" s="73">
        <f>SUMPRODUCT(-('Gastos Gerais'!$B$4:$B$1002=Analítico!$B115),-(Analítico!AI$3&gt;='Gastos Gerais'!$D$4:$D$1002),-(Analítico!AI$3&lt;='Gastos Gerais'!$E$4:$E$1002),-('Gastos Gerais'!$C$4:$C$1002))</f>
        <v>0</v>
      </c>
      <c r="AJ115" s="73">
        <f>SUMPRODUCT(-('Gastos Gerais'!$B$4:$B$1002=Analítico!$B115),-(Analítico!AJ$3&gt;='Gastos Gerais'!$D$4:$D$1002),-(Analítico!AJ$3&lt;='Gastos Gerais'!$E$4:$E$1002),-('Gastos Gerais'!$C$4:$C$1002))</f>
        <v>0</v>
      </c>
      <c r="AK115" s="73">
        <f>SUMPRODUCT(-('Gastos Gerais'!$B$4:$B$1002=Analítico!$B115),-(Analítico!AK$3&gt;='Gastos Gerais'!$D$4:$D$1002),-(Analítico!AK$3&lt;='Gastos Gerais'!$E$4:$E$1002),-('Gastos Gerais'!$C$4:$C$1002))</f>
        <v>0</v>
      </c>
      <c r="AL115" s="73">
        <f>SUMPRODUCT(-('Gastos Gerais'!$B$4:$B$1002=Analítico!$B115),-(Analítico!AL$3&gt;='Gastos Gerais'!$D$4:$D$1002),-(Analítico!AL$3&lt;='Gastos Gerais'!$E$4:$E$1002),-('Gastos Gerais'!$C$4:$C$1002))</f>
        <v>0</v>
      </c>
      <c r="AM115" s="73">
        <f>SUMPRODUCT(-('Gastos Gerais'!$B$4:$B$1002=Analítico!$B115),-(Analítico!AM$3&gt;='Gastos Gerais'!$D$4:$D$1002),-(Analítico!AM$3&lt;='Gastos Gerais'!$E$4:$E$1002),-('Gastos Gerais'!$C$4:$C$1002))</f>
        <v>0</v>
      </c>
      <c r="AN115" s="73">
        <f>SUMPRODUCT(-('Gastos Gerais'!$B$4:$B$1002=Analítico!$B115),-(Analítico!AN$3&gt;='Gastos Gerais'!$D$4:$D$1002),-(Analítico!AN$3&lt;='Gastos Gerais'!$E$4:$E$1002),-('Gastos Gerais'!$C$4:$C$1002))</f>
        <v>0</v>
      </c>
      <c r="AO115" s="73">
        <f>SUMPRODUCT(-('Gastos Gerais'!$B$4:$B$1002=Analítico!$B115),-(Analítico!AO$3&gt;='Gastos Gerais'!$D$4:$D$1002),-(Analítico!AO$3&lt;='Gastos Gerais'!$E$4:$E$1002),-('Gastos Gerais'!$C$4:$C$1002))</f>
        <v>0</v>
      </c>
      <c r="AP115" s="73">
        <f>SUMPRODUCT(-('Gastos Gerais'!$B$4:$B$1002=Analítico!$B115),-(Analítico!AP$3&gt;='Gastos Gerais'!$D$4:$D$1002),-(Analítico!AP$3&lt;='Gastos Gerais'!$E$4:$E$1002),-('Gastos Gerais'!$C$4:$C$1002))</f>
        <v>0</v>
      </c>
      <c r="AQ115" s="73">
        <f>SUMPRODUCT(-('Gastos Gerais'!$B$4:$B$1002=Analítico!$B115),-(Analítico!AQ$3&gt;='Gastos Gerais'!$D$4:$D$1002),-(Analítico!AQ$3&lt;='Gastos Gerais'!$E$4:$E$1002),-('Gastos Gerais'!$C$4:$C$1002))</f>
        <v>0</v>
      </c>
      <c r="AR115" s="73">
        <f>SUMPRODUCT(-('Gastos Gerais'!$B$4:$B$1002=Analítico!$B115),-(Analítico!AR$3&gt;='Gastos Gerais'!$D$4:$D$1002),-(Analítico!AR$3&lt;='Gastos Gerais'!$E$4:$E$1002),-('Gastos Gerais'!$C$4:$C$1002))</f>
        <v>0</v>
      </c>
      <c r="AS115" s="73">
        <f>SUMPRODUCT(-('Gastos Gerais'!$B$4:$B$1002=Analítico!$B115),-(Analítico!AS$3&gt;='Gastos Gerais'!$D$4:$D$1002),-(Analítico!AS$3&lt;='Gastos Gerais'!$E$4:$E$1002),-('Gastos Gerais'!$C$4:$C$1002))</f>
        <v>0</v>
      </c>
      <c r="AT115" s="73">
        <f>SUMPRODUCT(-('Gastos Gerais'!$B$4:$B$1002=Analítico!$B115),-(Analítico!AT$3&gt;='Gastos Gerais'!$D$4:$D$1002),-(Analítico!AT$3&lt;='Gastos Gerais'!$E$4:$E$1002),-('Gastos Gerais'!$C$4:$C$1002))</f>
        <v>0</v>
      </c>
      <c r="AU115" s="73">
        <f>SUMPRODUCT(-('Gastos Gerais'!$B$4:$B$1002=Analítico!$B115),-(Analítico!AU$3&gt;='Gastos Gerais'!$D$4:$D$1002),-(Analítico!AU$3&lt;='Gastos Gerais'!$E$4:$E$1002),-('Gastos Gerais'!$C$4:$C$1002))</f>
        <v>0</v>
      </c>
      <c r="AV115" s="73">
        <f>SUMPRODUCT(-('Gastos Gerais'!$B$4:$B$1002=Analítico!$B115),-(Analítico!AV$3&gt;='Gastos Gerais'!$D$4:$D$1002),-(Analítico!AV$3&lt;='Gastos Gerais'!$E$4:$E$1002),-('Gastos Gerais'!$C$4:$C$1002))</f>
        <v>0</v>
      </c>
      <c r="AW115" s="73">
        <f>SUMPRODUCT(-('Gastos Gerais'!$B$4:$B$1002=Analítico!$B115),-(Analítico!AW$3&gt;='Gastos Gerais'!$D$4:$D$1002),-(Analítico!AW$3&lt;='Gastos Gerais'!$E$4:$E$1002),-('Gastos Gerais'!$C$4:$C$1002))</f>
        <v>0</v>
      </c>
      <c r="AX115" s="73">
        <f>SUMPRODUCT(-('Gastos Gerais'!$B$4:$B$1002=Analítico!$B115),-(Analítico!AX$3&gt;='Gastos Gerais'!$D$4:$D$1002),-(Analítico!AX$3&lt;='Gastos Gerais'!$E$4:$E$1002),-('Gastos Gerais'!$C$4:$C$1002))</f>
        <v>0</v>
      </c>
      <c r="AY115" s="73">
        <f>SUMPRODUCT(-('Gastos Gerais'!$B$4:$B$1002=Analítico!$B115),-(Analítico!AY$3&gt;='Gastos Gerais'!$D$4:$D$1002),-(Analítico!AY$3&lt;='Gastos Gerais'!$E$4:$E$1002),-('Gastos Gerais'!$C$4:$C$1002))</f>
        <v>0</v>
      </c>
      <c r="AZ115" s="73">
        <f>SUMPRODUCT(-('Gastos Gerais'!$B$4:$B$1002=Analítico!$B115),-(Analítico!AZ$3&gt;='Gastos Gerais'!$D$4:$D$1002),-(Analítico!AZ$3&lt;='Gastos Gerais'!$E$4:$E$1002),-('Gastos Gerais'!$C$4:$C$1002))</f>
        <v>0</v>
      </c>
      <c r="BA115" s="73">
        <f>SUMPRODUCT(-('Gastos Gerais'!$B$4:$B$1002=Analítico!$B115),-(Analítico!BA$3&gt;='Gastos Gerais'!$D$4:$D$1002),-(Analítico!BA$3&lt;='Gastos Gerais'!$E$4:$E$1002),-('Gastos Gerais'!$C$4:$C$1002))</f>
        <v>0</v>
      </c>
      <c r="BB115" s="73">
        <f>SUMPRODUCT(-('Gastos Gerais'!$B$4:$B$1002=Analítico!$B115),-(Analítico!BB$3&gt;='Gastos Gerais'!$D$4:$D$1002),-(Analítico!BB$3&lt;='Gastos Gerais'!$E$4:$E$1002),-('Gastos Gerais'!$C$4:$C$1002))</f>
        <v>0</v>
      </c>
      <c r="BC115" s="73">
        <f>SUMPRODUCT(-('Gastos Gerais'!$B$4:$B$1002=Analítico!$B115),-(Analítico!BC$3&gt;='Gastos Gerais'!$D$4:$D$1002),-(Analítico!BC$3&lt;='Gastos Gerais'!$E$4:$E$1002),-('Gastos Gerais'!$C$4:$C$1002))</f>
        <v>0</v>
      </c>
      <c r="BD115" s="73">
        <f>SUMPRODUCT(-('Gastos Gerais'!$B$4:$B$1002=Analítico!$B115),-(Analítico!BD$3&gt;='Gastos Gerais'!$D$4:$D$1002),-(Analítico!BD$3&lt;='Gastos Gerais'!$E$4:$E$1002),-('Gastos Gerais'!$C$4:$C$1002))</f>
        <v>0</v>
      </c>
      <c r="BE115" s="73">
        <f>SUMPRODUCT(-('Gastos Gerais'!$B$4:$B$1002=Analítico!$B115),-(Analítico!BE$3&gt;='Gastos Gerais'!$D$4:$D$1002),-(Analítico!BE$3&lt;='Gastos Gerais'!$E$4:$E$1002),-('Gastos Gerais'!$C$4:$C$1002))</f>
        <v>0</v>
      </c>
      <c r="BF115" s="73">
        <f>SUMPRODUCT(-('Gastos Gerais'!$B$4:$B$1002=Analítico!$B115),-(Analítico!BF$3&gt;='Gastos Gerais'!$D$4:$D$1002),-(Analítico!BF$3&lt;='Gastos Gerais'!$E$4:$E$1002),-('Gastos Gerais'!$C$4:$C$1002))</f>
        <v>0</v>
      </c>
      <c r="BG115" s="73">
        <f>SUMPRODUCT(-('Gastos Gerais'!$B$4:$B$1002=Analítico!$B115),-(Analítico!BG$3&gt;='Gastos Gerais'!$D$4:$D$1002),-(Analítico!BG$3&lt;='Gastos Gerais'!$E$4:$E$1002),-('Gastos Gerais'!$C$4:$C$1002))</f>
        <v>0</v>
      </c>
      <c r="BH115" s="73">
        <f>SUMPRODUCT(-('Gastos Gerais'!$B$4:$B$1002=Analítico!$B115),-(Analítico!BH$3&gt;='Gastos Gerais'!$D$4:$D$1002),-(Analítico!BH$3&lt;='Gastos Gerais'!$E$4:$E$1002),-('Gastos Gerais'!$C$4:$C$1002))</f>
        <v>0</v>
      </c>
      <c r="BI115" s="73">
        <f>SUMPRODUCT(-('Gastos Gerais'!$B$4:$B$1002=Analítico!$B115),-(Analítico!BI$3&gt;='Gastos Gerais'!$D$4:$D$1002),-(Analítico!BI$3&lt;='Gastos Gerais'!$E$4:$E$1002),-('Gastos Gerais'!$C$4:$C$1002))</f>
        <v>0</v>
      </c>
      <c r="BJ115" s="73">
        <f>SUMPRODUCT(-('Gastos Gerais'!$B$4:$B$1002=Analítico!$B115),-(Analítico!BJ$3&gt;='Gastos Gerais'!$D$4:$D$1002),-(Analítico!BJ$3&lt;='Gastos Gerais'!$E$4:$E$1002),-('Gastos Gerais'!$C$4:$C$1002))</f>
        <v>0</v>
      </c>
      <c r="BK115" s="71">
        <f t="shared" si="33"/>
        <v>99000</v>
      </c>
      <c r="BL115" s="76">
        <f t="shared" ca="1" si="34"/>
        <v>1.2041078389301919E-3</v>
      </c>
    </row>
    <row r="116" spans="1:64" s="49" customFormat="1" ht="23.25" customHeight="1">
      <c r="A116" s="19" t="s">
        <v>239</v>
      </c>
      <c r="B116" s="351" t="s">
        <v>240</v>
      </c>
      <c r="C116" s="73">
        <f>SUMPRODUCT(-('Gastos Gerais'!$B$4:$B$1002=Analítico!$B116),-(Analítico!C$3&gt;='Gastos Gerais'!$D$4:$D$1002),-(Analítico!C$3&lt;='Gastos Gerais'!$E$4:$E$1002),-('Gastos Gerais'!$C$4:$C$1002))</f>
        <v>1000</v>
      </c>
      <c r="D116" s="73">
        <f>SUMPRODUCT(-('Gastos Gerais'!$B$4:$B$1002=Analítico!$B116),-(Analítico!D$3&gt;='Gastos Gerais'!$D$4:$D$1002),-(Analítico!D$3&lt;='Gastos Gerais'!$E$4:$E$1002),-('Gastos Gerais'!$C$4:$C$1002))</f>
        <v>1000</v>
      </c>
      <c r="E116" s="73">
        <f>SUMPRODUCT(-('Gastos Gerais'!$B$4:$B$1002=Analítico!$B116),-(Analítico!E$3&gt;='Gastos Gerais'!$D$4:$D$1002),-(Analítico!E$3&lt;='Gastos Gerais'!$E$4:$E$1002),-('Gastos Gerais'!$C$4:$C$1002))</f>
        <v>1000</v>
      </c>
      <c r="F116" s="73">
        <f>SUMPRODUCT(-('Gastos Gerais'!$B$4:$B$1002=Analítico!$B116),-(Analítico!F$3&gt;='Gastos Gerais'!$D$4:$D$1002),-(Analítico!F$3&lt;='Gastos Gerais'!$E$4:$E$1002),-('Gastos Gerais'!$C$4:$C$1002))</f>
        <v>1000</v>
      </c>
      <c r="G116" s="73">
        <f>SUMPRODUCT(-('Gastos Gerais'!$B$4:$B$1002=Analítico!$B116),-(Analítico!G$3&gt;='Gastos Gerais'!$D$4:$D$1002),-(Analítico!G$3&lt;='Gastos Gerais'!$E$4:$E$1002),-('Gastos Gerais'!$C$4:$C$1002))</f>
        <v>1000</v>
      </c>
      <c r="H116" s="73">
        <f>SUMPRODUCT(-('Gastos Gerais'!$B$4:$B$1002=Analítico!$B116),-(Analítico!H$3&gt;='Gastos Gerais'!$D$4:$D$1002),-(Analítico!H$3&lt;='Gastos Gerais'!$E$4:$E$1002),-('Gastos Gerais'!$C$4:$C$1002))</f>
        <v>1000</v>
      </c>
      <c r="I116" s="73">
        <f>SUMPRODUCT(-('Gastos Gerais'!$B$4:$B$1002=Analítico!$B116),-(Analítico!I$3&gt;='Gastos Gerais'!$D$4:$D$1002),-(Analítico!I$3&lt;='Gastos Gerais'!$E$4:$E$1002),-('Gastos Gerais'!$C$4:$C$1002))</f>
        <v>1000</v>
      </c>
      <c r="J116" s="73">
        <f>SUMPRODUCT(-('Gastos Gerais'!$B$4:$B$1002=Analítico!$B116),-(Analítico!J$3&gt;='Gastos Gerais'!$D$4:$D$1002),-(Analítico!J$3&lt;='Gastos Gerais'!$E$4:$E$1002),-('Gastos Gerais'!$C$4:$C$1002))</f>
        <v>1000</v>
      </c>
      <c r="K116" s="73">
        <f>SUMPRODUCT(-('Gastos Gerais'!$B$4:$B$1002=Analítico!$B116),-(Analítico!K$3&gt;='Gastos Gerais'!$D$4:$D$1002),-(Analítico!K$3&lt;='Gastos Gerais'!$E$4:$E$1002),-('Gastos Gerais'!$C$4:$C$1002))</f>
        <v>1000</v>
      </c>
      <c r="L116" s="73">
        <f>SUMPRODUCT(-('Gastos Gerais'!$B$4:$B$1002=Analítico!$B116),-(Analítico!L$3&gt;='Gastos Gerais'!$D$4:$D$1002),-(Analítico!L$3&lt;='Gastos Gerais'!$E$4:$E$1002),-('Gastos Gerais'!$C$4:$C$1002))</f>
        <v>0</v>
      </c>
      <c r="M116" s="73">
        <f>SUMPRODUCT(-('Gastos Gerais'!$B$4:$B$1002=Analítico!$B116),-(Analítico!M$3&gt;='Gastos Gerais'!$D$4:$D$1002),-(Analítico!M$3&lt;='Gastos Gerais'!$E$4:$E$1002),-('Gastos Gerais'!$C$4:$C$1002))</f>
        <v>0</v>
      </c>
      <c r="N116" s="73">
        <f>SUMPRODUCT(-('Gastos Gerais'!$B$4:$B$1002=Analítico!$B116),-(Analítico!N$3&gt;='Gastos Gerais'!$D$4:$D$1002),-(Analítico!N$3&lt;='Gastos Gerais'!$E$4:$E$1002),-('Gastos Gerais'!$C$4:$C$1002))</f>
        <v>0</v>
      </c>
      <c r="O116" s="73">
        <f>SUMPRODUCT(-('Gastos Gerais'!$B$4:$B$1002=Analítico!$B116),-(Analítico!O$3&gt;='Gastos Gerais'!$D$4:$D$1002),-(Analítico!O$3&lt;='Gastos Gerais'!$E$4:$E$1002),-('Gastos Gerais'!$C$4:$C$1002))</f>
        <v>0</v>
      </c>
      <c r="P116" s="73">
        <f>SUMPRODUCT(-('Gastos Gerais'!$B$4:$B$1002=Analítico!$B116),-(Analítico!P$3&gt;='Gastos Gerais'!$D$4:$D$1002),-(Analítico!P$3&lt;='Gastos Gerais'!$E$4:$E$1002),-('Gastos Gerais'!$C$4:$C$1002))</f>
        <v>0</v>
      </c>
      <c r="Q116" s="73">
        <f>SUMPRODUCT(-('Gastos Gerais'!$B$4:$B$1002=Analítico!$B116),-(Analítico!Q$3&gt;='Gastos Gerais'!$D$4:$D$1002),-(Analítico!Q$3&lt;='Gastos Gerais'!$E$4:$E$1002),-('Gastos Gerais'!$C$4:$C$1002))</f>
        <v>0</v>
      </c>
      <c r="R116" s="73">
        <f>SUMPRODUCT(-('Gastos Gerais'!$B$4:$B$1002=Analítico!$B116),-(Analítico!R$3&gt;='Gastos Gerais'!$D$4:$D$1002),-(Analítico!R$3&lt;='Gastos Gerais'!$E$4:$E$1002),-('Gastos Gerais'!$C$4:$C$1002))</f>
        <v>0</v>
      </c>
      <c r="S116" s="73">
        <f>SUMPRODUCT(-('Gastos Gerais'!$B$4:$B$1002=Analítico!$B116),-(Analítico!S$3&gt;='Gastos Gerais'!$D$4:$D$1002),-(Analítico!S$3&lt;='Gastos Gerais'!$E$4:$E$1002),-('Gastos Gerais'!$C$4:$C$1002))</f>
        <v>0</v>
      </c>
      <c r="T116" s="73">
        <f>SUMPRODUCT(-('Gastos Gerais'!$B$4:$B$1002=Analítico!$B116),-(Analítico!T$3&gt;='Gastos Gerais'!$D$4:$D$1002),-(Analítico!T$3&lt;='Gastos Gerais'!$E$4:$E$1002),-('Gastos Gerais'!$C$4:$C$1002))</f>
        <v>0</v>
      </c>
      <c r="U116" s="73">
        <f>SUMPRODUCT(-('Gastos Gerais'!$B$4:$B$1002=Analítico!$B116),-(Analítico!U$3&gt;='Gastos Gerais'!$D$4:$D$1002),-(Analítico!U$3&lt;='Gastos Gerais'!$E$4:$E$1002),-('Gastos Gerais'!$C$4:$C$1002))</f>
        <v>0</v>
      </c>
      <c r="V116" s="73">
        <f>SUMPRODUCT(-('Gastos Gerais'!$B$4:$B$1002=Analítico!$B116),-(Analítico!V$3&gt;='Gastos Gerais'!$D$4:$D$1002),-(Analítico!V$3&lt;='Gastos Gerais'!$E$4:$E$1002),-('Gastos Gerais'!$C$4:$C$1002))</f>
        <v>0</v>
      </c>
      <c r="W116" s="73">
        <f>SUMPRODUCT(-('Gastos Gerais'!$B$4:$B$1002=Analítico!$B116),-(Analítico!W$3&gt;='Gastos Gerais'!$D$4:$D$1002),-(Analítico!W$3&lt;='Gastos Gerais'!$E$4:$E$1002),-('Gastos Gerais'!$C$4:$C$1002))</f>
        <v>0</v>
      </c>
      <c r="X116" s="73">
        <f>SUMPRODUCT(-('Gastos Gerais'!$B$4:$B$1002=Analítico!$B116),-(Analítico!X$3&gt;='Gastos Gerais'!$D$4:$D$1002),-(Analítico!X$3&lt;='Gastos Gerais'!$E$4:$E$1002),-('Gastos Gerais'!$C$4:$C$1002))</f>
        <v>0</v>
      </c>
      <c r="Y116" s="73">
        <f>SUMPRODUCT(-('Gastos Gerais'!$B$4:$B$1002=Analítico!$B116),-(Analítico!Y$3&gt;='Gastos Gerais'!$D$4:$D$1002),-(Analítico!Y$3&lt;='Gastos Gerais'!$E$4:$E$1002),-('Gastos Gerais'!$C$4:$C$1002))</f>
        <v>0</v>
      </c>
      <c r="Z116" s="73">
        <f>SUMPRODUCT(-('Gastos Gerais'!$B$4:$B$1002=Analítico!$B116),-(Analítico!Z$3&gt;='Gastos Gerais'!$D$4:$D$1002),-(Analítico!Z$3&lt;='Gastos Gerais'!$E$4:$E$1002),-('Gastos Gerais'!$C$4:$C$1002))</f>
        <v>0</v>
      </c>
      <c r="AA116" s="73">
        <f>SUMPRODUCT(-('Gastos Gerais'!$B$4:$B$1002=Analítico!$B116),-(Analítico!AA$3&gt;='Gastos Gerais'!$D$4:$D$1002),-(Analítico!AA$3&lt;='Gastos Gerais'!$E$4:$E$1002),-('Gastos Gerais'!$C$4:$C$1002))</f>
        <v>0</v>
      </c>
      <c r="AB116" s="73">
        <f>SUMPRODUCT(-('Gastos Gerais'!$B$4:$B$1002=Analítico!$B116),-(Analítico!AB$3&gt;='Gastos Gerais'!$D$4:$D$1002),-(Analítico!AB$3&lt;='Gastos Gerais'!$E$4:$E$1002),-('Gastos Gerais'!$C$4:$C$1002))</f>
        <v>0</v>
      </c>
      <c r="AC116" s="73">
        <f>SUMPRODUCT(-('Gastos Gerais'!$B$4:$B$1002=Analítico!$B116),-(Analítico!AC$3&gt;='Gastos Gerais'!$D$4:$D$1002),-(Analítico!AC$3&lt;='Gastos Gerais'!$E$4:$E$1002),-('Gastos Gerais'!$C$4:$C$1002))</f>
        <v>0</v>
      </c>
      <c r="AD116" s="73">
        <f>SUMPRODUCT(-('Gastos Gerais'!$B$4:$B$1002=Analítico!$B116),-(Analítico!AD$3&gt;='Gastos Gerais'!$D$4:$D$1002),-(Analítico!AD$3&lt;='Gastos Gerais'!$E$4:$E$1002),-('Gastos Gerais'!$C$4:$C$1002))</f>
        <v>0</v>
      </c>
      <c r="AE116" s="73">
        <f>SUMPRODUCT(-('Gastos Gerais'!$B$4:$B$1002=Analítico!$B116),-(Analítico!AE$3&gt;='Gastos Gerais'!$D$4:$D$1002),-(Analítico!AE$3&lt;='Gastos Gerais'!$E$4:$E$1002),-('Gastos Gerais'!$C$4:$C$1002))</f>
        <v>0</v>
      </c>
      <c r="AF116" s="73">
        <f>SUMPRODUCT(-('Gastos Gerais'!$B$4:$B$1002=Analítico!$B116),-(Analítico!AF$3&gt;='Gastos Gerais'!$D$4:$D$1002),-(Analítico!AF$3&lt;='Gastos Gerais'!$E$4:$E$1002),-('Gastos Gerais'!$C$4:$C$1002))</f>
        <v>0</v>
      </c>
      <c r="AG116" s="73">
        <f>SUMPRODUCT(-('Gastos Gerais'!$B$4:$B$1002=Analítico!$B116),-(Analítico!AG$3&gt;='Gastos Gerais'!$D$4:$D$1002),-(Analítico!AG$3&lt;='Gastos Gerais'!$E$4:$E$1002),-('Gastos Gerais'!$C$4:$C$1002))</f>
        <v>0</v>
      </c>
      <c r="AH116" s="73">
        <f>SUMPRODUCT(-('Gastos Gerais'!$B$4:$B$1002=Analítico!$B116),-(Analítico!AH$3&gt;='Gastos Gerais'!$D$4:$D$1002),-(Analítico!AH$3&lt;='Gastos Gerais'!$E$4:$E$1002),-('Gastos Gerais'!$C$4:$C$1002))</f>
        <v>0</v>
      </c>
      <c r="AI116" s="73">
        <f>SUMPRODUCT(-('Gastos Gerais'!$B$4:$B$1002=Analítico!$B116),-(Analítico!AI$3&gt;='Gastos Gerais'!$D$4:$D$1002),-(Analítico!AI$3&lt;='Gastos Gerais'!$E$4:$E$1002),-('Gastos Gerais'!$C$4:$C$1002))</f>
        <v>0</v>
      </c>
      <c r="AJ116" s="73">
        <f>SUMPRODUCT(-('Gastos Gerais'!$B$4:$B$1002=Analítico!$B116),-(Analítico!AJ$3&gt;='Gastos Gerais'!$D$4:$D$1002),-(Analítico!AJ$3&lt;='Gastos Gerais'!$E$4:$E$1002),-('Gastos Gerais'!$C$4:$C$1002))</f>
        <v>0</v>
      </c>
      <c r="AK116" s="73">
        <f>SUMPRODUCT(-('Gastos Gerais'!$B$4:$B$1002=Analítico!$B116),-(Analítico!AK$3&gt;='Gastos Gerais'!$D$4:$D$1002),-(Analítico!AK$3&lt;='Gastos Gerais'!$E$4:$E$1002),-('Gastos Gerais'!$C$4:$C$1002))</f>
        <v>0</v>
      </c>
      <c r="AL116" s="73">
        <f>SUMPRODUCT(-('Gastos Gerais'!$B$4:$B$1002=Analítico!$B116),-(Analítico!AL$3&gt;='Gastos Gerais'!$D$4:$D$1002),-(Analítico!AL$3&lt;='Gastos Gerais'!$E$4:$E$1002),-('Gastos Gerais'!$C$4:$C$1002))</f>
        <v>0</v>
      </c>
      <c r="AM116" s="73">
        <f>SUMPRODUCT(-('Gastos Gerais'!$B$4:$B$1002=Analítico!$B116),-(Analítico!AM$3&gt;='Gastos Gerais'!$D$4:$D$1002),-(Analítico!AM$3&lt;='Gastos Gerais'!$E$4:$E$1002),-('Gastos Gerais'!$C$4:$C$1002))</f>
        <v>0</v>
      </c>
      <c r="AN116" s="73">
        <f>SUMPRODUCT(-('Gastos Gerais'!$B$4:$B$1002=Analítico!$B116),-(Analítico!AN$3&gt;='Gastos Gerais'!$D$4:$D$1002),-(Analítico!AN$3&lt;='Gastos Gerais'!$E$4:$E$1002),-('Gastos Gerais'!$C$4:$C$1002))</f>
        <v>0</v>
      </c>
      <c r="AO116" s="73">
        <f>SUMPRODUCT(-('Gastos Gerais'!$B$4:$B$1002=Analítico!$B116),-(Analítico!AO$3&gt;='Gastos Gerais'!$D$4:$D$1002),-(Analítico!AO$3&lt;='Gastos Gerais'!$E$4:$E$1002),-('Gastos Gerais'!$C$4:$C$1002))</f>
        <v>0</v>
      </c>
      <c r="AP116" s="73">
        <f>SUMPRODUCT(-('Gastos Gerais'!$B$4:$B$1002=Analítico!$B116),-(Analítico!AP$3&gt;='Gastos Gerais'!$D$4:$D$1002),-(Analítico!AP$3&lt;='Gastos Gerais'!$E$4:$E$1002),-('Gastos Gerais'!$C$4:$C$1002))</f>
        <v>0</v>
      </c>
      <c r="AQ116" s="73">
        <f>SUMPRODUCT(-('Gastos Gerais'!$B$4:$B$1002=Analítico!$B116),-(Analítico!AQ$3&gt;='Gastos Gerais'!$D$4:$D$1002),-(Analítico!AQ$3&lt;='Gastos Gerais'!$E$4:$E$1002),-('Gastos Gerais'!$C$4:$C$1002))</f>
        <v>0</v>
      </c>
      <c r="AR116" s="73">
        <f>SUMPRODUCT(-('Gastos Gerais'!$B$4:$B$1002=Analítico!$B116),-(Analítico!AR$3&gt;='Gastos Gerais'!$D$4:$D$1002),-(Analítico!AR$3&lt;='Gastos Gerais'!$E$4:$E$1002),-('Gastos Gerais'!$C$4:$C$1002))</f>
        <v>0</v>
      </c>
      <c r="AS116" s="73">
        <f>SUMPRODUCT(-('Gastos Gerais'!$B$4:$B$1002=Analítico!$B116),-(Analítico!AS$3&gt;='Gastos Gerais'!$D$4:$D$1002),-(Analítico!AS$3&lt;='Gastos Gerais'!$E$4:$E$1002),-('Gastos Gerais'!$C$4:$C$1002))</f>
        <v>0</v>
      </c>
      <c r="AT116" s="73">
        <f>SUMPRODUCT(-('Gastos Gerais'!$B$4:$B$1002=Analítico!$B116),-(Analítico!AT$3&gt;='Gastos Gerais'!$D$4:$D$1002),-(Analítico!AT$3&lt;='Gastos Gerais'!$E$4:$E$1002),-('Gastos Gerais'!$C$4:$C$1002))</f>
        <v>0</v>
      </c>
      <c r="AU116" s="73">
        <f>SUMPRODUCT(-('Gastos Gerais'!$B$4:$B$1002=Analítico!$B116),-(Analítico!AU$3&gt;='Gastos Gerais'!$D$4:$D$1002),-(Analítico!AU$3&lt;='Gastos Gerais'!$E$4:$E$1002),-('Gastos Gerais'!$C$4:$C$1002))</f>
        <v>0</v>
      </c>
      <c r="AV116" s="73">
        <f>SUMPRODUCT(-('Gastos Gerais'!$B$4:$B$1002=Analítico!$B116),-(Analítico!AV$3&gt;='Gastos Gerais'!$D$4:$D$1002),-(Analítico!AV$3&lt;='Gastos Gerais'!$E$4:$E$1002),-('Gastos Gerais'!$C$4:$C$1002))</f>
        <v>0</v>
      </c>
      <c r="AW116" s="73">
        <f>SUMPRODUCT(-('Gastos Gerais'!$B$4:$B$1002=Analítico!$B116),-(Analítico!AW$3&gt;='Gastos Gerais'!$D$4:$D$1002),-(Analítico!AW$3&lt;='Gastos Gerais'!$E$4:$E$1002),-('Gastos Gerais'!$C$4:$C$1002))</f>
        <v>0</v>
      </c>
      <c r="AX116" s="73">
        <f>SUMPRODUCT(-('Gastos Gerais'!$B$4:$B$1002=Analítico!$B116),-(Analítico!AX$3&gt;='Gastos Gerais'!$D$4:$D$1002),-(Analítico!AX$3&lt;='Gastos Gerais'!$E$4:$E$1002),-('Gastos Gerais'!$C$4:$C$1002))</f>
        <v>0</v>
      </c>
      <c r="AY116" s="73">
        <f>SUMPRODUCT(-('Gastos Gerais'!$B$4:$B$1002=Analítico!$B116),-(Analítico!AY$3&gt;='Gastos Gerais'!$D$4:$D$1002),-(Analítico!AY$3&lt;='Gastos Gerais'!$E$4:$E$1002),-('Gastos Gerais'!$C$4:$C$1002))</f>
        <v>0</v>
      </c>
      <c r="AZ116" s="73">
        <f>SUMPRODUCT(-('Gastos Gerais'!$B$4:$B$1002=Analítico!$B116),-(Analítico!AZ$3&gt;='Gastos Gerais'!$D$4:$D$1002),-(Analítico!AZ$3&lt;='Gastos Gerais'!$E$4:$E$1002),-('Gastos Gerais'!$C$4:$C$1002))</f>
        <v>0</v>
      </c>
      <c r="BA116" s="73">
        <f>SUMPRODUCT(-('Gastos Gerais'!$B$4:$B$1002=Analítico!$B116),-(Analítico!BA$3&gt;='Gastos Gerais'!$D$4:$D$1002),-(Analítico!BA$3&lt;='Gastos Gerais'!$E$4:$E$1002),-('Gastos Gerais'!$C$4:$C$1002))</f>
        <v>0</v>
      </c>
      <c r="BB116" s="73">
        <f>SUMPRODUCT(-('Gastos Gerais'!$B$4:$B$1002=Analítico!$B116),-(Analítico!BB$3&gt;='Gastos Gerais'!$D$4:$D$1002),-(Analítico!BB$3&lt;='Gastos Gerais'!$E$4:$E$1002),-('Gastos Gerais'!$C$4:$C$1002))</f>
        <v>0</v>
      </c>
      <c r="BC116" s="73">
        <f>SUMPRODUCT(-('Gastos Gerais'!$B$4:$B$1002=Analítico!$B116),-(Analítico!BC$3&gt;='Gastos Gerais'!$D$4:$D$1002),-(Analítico!BC$3&lt;='Gastos Gerais'!$E$4:$E$1002),-('Gastos Gerais'!$C$4:$C$1002))</f>
        <v>0</v>
      </c>
      <c r="BD116" s="73">
        <f>SUMPRODUCT(-('Gastos Gerais'!$B$4:$B$1002=Analítico!$B116),-(Analítico!BD$3&gt;='Gastos Gerais'!$D$4:$D$1002),-(Analítico!BD$3&lt;='Gastos Gerais'!$E$4:$E$1002),-('Gastos Gerais'!$C$4:$C$1002))</f>
        <v>0</v>
      </c>
      <c r="BE116" s="73">
        <f>SUMPRODUCT(-('Gastos Gerais'!$B$4:$B$1002=Analítico!$B116),-(Analítico!BE$3&gt;='Gastos Gerais'!$D$4:$D$1002),-(Analítico!BE$3&lt;='Gastos Gerais'!$E$4:$E$1002),-('Gastos Gerais'!$C$4:$C$1002))</f>
        <v>0</v>
      </c>
      <c r="BF116" s="73">
        <f>SUMPRODUCT(-('Gastos Gerais'!$B$4:$B$1002=Analítico!$B116),-(Analítico!BF$3&gt;='Gastos Gerais'!$D$4:$D$1002),-(Analítico!BF$3&lt;='Gastos Gerais'!$E$4:$E$1002),-('Gastos Gerais'!$C$4:$C$1002))</f>
        <v>0</v>
      </c>
      <c r="BG116" s="73">
        <f>SUMPRODUCT(-('Gastos Gerais'!$B$4:$B$1002=Analítico!$B116),-(Analítico!BG$3&gt;='Gastos Gerais'!$D$4:$D$1002),-(Analítico!BG$3&lt;='Gastos Gerais'!$E$4:$E$1002),-('Gastos Gerais'!$C$4:$C$1002))</f>
        <v>0</v>
      </c>
      <c r="BH116" s="73">
        <f>SUMPRODUCT(-('Gastos Gerais'!$B$4:$B$1002=Analítico!$B116),-(Analítico!BH$3&gt;='Gastos Gerais'!$D$4:$D$1002),-(Analítico!BH$3&lt;='Gastos Gerais'!$E$4:$E$1002),-('Gastos Gerais'!$C$4:$C$1002))</f>
        <v>0</v>
      </c>
      <c r="BI116" s="73">
        <f>SUMPRODUCT(-('Gastos Gerais'!$B$4:$B$1002=Analítico!$B116),-(Analítico!BI$3&gt;='Gastos Gerais'!$D$4:$D$1002),-(Analítico!BI$3&lt;='Gastos Gerais'!$E$4:$E$1002),-('Gastos Gerais'!$C$4:$C$1002))</f>
        <v>0</v>
      </c>
      <c r="BJ116" s="73">
        <f>SUMPRODUCT(-('Gastos Gerais'!$B$4:$B$1002=Analítico!$B116),-(Analítico!BJ$3&gt;='Gastos Gerais'!$D$4:$D$1002),-(Analítico!BJ$3&lt;='Gastos Gerais'!$E$4:$E$1002),-('Gastos Gerais'!$C$4:$C$1002))</f>
        <v>0</v>
      </c>
      <c r="BK116" s="71">
        <f t="shared" si="33"/>
        <v>9000</v>
      </c>
      <c r="BL116" s="76">
        <f t="shared" ca="1" si="34"/>
        <v>1.0946434899365381E-4</v>
      </c>
    </row>
    <row r="117" spans="1:64" s="49" customFormat="1" ht="23.25" customHeight="1">
      <c r="A117" s="19" t="s">
        <v>241</v>
      </c>
      <c r="B117" s="351" t="s">
        <v>242</v>
      </c>
      <c r="C117" s="73">
        <f>SUMPRODUCT(-('Gastos Gerais'!$B$4:$B$1002=Analítico!$B117),-(Analítico!C$3&gt;='Gastos Gerais'!$D$4:$D$1002),-(Analítico!C$3&lt;='Gastos Gerais'!$E$4:$E$1002),-('Gastos Gerais'!$C$4:$C$1002))</f>
        <v>11000</v>
      </c>
      <c r="D117" s="73">
        <f>SUMPRODUCT(-('Gastos Gerais'!$B$4:$B$1002=Analítico!$B117),-(Analítico!D$3&gt;='Gastos Gerais'!$D$4:$D$1002),-(Analítico!D$3&lt;='Gastos Gerais'!$E$4:$E$1002),-('Gastos Gerais'!$C$4:$C$1002))</f>
        <v>11000</v>
      </c>
      <c r="E117" s="73">
        <f>SUMPRODUCT(-('Gastos Gerais'!$B$4:$B$1002=Analítico!$B117),-(Analítico!E$3&gt;='Gastos Gerais'!$D$4:$D$1002),-(Analítico!E$3&lt;='Gastos Gerais'!$E$4:$E$1002),-('Gastos Gerais'!$C$4:$C$1002))</f>
        <v>11000</v>
      </c>
      <c r="F117" s="73">
        <f>SUMPRODUCT(-('Gastos Gerais'!$B$4:$B$1002=Analítico!$B117),-(Analítico!F$3&gt;='Gastos Gerais'!$D$4:$D$1002),-(Analítico!F$3&lt;='Gastos Gerais'!$E$4:$E$1002),-('Gastos Gerais'!$C$4:$C$1002))</f>
        <v>11000</v>
      </c>
      <c r="G117" s="73">
        <f>SUMPRODUCT(-('Gastos Gerais'!$B$4:$B$1002=Analítico!$B117),-(Analítico!G$3&gt;='Gastos Gerais'!$D$4:$D$1002),-(Analítico!G$3&lt;='Gastos Gerais'!$E$4:$E$1002),-('Gastos Gerais'!$C$4:$C$1002))</f>
        <v>11000</v>
      </c>
      <c r="H117" s="73">
        <f>SUMPRODUCT(-('Gastos Gerais'!$B$4:$B$1002=Analítico!$B117),-(Analítico!H$3&gt;='Gastos Gerais'!$D$4:$D$1002),-(Analítico!H$3&lt;='Gastos Gerais'!$E$4:$E$1002),-('Gastos Gerais'!$C$4:$C$1002))</f>
        <v>11000</v>
      </c>
      <c r="I117" s="73">
        <f>SUMPRODUCT(-('Gastos Gerais'!$B$4:$B$1002=Analítico!$B117),-(Analítico!I$3&gt;='Gastos Gerais'!$D$4:$D$1002),-(Analítico!I$3&lt;='Gastos Gerais'!$E$4:$E$1002),-('Gastos Gerais'!$C$4:$C$1002))</f>
        <v>11000</v>
      </c>
      <c r="J117" s="73">
        <f>SUMPRODUCT(-('Gastos Gerais'!$B$4:$B$1002=Analítico!$B117),-(Analítico!J$3&gt;='Gastos Gerais'!$D$4:$D$1002),-(Analítico!J$3&lt;='Gastos Gerais'!$E$4:$E$1002),-('Gastos Gerais'!$C$4:$C$1002))</f>
        <v>11000</v>
      </c>
      <c r="K117" s="73">
        <f>SUMPRODUCT(-('Gastos Gerais'!$B$4:$B$1002=Analítico!$B117),-(Analítico!K$3&gt;='Gastos Gerais'!$D$4:$D$1002),-(Analítico!K$3&lt;='Gastos Gerais'!$E$4:$E$1002),-('Gastos Gerais'!$C$4:$C$1002))</f>
        <v>11000</v>
      </c>
      <c r="L117" s="73">
        <f>SUMPRODUCT(-('Gastos Gerais'!$B$4:$B$1002=Analítico!$B117),-(Analítico!L$3&gt;='Gastos Gerais'!$D$4:$D$1002),-(Analítico!L$3&lt;='Gastos Gerais'!$E$4:$E$1002),-('Gastos Gerais'!$C$4:$C$1002))</f>
        <v>0</v>
      </c>
      <c r="M117" s="73">
        <f>SUMPRODUCT(-('Gastos Gerais'!$B$4:$B$1002=Analítico!$B117),-(Analítico!M$3&gt;='Gastos Gerais'!$D$4:$D$1002),-(Analítico!M$3&lt;='Gastos Gerais'!$E$4:$E$1002),-('Gastos Gerais'!$C$4:$C$1002))</f>
        <v>0</v>
      </c>
      <c r="N117" s="73">
        <f>SUMPRODUCT(-('Gastos Gerais'!$B$4:$B$1002=Analítico!$B117),-(Analítico!N$3&gt;='Gastos Gerais'!$D$4:$D$1002),-(Analítico!N$3&lt;='Gastos Gerais'!$E$4:$E$1002),-('Gastos Gerais'!$C$4:$C$1002))</f>
        <v>0</v>
      </c>
      <c r="O117" s="73">
        <f>SUMPRODUCT(-('Gastos Gerais'!$B$4:$B$1002=Analítico!$B117),-(Analítico!O$3&gt;='Gastos Gerais'!$D$4:$D$1002),-(Analítico!O$3&lt;='Gastos Gerais'!$E$4:$E$1002),-('Gastos Gerais'!$C$4:$C$1002))</f>
        <v>0</v>
      </c>
      <c r="P117" s="73">
        <f>SUMPRODUCT(-('Gastos Gerais'!$B$4:$B$1002=Analítico!$B117),-(Analítico!P$3&gt;='Gastos Gerais'!$D$4:$D$1002),-(Analítico!P$3&lt;='Gastos Gerais'!$E$4:$E$1002),-('Gastos Gerais'!$C$4:$C$1002))</f>
        <v>0</v>
      </c>
      <c r="Q117" s="73">
        <f>SUMPRODUCT(-('Gastos Gerais'!$B$4:$B$1002=Analítico!$B117),-(Analítico!Q$3&gt;='Gastos Gerais'!$D$4:$D$1002),-(Analítico!Q$3&lt;='Gastos Gerais'!$E$4:$E$1002),-('Gastos Gerais'!$C$4:$C$1002))</f>
        <v>0</v>
      </c>
      <c r="R117" s="73">
        <f>SUMPRODUCT(-('Gastos Gerais'!$B$4:$B$1002=Analítico!$B117),-(Analítico!R$3&gt;='Gastos Gerais'!$D$4:$D$1002),-(Analítico!R$3&lt;='Gastos Gerais'!$E$4:$E$1002),-('Gastos Gerais'!$C$4:$C$1002))</f>
        <v>0</v>
      </c>
      <c r="S117" s="73">
        <f>SUMPRODUCT(-('Gastos Gerais'!$B$4:$B$1002=Analítico!$B117),-(Analítico!S$3&gt;='Gastos Gerais'!$D$4:$D$1002),-(Analítico!S$3&lt;='Gastos Gerais'!$E$4:$E$1002),-('Gastos Gerais'!$C$4:$C$1002))</f>
        <v>0</v>
      </c>
      <c r="T117" s="73">
        <f>SUMPRODUCT(-('Gastos Gerais'!$B$4:$B$1002=Analítico!$B117),-(Analítico!T$3&gt;='Gastos Gerais'!$D$4:$D$1002),-(Analítico!T$3&lt;='Gastos Gerais'!$E$4:$E$1002),-('Gastos Gerais'!$C$4:$C$1002))</f>
        <v>0</v>
      </c>
      <c r="U117" s="73">
        <f>SUMPRODUCT(-('Gastos Gerais'!$B$4:$B$1002=Analítico!$B117),-(Analítico!U$3&gt;='Gastos Gerais'!$D$4:$D$1002),-(Analítico!U$3&lt;='Gastos Gerais'!$E$4:$E$1002),-('Gastos Gerais'!$C$4:$C$1002))</f>
        <v>0</v>
      </c>
      <c r="V117" s="73">
        <f>SUMPRODUCT(-('Gastos Gerais'!$B$4:$B$1002=Analítico!$B117),-(Analítico!V$3&gt;='Gastos Gerais'!$D$4:$D$1002),-(Analítico!V$3&lt;='Gastos Gerais'!$E$4:$E$1002),-('Gastos Gerais'!$C$4:$C$1002))</f>
        <v>0</v>
      </c>
      <c r="W117" s="73">
        <f>SUMPRODUCT(-('Gastos Gerais'!$B$4:$B$1002=Analítico!$B117),-(Analítico!W$3&gt;='Gastos Gerais'!$D$4:$D$1002),-(Analítico!W$3&lt;='Gastos Gerais'!$E$4:$E$1002),-('Gastos Gerais'!$C$4:$C$1002))</f>
        <v>0</v>
      </c>
      <c r="X117" s="73">
        <f>SUMPRODUCT(-('Gastos Gerais'!$B$4:$B$1002=Analítico!$B117),-(Analítico!X$3&gt;='Gastos Gerais'!$D$4:$D$1002),-(Analítico!X$3&lt;='Gastos Gerais'!$E$4:$E$1002),-('Gastos Gerais'!$C$4:$C$1002))</f>
        <v>0</v>
      </c>
      <c r="Y117" s="73">
        <f>SUMPRODUCT(-('Gastos Gerais'!$B$4:$B$1002=Analítico!$B117),-(Analítico!Y$3&gt;='Gastos Gerais'!$D$4:$D$1002),-(Analítico!Y$3&lt;='Gastos Gerais'!$E$4:$E$1002),-('Gastos Gerais'!$C$4:$C$1002))</f>
        <v>0</v>
      </c>
      <c r="Z117" s="73">
        <f>SUMPRODUCT(-('Gastos Gerais'!$B$4:$B$1002=Analítico!$B117),-(Analítico!Z$3&gt;='Gastos Gerais'!$D$4:$D$1002),-(Analítico!Z$3&lt;='Gastos Gerais'!$E$4:$E$1002),-('Gastos Gerais'!$C$4:$C$1002))</f>
        <v>0</v>
      </c>
      <c r="AA117" s="73">
        <f>SUMPRODUCT(-('Gastos Gerais'!$B$4:$B$1002=Analítico!$B117),-(Analítico!AA$3&gt;='Gastos Gerais'!$D$4:$D$1002),-(Analítico!AA$3&lt;='Gastos Gerais'!$E$4:$E$1002),-('Gastos Gerais'!$C$4:$C$1002))</f>
        <v>0</v>
      </c>
      <c r="AB117" s="73">
        <f>SUMPRODUCT(-('Gastos Gerais'!$B$4:$B$1002=Analítico!$B117),-(Analítico!AB$3&gt;='Gastos Gerais'!$D$4:$D$1002),-(Analítico!AB$3&lt;='Gastos Gerais'!$E$4:$E$1002),-('Gastos Gerais'!$C$4:$C$1002))</f>
        <v>0</v>
      </c>
      <c r="AC117" s="73">
        <f>SUMPRODUCT(-('Gastos Gerais'!$B$4:$B$1002=Analítico!$B117),-(Analítico!AC$3&gt;='Gastos Gerais'!$D$4:$D$1002),-(Analítico!AC$3&lt;='Gastos Gerais'!$E$4:$E$1002),-('Gastos Gerais'!$C$4:$C$1002))</f>
        <v>0</v>
      </c>
      <c r="AD117" s="73">
        <f>SUMPRODUCT(-('Gastos Gerais'!$B$4:$B$1002=Analítico!$B117),-(Analítico!AD$3&gt;='Gastos Gerais'!$D$4:$D$1002),-(Analítico!AD$3&lt;='Gastos Gerais'!$E$4:$E$1002),-('Gastos Gerais'!$C$4:$C$1002))</f>
        <v>0</v>
      </c>
      <c r="AE117" s="73">
        <f>SUMPRODUCT(-('Gastos Gerais'!$B$4:$B$1002=Analítico!$B117),-(Analítico!AE$3&gt;='Gastos Gerais'!$D$4:$D$1002),-(Analítico!AE$3&lt;='Gastos Gerais'!$E$4:$E$1002),-('Gastos Gerais'!$C$4:$C$1002))</f>
        <v>0</v>
      </c>
      <c r="AF117" s="73">
        <f>SUMPRODUCT(-('Gastos Gerais'!$B$4:$B$1002=Analítico!$B117),-(Analítico!AF$3&gt;='Gastos Gerais'!$D$4:$D$1002),-(Analítico!AF$3&lt;='Gastos Gerais'!$E$4:$E$1002),-('Gastos Gerais'!$C$4:$C$1002))</f>
        <v>0</v>
      </c>
      <c r="AG117" s="73">
        <f>SUMPRODUCT(-('Gastos Gerais'!$B$4:$B$1002=Analítico!$B117),-(Analítico!AG$3&gt;='Gastos Gerais'!$D$4:$D$1002),-(Analítico!AG$3&lt;='Gastos Gerais'!$E$4:$E$1002),-('Gastos Gerais'!$C$4:$C$1002))</f>
        <v>0</v>
      </c>
      <c r="AH117" s="73">
        <f>SUMPRODUCT(-('Gastos Gerais'!$B$4:$B$1002=Analítico!$B117),-(Analítico!AH$3&gt;='Gastos Gerais'!$D$4:$D$1002),-(Analítico!AH$3&lt;='Gastos Gerais'!$E$4:$E$1002),-('Gastos Gerais'!$C$4:$C$1002))</f>
        <v>0</v>
      </c>
      <c r="AI117" s="73">
        <f>SUMPRODUCT(-('Gastos Gerais'!$B$4:$B$1002=Analítico!$B117),-(Analítico!AI$3&gt;='Gastos Gerais'!$D$4:$D$1002),-(Analítico!AI$3&lt;='Gastos Gerais'!$E$4:$E$1002),-('Gastos Gerais'!$C$4:$C$1002))</f>
        <v>0</v>
      </c>
      <c r="AJ117" s="73">
        <f>SUMPRODUCT(-('Gastos Gerais'!$B$4:$B$1002=Analítico!$B117),-(Analítico!AJ$3&gt;='Gastos Gerais'!$D$4:$D$1002),-(Analítico!AJ$3&lt;='Gastos Gerais'!$E$4:$E$1002),-('Gastos Gerais'!$C$4:$C$1002))</f>
        <v>0</v>
      </c>
      <c r="AK117" s="73">
        <f>SUMPRODUCT(-('Gastos Gerais'!$B$4:$B$1002=Analítico!$B117),-(Analítico!AK$3&gt;='Gastos Gerais'!$D$4:$D$1002),-(Analítico!AK$3&lt;='Gastos Gerais'!$E$4:$E$1002),-('Gastos Gerais'!$C$4:$C$1002))</f>
        <v>0</v>
      </c>
      <c r="AL117" s="73">
        <f>SUMPRODUCT(-('Gastos Gerais'!$B$4:$B$1002=Analítico!$B117),-(Analítico!AL$3&gt;='Gastos Gerais'!$D$4:$D$1002),-(Analítico!AL$3&lt;='Gastos Gerais'!$E$4:$E$1002),-('Gastos Gerais'!$C$4:$C$1002))</f>
        <v>0</v>
      </c>
      <c r="AM117" s="73">
        <f>SUMPRODUCT(-('Gastos Gerais'!$B$4:$B$1002=Analítico!$B117),-(Analítico!AM$3&gt;='Gastos Gerais'!$D$4:$D$1002),-(Analítico!AM$3&lt;='Gastos Gerais'!$E$4:$E$1002),-('Gastos Gerais'!$C$4:$C$1002))</f>
        <v>0</v>
      </c>
      <c r="AN117" s="73">
        <f>SUMPRODUCT(-('Gastos Gerais'!$B$4:$B$1002=Analítico!$B117),-(Analítico!AN$3&gt;='Gastos Gerais'!$D$4:$D$1002),-(Analítico!AN$3&lt;='Gastos Gerais'!$E$4:$E$1002),-('Gastos Gerais'!$C$4:$C$1002))</f>
        <v>0</v>
      </c>
      <c r="AO117" s="73">
        <f>SUMPRODUCT(-('Gastos Gerais'!$B$4:$B$1002=Analítico!$B117),-(Analítico!AO$3&gt;='Gastos Gerais'!$D$4:$D$1002),-(Analítico!AO$3&lt;='Gastos Gerais'!$E$4:$E$1002),-('Gastos Gerais'!$C$4:$C$1002))</f>
        <v>0</v>
      </c>
      <c r="AP117" s="73">
        <f>SUMPRODUCT(-('Gastos Gerais'!$B$4:$B$1002=Analítico!$B117),-(Analítico!AP$3&gt;='Gastos Gerais'!$D$4:$D$1002),-(Analítico!AP$3&lt;='Gastos Gerais'!$E$4:$E$1002),-('Gastos Gerais'!$C$4:$C$1002))</f>
        <v>0</v>
      </c>
      <c r="AQ117" s="73">
        <f>SUMPRODUCT(-('Gastos Gerais'!$B$4:$B$1002=Analítico!$B117),-(Analítico!AQ$3&gt;='Gastos Gerais'!$D$4:$D$1002),-(Analítico!AQ$3&lt;='Gastos Gerais'!$E$4:$E$1002),-('Gastos Gerais'!$C$4:$C$1002))</f>
        <v>0</v>
      </c>
      <c r="AR117" s="73">
        <f>SUMPRODUCT(-('Gastos Gerais'!$B$4:$B$1002=Analítico!$B117),-(Analítico!AR$3&gt;='Gastos Gerais'!$D$4:$D$1002),-(Analítico!AR$3&lt;='Gastos Gerais'!$E$4:$E$1002),-('Gastos Gerais'!$C$4:$C$1002))</f>
        <v>0</v>
      </c>
      <c r="AS117" s="73">
        <f>SUMPRODUCT(-('Gastos Gerais'!$B$4:$B$1002=Analítico!$B117),-(Analítico!AS$3&gt;='Gastos Gerais'!$D$4:$D$1002),-(Analítico!AS$3&lt;='Gastos Gerais'!$E$4:$E$1002),-('Gastos Gerais'!$C$4:$C$1002))</f>
        <v>0</v>
      </c>
      <c r="AT117" s="73">
        <f>SUMPRODUCT(-('Gastos Gerais'!$B$4:$B$1002=Analítico!$B117),-(Analítico!AT$3&gt;='Gastos Gerais'!$D$4:$D$1002),-(Analítico!AT$3&lt;='Gastos Gerais'!$E$4:$E$1002),-('Gastos Gerais'!$C$4:$C$1002))</f>
        <v>0</v>
      </c>
      <c r="AU117" s="73">
        <f>SUMPRODUCT(-('Gastos Gerais'!$B$4:$B$1002=Analítico!$B117),-(Analítico!AU$3&gt;='Gastos Gerais'!$D$4:$D$1002),-(Analítico!AU$3&lt;='Gastos Gerais'!$E$4:$E$1002),-('Gastos Gerais'!$C$4:$C$1002))</f>
        <v>0</v>
      </c>
      <c r="AV117" s="73">
        <f>SUMPRODUCT(-('Gastos Gerais'!$B$4:$B$1002=Analítico!$B117),-(Analítico!AV$3&gt;='Gastos Gerais'!$D$4:$D$1002),-(Analítico!AV$3&lt;='Gastos Gerais'!$E$4:$E$1002),-('Gastos Gerais'!$C$4:$C$1002))</f>
        <v>0</v>
      </c>
      <c r="AW117" s="73">
        <f>SUMPRODUCT(-('Gastos Gerais'!$B$4:$B$1002=Analítico!$B117),-(Analítico!AW$3&gt;='Gastos Gerais'!$D$4:$D$1002),-(Analítico!AW$3&lt;='Gastos Gerais'!$E$4:$E$1002),-('Gastos Gerais'!$C$4:$C$1002))</f>
        <v>0</v>
      </c>
      <c r="AX117" s="73">
        <f>SUMPRODUCT(-('Gastos Gerais'!$B$4:$B$1002=Analítico!$B117),-(Analítico!AX$3&gt;='Gastos Gerais'!$D$4:$D$1002),-(Analítico!AX$3&lt;='Gastos Gerais'!$E$4:$E$1002),-('Gastos Gerais'!$C$4:$C$1002))</f>
        <v>0</v>
      </c>
      <c r="AY117" s="73">
        <f>SUMPRODUCT(-('Gastos Gerais'!$B$4:$B$1002=Analítico!$B117),-(Analítico!AY$3&gt;='Gastos Gerais'!$D$4:$D$1002),-(Analítico!AY$3&lt;='Gastos Gerais'!$E$4:$E$1002),-('Gastos Gerais'!$C$4:$C$1002))</f>
        <v>0</v>
      </c>
      <c r="AZ117" s="73">
        <f>SUMPRODUCT(-('Gastos Gerais'!$B$4:$B$1002=Analítico!$B117),-(Analítico!AZ$3&gt;='Gastos Gerais'!$D$4:$D$1002),-(Analítico!AZ$3&lt;='Gastos Gerais'!$E$4:$E$1002),-('Gastos Gerais'!$C$4:$C$1002))</f>
        <v>0</v>
      </c>
      <c r="BA117" s="73">
        <f>SUMPRODUCT(-('Gastos Gerais'!$B$4:$B$1002=Analítico!$B117),-(Analítico!BA$3&gt;='Gastos Gerais'!$D$4:$D$1002),-(Analítico!BA$3&lt;='Gastos Gerais'!$E$4:$E$1002),-('Gastos Gerais'!$C$4:$C$1002))</f>
        <v>0</v>
      </c>
      <c r="BB117" s="73">
        <f>SUMPRODUCT(-('Gastos Gerais'!$B$4:$B$1002=Analítico!$B117),-(Analítico!BB$3&gt;='Gastos Gerais'!$D$4:$D$1002),-(Analítico!BB$3&lt;='Gastos Gerais'!$E$4:$E$1002),-('Gastos Gerais'!$C$4:$C$1002))</f>
        <v>0</v>
      </c>
      <c r="BC117" s="73">
        <f>SUMPRODUCT(-('Gastos Gerais'!$B$4:$B$1002=Analítico!$B117),-(Analítico!BC$3&gt;='Gastos Gerais'!$D$4:$D$1002),-(Analítico!BC$3&lt;='Gastos Gerais'!$E$4:$E$1002),-('Gastos Gerais'!$C$4:$C$1002))</f>
        <v>0</v>
      </c>
      <c r="BD117" s="73">
        <f>SUMPRODUCT(-('Gastos Gerais'!$B$4:$B$1002=Analítico!$B117),-(Analítico!BD$3&gt;='Gastos Gerais'!$D$4:$D$1002),-(Analítico!BD$3&lt;='Gastos Gerais'!$E$4:$E$1002),-('Gastos Gerais'!$C$4:$C$1002))</f>
        <v>0</v>
      </c>
      <c r="BE117" s="73">
        <f>SUMPRODUCT(-('Gastos Gerais'!$B$4:$B$1002=Analítico!$B117),-(Analítico!BE$3&gt;='Gastos Gerais'!$D$4:$D$1002),-(Analítico!BE$3&lt;='Gastos Gerais'!$E$4:$E$1002),-('Gastos Gerais'!$C$4:$C$1002))</f>
        <v>0</v>
      </c>
      <c r="BF117" s="73">
        <f>SUMPRODUCT(-('Gastos Gerais'!$B$4:$B$1002=Analítico!$B117),-(Analítico!BF$3&gt;='Gastos Gerais'!$D$4:$D$1002),-(Analítico!BF$3&lt;='Gastos Gerais'!$E$4:$E$1002),-('Gastos Gerais'!$C$4:$C$1002))</f>
        <v>0</v>
      </c>
      <c r="BG117" s="73">
        <f>SUMPRODUCT(-('Gastos Gerais'!$B$4:$B$1002=Analítico!$B117),-(Analítico!BG$3&gt;='Gastos Gerais'!$D$4:$D$1002),-(Analítico!BG$3&lt;='Gastos Gerais'!$E$4:$E$1002),-('Gastos Gerais'!$C$4:$C$1002))</f>
        <v>0</v>
      </c>
      <c r="BH117" s="73">
        <f>SUMPRODUCT(-('Gastos Gerais'!$B$4:$B$1002=Analítico!$B117),-(Analítico!BH$3&gt;='Gastos Gerais'!$D$4:$D$1002),-(Analítico!BH$3&lt;='Gastos Gerais'!$E$4:$E$1002),-('Gastos Gerais'!$C$4:$C$1002))</f>
        <v>0</v>
      </c>
      <c r="BI117" s="73">
        <f>SUMPRODUCT(-('Gastos Gerais'!$B$4:$B$1002=Analítico!$B117),-(Analítico!BI$3&gt;='Gastos Gerais'!$D$4:$D$1002),-(Analítico!BI$3&lt;='Gastos Gerais'!$E$4:$E$1002),-('Gastos Gerais'!$C$4:$C$1002))</f>
        <v>0</v>
      </c>
      <c r="BJ117" s="73">
        <f>SUMPRODUCT(-('Gastos Gerais'!$B$4:$B$1002=Analítico!$B117),-(Analítico!BJ$3&gt;='Gastos Gerais'!$D$4:$D$1002),-(Analítico!BJ$3&lt;='Gastos Gerais'!$E$4:$E$1002),-('Gastos Gerais'!$C$4:$C$1002))</f>
        <v>0</v>
      </c>
      <c r="BK117" s="71">
        <f t="shared" si="33"/>
        <v>99000</v>
      </c>
      <c r="BL117" s="76">
        <f t="shared" ca="1" si="34"/>
        <v>1.2041078389301919E-3</v>
      </c>
    </row>
    <row r="118" spans="1:64" s="49" customFormat="1" ht="23.25" customHeight="1">
      <c r="A118" s="19" t="s">
        <v>243</v>
      </c>
      <c r="B118" s="351" t="s">
        <v>244</v>
      </c>
      <c r="C118" s="73">
        <f>SUMPRODUCT(-('Gastos Gerais'!$B$4:$B$1002=Analítico!$B118),-(Analítico!C$3&gt;='Gastos Gerais'!$D$4:$D$1002),-(Analítico!C$3&lt;='Gastos Gerais'!$E$4:$E$1002),-('Gastos Gerais'!$C$4:$C$1002))</f>
        <v>264600</v>
      </c>
      <c r="D118" s="73">
        <f>SUMPRODUCT(-('Gastos Gerais'!$B$4:$B$1002=Analítico!$B118),-(Analítico!D$3&gt;='Gastos Gerais'!$D$4:$D$1002),-(Analítico!D$3&lt;='Gastos Gerais'!$E$4:$E$1002),-('Gastos Gerais'!$C$4:$C$1002))</f>
        <v>264600</v>
      </c>
      <c r="E118" s="73">
        <f>SUMPRODUCT(-('Gastos Gerais'!$B$4:$B$1002=Analítico!$B118),-(Analítico!E$3&gt;='Gastos Gerais'!$D$4:$D$1002),-(Analítico!E$3&lt;='Gastos Gerais'!$E$4:$E$1002),-('Gastos Gerais'!$C$4:$C$1002))</f>
        <v>264600</v>
      </c>
      <c r="F118" s="73">
        <f>SUMPRODUCT(-('Gastos Gerais'!$B$4:$B$1002=Analítico!$B118),-(Analítico!F$3&gt;='Gastos Gerais'!$D$4:$D$1002),-(Analítico!F$3&lt;='Gastos Gerais'!$E$4:$E$1002),-('Gastos Gerais'!$C$4:$C$1002))</f>
        <v>264600</v>
      </c>
      <c r="G118" s="73">
        <f>SUMPRODUCT(-('Gastos Gerais'!$B$4:$B$1002=Analítico!$B118),-(Analítico!G$3&gt;='Gastos Gerais'!$D$4:$D$1002),-(Analítico!G$3&lt;='Gastos Gerais'!$E$4:$E$1002),-('Gastos Gerais'!$C$4:$C$1002))</f>
        <v>264600</v>
      </c>
      <c r="H118" s="73">
        <f>SUMPRODUCT(-('Gastos Gerais'!$B$4:$B$1002=Analítico!$B118),-(Analítico!H$3&gt;='Gastos Gerais'!$D$4:$D$1002),-(Analítico!H$3&lt;='Gastos Gerais'!$E$4:$E$1002),-('Gastos Gerais'!$C$4:$C$1002))</f>
        <v>264600</v>
      </c>
      <c r="I118" s="73">
        <f>SUMPRODUCT(-('Gastos Gerais'!$B$4:$B$1002=Analítico!$B118),-(Analítico!I$3&gt;='Gastos Gerais'!$D$4:$D$1002),-(Analítico!I$3&lt;='Gastos Gerais'!$E$4:$E$1002),-('Gastos Gerais'!$C$4:$C$1002))</f>
        <v>264600</v>
      </c>
      <c r="J118" s="73">
        <f>SUMPRODUCT(-('Gastos Gerais'!$B$4:$B$1002=Analítico!$B118),-(Analítico!J$3&gt;='Gastos Gerais'!$D$4:$D$1002),-(Analítico!J$3&lt;='Gastos Gerais'!$E$4:$E$1002),-('Gastos Gerais'!$C$4:$C$1002))</f>
        <v>264600</v>
      </c>
      <c r="K118" s="73">
        <f>SUMPRODUCT(-('Gastos Gerais'!$B$4:$B$1002=Analítico!$B118),-(Analítico!K$3&gt;='Gastos Gerais'!$D$4:$D$1002),-(Analítico!K$3&lt;='Gastos Gerais'!$E$4:$E$1002),-('Gastos Gerais'!$C$4:$C$1002))</f>
        <v>264600</v>
      </c>
      <c r="L118" s="73">
        <f>SUMPRODUCT(-('Gastos Gerais'!$B$4:$B$1002=Analítico!$B118),-(Analítico!L$3&gt;='Gastos Gerais'!$D$4:$D$1002),-(Analítico!L$3&lt;='Gastos Gerais'!$E$4:$E$1002),-('Gastos Gerais'!$C$4:$C$1002))</f>
        <v>0</v>
      </c>
      <c r="M118" s="73">
        <f>SUMPRODUCT(-('Gastos Gerais'!$B$4:$B$1002=Analítico!$B118),-(Analítico!M$3&gt;='Gastos Gerais'!$D$4:$D$1002),-(Analítico!M$3&lt;='Gastos Gerais'!$E$4:$E$1002),-('Gastos Gerais'!$C$4:$C$1002))</f>
        <v>0</v>
      </c>
      <c r="N118" s="73">
        <f>SUMPRODUCT(-('Gastos Gerais'!$B$4:$B$1002=Analítico!$B118),-(Analítico!N$3&gt;='Gastos Gerais'!$D$4:$D$1002),-(Analítico!N$3&lt;='Gastos Gerais'!$E$4:$E$1002),-('Gastos Gerais'!$C$4:$C$1002))</f>
        <v>0</v>
      </c>
      <c r="O118" s="73">
        <f>SUMPRODUCT(-('Gastos Gerais'!$B$4:$B$1002=Analítico!$B118),-(Analítico!O$3&gt;='Gastos Gerais'!$D$4:$D$1002),-(Analítico!O$3&lt;='Gastos Gerais'!$E$4:$E$1002),-('Gastos Gerais'!$C$4:$C$1002))</f>
        <v>0</v>
      </c>
      <c r="P118" s="73">
        <f>SUMPRODUCT(-('Gastos Gerais'!$B$4:$B$1002=Analítico!$B118),-(Analítico!P$3&gt;='Gastos Gerais'!$D$4:$D$1002),-(Analítico!P$3&lt;='Gastos Gerais'!$E$4:$E$1002),-('Gastos Gerais'!$C$4:$C$1002))</f>
        <v>0</v>
      </c>
      <c r="Q118" s="73">
        <f>SUMPRODUCT(-('Gastos Gerais'!$B$4:$B$1002=Analítico!$B118),-(Analítico!Q$3&gt;='Gastos Gerais'!$D$4:$D$1002),-(Analítico!Q$3&lt;='Gastos Gerais'!$E$4:$E$1002),-('Gastos Gerais'!$C$4:$C$1002))</f>
        <v>0</v>
      </c>
      <c r="R118" s="73">
        <f>SUMPRODUCT(-('Gastos Gerais'!$B$4:$B$1002=Analítico!$B118),-(Analítico!R$3&gt;='Gastos Gerais'!$D$4:$D$1002),-(Analítico!R$3&lt;='Gastos Gerais'!$E$4:$E$1002),-('Gastos Gerais'!$C$4:$C$1002))</f>
        <v>0</v>
      </c>
      <c r="S118" s="73">
        <f>SUMPRODUCT(-('Gastos Gerais'!$B$4:$B$1002=Analítico!$B118),-(Analítico!S$3&gt;='Gastos Gerais'!$D$4:$D$1002),-(Analítico!S$3&lt;='Gastos Gerais'!$E$4:$E$1002),-('Gastos Gerais'!$C$4:$C$1002))</f>
        <v>0</v>
      </c>
      <c r="T118" s="73">
        <f>SUMPRODUCT(-('Gastos Gerais'!$B$4:$B$1002=Analítico!$B118),-(Analítico!T$3&gt;='Gastos Gerais'!$D$4:$D$1002),-(Analítico!T$3&lt;='Gastos Gerais'!$E$4:$E$1002),-('Gastos Gerais'!$C$4:$C$1002))</f>
        <v>0</v>
      </c>
      <c r="U118" s="73">
        <f>SUMPRODUCT(-('Gastos Gerais'!$B$4:$B$1002=Analítico!$B118),-(Analítico!U$3&gt;='Gastos Gerais'!$D$4:$D$1002),-(Analítico!U$3&lt;='Gastos Gerais'!$E$4:$E$1002),-('Gastos Gerais'!$C$4:$C$1002))</f>
        <v>0</v>
      </c>
      <c r="V118" s="73">
        <f>SUMPRODUCT(-('Gastos Gerais'!$B$4:$B$1002=Analítico!$B118),-(Analítico!V$3&gt;='Gastos Gerais'!$D$4:$D$1002),-(Analítico!V$3&lt;='Gastos Gerais'!$E$4:$E$1002),-('Gastos Gerais'!$C$4:$C$1002))</f>
        <v>0</v>
      </c>
      <c r="W118" s="73">
        <f>SUMPRODUCT(-('Gastos Gerais'!$B$4:$B$1002=Analítico!$B118),-(Analítico!W$3&gt;='Gastos Gerais'!$D$4:$D$1002),-(Analítico!W$3&lt;='Gastos Gerais'!$E$4:$E$1002),-('Gastos Gerais'!$C$4:$C$1002))</f>
        <v>0</v>
      </c>
      <c r="X118" s="73">
        <f>SUMPRODUCT(-('Gastos Gerais'!$B$4:$B$1002=Analítico!$B118),-(Analítico!X$3&gt;='Gastos Gerais'!$D$4:$D$1002),-(Analítico!X$3&lt;='Gastos Gerais'!$E$4:$E$1002),-('Gastos Gerais'!$C$4:$C$1002))</f>
        <v>0</v>
      </c>
      <c r="Y118" s="73">
        <f>SUMPRODUCT(-('Gastos Gerais'!$B$4:$B$1002=Analítico!$B118),-(Analítico!Y$3&gt;='Gastos Gerais'!$D$4:$D$1002),-(Analítico!Y$3&lt;='Gastos Gerais'!$E$4:$E$1002),-('Gastos Gerais'!$C$4:$C$1002))</f>
        <v>0</v>
      </c>
      <c r="Z118" s="73">
        <f>SUMPRODUCT(-('Gastos Gerais'!$B$4:$B$1002=Analítico!$B118),-(Analítico!Z$3&gt;='Gastos Gerais'!$D$4:$D$1002),-(Analítico!Z$3&lt;='Gastos Gerais'!$E$4:$E$1002),-('Gastos Gerais'!$C$4:$C$1002))</f>
        <v>0</v>
      </c>
      <c r="AA118" s="73">
        <f>SUMPRODUCT(-('Gastos Gerais'!$B$4:$B$1002=Analítico!$B118),-(Analítico!AA$3&gt;='Gastos Gerais'!$D$4:$D$1002),-(Analítico!AA$3&lt;='Gastos Gerais'!$E$4:$E$1002),-('Gastos Gerais'!$C$4:$C$1002))</f>
        <v>0</v>
      </c>
      <c r="AB118" s="73">
        <f>SUMPRODUCT(-('Gastos Gerais'!$B$4:$B$1002=Analítico!$B118),-(Analítico!AB$3&gt;='Gastos Gerais'!$D$4:$D$1002),-(Analítico!AB$3&lt;='Gastos Gerais'!$E$4:$E$1002),-('Gastos Gerais'!$C$4:$C$1002))</f>
        <v>0</v>
      </c>
      <c r="AC118" s="73">
        <f>SUMPRODUCT(-('Gastos Gerais'!$B$4:$B$1002=Analítico!$B118),-(Analítico!AC$3&gt;='Gastos Gerais'!$D$4:$D$1002),-(Analítico!AC$3&lt;='Gastos Gerais'!$E$4:$E$1002),-('Gastos Gerais'!$C$4:$C$1002))</f>
        <v>0</v>
      </c>
      <c r="AD118" s="73">
        <f>SUMPRODUCT(-('Gastos Gerais'!$B$4:$B$1002=Analítico!$B118),-(Analítico!AD$3&gt;='Gastos Gerais'!$D$4:$D$1002),-(Analítico!AD$3&lt;='Gastos Gerais'!$E$4:$E$1002),-('Gastos Gerais'!$C$4:$C$1002))</f>
        <v>0</v>
      </c>
      <c r="AE118" s="73">
        <f>SUMPRODUCT(-('Gastos Gerais'!$B$4:$B$1002=Analítico!$B118),-(Analítico!AE$3&gt;='Gastos Gerais'!$D$4:$D$1002),-(Analítico!AE$3&lt;='Gastos Gerais'!$E$4:$E$1002),-('Gastos Gerais'!$C$4:$C$1002))</f>
        <v>0</v>
      </c>
      <c r="AF118" s="73">
        <f>SUMPRODUCT(-('Gastos Gerais'!$B$4:$B$1002=Analítico!$B118),-(Analítico!AF$3&gt;='Gastos Gerais'!$D$4:$D$1002),-(Analítico!AF$3&lt;='Gastos Gerais'!$E$4:$E$1002),-('Gastos Gerais'!$C$4:$C$1002))</f>
        <v>0</v>
      </c>
      <c r="AG118" s="73">
        <f>SUMPRODUCT(-('Gastos Gerais'!$B$4:$B$1002=Analítico!$B118),-(Analítico!AG$3&gt;='Gastos Gerais'!$D$4:$D$1002),-(Analítico!AG$3&lt;='Gastos Gerais'!$E$4:$E$1002),-('Gastos Gerais'!$C$4:$C$1002))</f>
        <v>0</v>
      </c>
      <c r="AH118" s="73">
        <f>SUMPRODUCT(-('Gastos Gerais'!$B$4:$B$1002=Analítico!$B118),-(Analítico!AH$3&gt;='Gastos Gerais'!$D$4:$D$1002),-(Analítico!AH$3&lt;='Gastos Gerais'!$E$4:$E$1002),-('Gastos Gerais'!$C$4:$C$1002))</f>
        <v>0</v>
      </c>
      <c r="AI118" s="73">
        <f>SUMPRODUCT(-('Gastos Gerais'!$B$4:$B$1002=Analítico!$B118),-(Analítico!AI$3&gt;='Gastos Gerais'!$D$4:$D$1002),-(Analítico!AI$3&lt;='Gastos Gerais'!$E$4:$E$1002),-('Gastos Gerais'!$C$4:$C$1002))</f>
        <v>0</v>
      </c>
      <c r="AJ118" s="73">
        <f>SUMPRODUCT(-('Gastos Gerais'!$B$4:$B$1002=Analítico!$B118),-(Analítico!AJ$3&gt;='Gastos Gerais'!$D$4:$D$1002),-(Analítico!AJ$3&lt;='Gastos Gerais'!$E$4:$E$1002),-('Gastos Gerais'!$C$4:$C$1002))</f>
        <v>0</v>
      </c>
      <c r="AK118" s="73">
        <f>SUMPRODUCT(-('Gastos Gerais'!$B$4:$B$1002=Analítico!$B118),-(Analítico!AK$3&gt;='Gastos Gerais'!$D$4:$D$1002),-(Analítico!AK$3&lt;='Gastos Gerais'!$E$4:$E$1002),-('Gastos Gerais'!$C$4:$C$1002))</f>
        <v>0</v>
      </c>
      <c r="AL118" s="73">
        <f>SUMPRODUCT(-('Gastos Gerais'!$B$4:$B$1002=Analítico!$B118),-(Analítico!AL$3&gt;='Gastos Gerais'!$D$4:$D$1002),-(Analítico!AL$3&lt;='Gastos Gerais'!$E$4:$E$1002),-('Gastos Gerais'!$C$4:$C$1002))</f>
        <v>0</v>
      </c>
      <c r="AM118" s="73">
        <f>SUMPRODUCT(-('Gastos Gerais'!$B$4:$B$1002=Analítico!$B118),-(Analítico!AM$3&gt;='Gastos Gerais'!$D$4:$D$1002),-(Analítico!AM$3&lt;='Gastos Gerais'!$E$4:$E$1002),-('Gastos Gerais'!$C$4:$C$1002))</f>
        <v>0</v>
      </c>
      <c r="AN118" s="73">
        <f>SUMPRODUCT(-('Gastos Gerais'!$B$4:$B$1002=Analítico!$B118),-(Analítico!AN$3&gt;='Gastos Gerais'!$D$4:$D$1002),-(Analítico!AN$3&lt;='Gastos Gerais'!$E$4:$E$1002),-('Gastos Gerais'!$C$4:$C$1002))</f>
        <v>0</v>
      </c>
      <c r="AO118" s="73">
        <f>SUMPRODUCT(-('Gastos Gerais'!$B$4:$B$1002=Analítico!$B118),-(Analítico!AO$3&gt;='Gastos Gerais'!$D$4:$D$1002),-(Analítico!AO$3&lt;='Gastos Gerais'!$E$4:$E$1002),-('Gastos Gerais'!$C$4:$C$1002))</f>
        <v>0</v>
      </c>
      <c r="AP118" s="73">
        <f>SUMPRODUCT(-('Gastos Gerais'!$B$4:$B$1002=Analítico!$B118),-(Analítico!AP$3&gt;='Gastos Gerais'!$D$4:$D$1002),-(Analítico!AP$3&lt;='Gastos Gerais'!$E$4:$E$1002),-('Gastos Gerais'!$C$4:$C$1002))</f>
        <v>0</v>
      </c>
      <c r="AQ118" s="73">
        <f>SUMPRODUCT(-('Gastos Gerais'!$B$4:$B$1002=Analítico!$B118),-(Analítico!AQ$3&gt;='Gastos Gerais'!$D$4:$D$1002),-(Analítico!AQ$3&lt;='Gastos Gerais'!$E$4:$E$1002),-('Gastos Gerais'!$C$4:$C$1002))</f>
        <v>0</v>
      </c>
      <c r="AR118" s="73">
        <f>SUMPRODUCT(-('Gastos Gerais'!$B$4:$B$1002=Analítico!$B118),-(Analítico!AR$3&gt;='Gastos Gerais'!$D$4:$D$1002),-(Analítico!AR$3&lt;='Gastos Gerais'!$E$4:$E$1002),-('Gastos Gerais'!$C$4:$C$1002))</f>
        <v>0</v>
      </c>
      <c r="AS118" s="73">
        <f>SUMPRODUCT(-('Gastos Gerais'!$B$4:$B$1002=Analítico!$B118),-(Analítico!AS$3&gt;='Gastos Gerais'!$D$4:$D$1002),-(Analítico!AS$3&lt;='Gastos Gerais'!$E$4:$E$1002),-('Gastos Gerais'!$C$4:$C$1002))</f>
        <v>0</v>
      </c>
      <c r="AT118" s="73">
        <f>SUMPRODUCT(-('Gastos Gerais'!$B$4:$B$1002=Analítico!$B118),-(Analítico!AT$3&gt;='Gastos Gerais'!$D$4:$D$1002),-(Analítico!AT$3&lt;='Gastos Gerais'!$E$4:$E$1002),-('Gastos Gerais'!$C$4:$C$1002))</f>
        <v>0</v>
      </c>
      <c r="AU118" s="73">
        <f>SUMPRODUCT(-('Gastos Gerais'!$B$4:$B$1002=Analítico!$B118),-(Analítico!AU$3&gt;='Gastos Gerais'!$D$4:$D$1002),-(Analítico!AU$3&lt;='Gastos Gerais'!$E$4:$E$1002),-('Gastos Gerais'!$C$4:$C$1002))</f>
        <v>0</v>
      </c>
      <c r="AV118" s="73">
        <f>SUMPRODUCT(-('Gastos Gerais'!$B$4:$B$1002=Analítico!$B118),-(Analítico!AV$3&gt;='Gastos Gerais'!$D$4:$D$1002),-(Analítico!AV$3&lt;='Gastos Gerais'!$E$4:$E$1002),-('Gastos Gerais'!$C$4:$C$1002))</f>
        <v>0</v>
      </c>
      <c r="AW118" s="73">
        <f>SUMPRODUCT(-('Gastos Gerais'!$B$4:$B$1002=Analítico!$B118),-(Analítico!AW$3&gt;='Gastos Gerais'!$D$4:$D$1002),-(Analítico!AW$3&lt;='Gastos Gerais'!$E$4:$E$1002),-('Gastos Gerais'!$C$4:$C$1002))</f>
        <v>0</v>
      </c>
      <c r="AX118" s="73">
        <f>SUMPRODUCT(-('Gastos Gerais'!$B$4:$B$1002=Analítico!$B118),-(Analítico!AX$3&gt;='Gastos Gerais'!$D$4:$D$1002),-(Analítico!AX$3&lt;='Gastos Gerais'!$E$4:$E$1002),-('Gastos Gerais'!$C$4:$C$1002))</f>
        <v>0</v>
      </c>
      <c r="AY118" s="73">
        <f>SUMPRODUCT(-('Gastos Gerais'!$B$4:$B$1002=Analítico!$B118),-(Analítico!AY$3&gt;='Gastos Gerais'!$D$4:$D$1002),-(Analítico!AY$3&lt;='Gastos Gerais'!$E$4:$E$1002),-('Gastos Gerais'!$C$4:$C$1002))</f>
        <v>0</v>
      </c>
      <c r="AZ118" s="73">
        <f>SUMPRODUCT(-('Gastos Gerais'!$B$4:$B$1002=Analítico!$B118),-(Analítico!AZ$3&gt;='Gastos Gerais'!$D$4:$D$1002),-(Analítico!AZ$3&lt;='Gastos Gerais'!$E$4:$E$1002),-('Gastos Gerais'!$C$4:$C$1002))</f>
        <v>0</v>
      </c>
      <c r="BA118" s="73">
        <f>SUMPRODUCT(-('Gastos Gerais'!$B$4:$B$1002=Analítico!$B118),-(Analítico!BA$3&gt;='Gastos Gerais'!$D$4:$D$1002),-(Analítico!BA$3&lt;='Gastos Gerais'!$E$4:$E$1002),-('Gastos Gerais'!$C$4:$C$1002))</f>
        <v>0</v>
      </c>
      <c r="BB118" s="73">
        <f>SUMPRODUCT(-('Gastos Gerais'!$B$4:$B$1002=Analítico!$B118),-(Analítico!BB$3&gt;='Gastos Gerais'!$D$4:$D$1002),-(Analítico!BB$3&lt;='Gastos Gerais'!$E$4:$E$1002),-('Gastos Gerais'!$C$4:$C$1002))</f>
        <v>0</v>
      </c>
      <c r="BC118" s="73">
        <f>SUMPRODUCT(-('Gastos Gerais'!$B$4:$B$1002=Analítico!$B118),-(Analítico!BC$3&gt;='Gastos Gerais'!$D$4:$D$1002),-(Analítico!BC$3&lt;='Gastos Gerais'!$E$4:$E$1002),-('Gastos Gerais'!$C$4:$C$1002))</f>
        <v>0</v>
      </c>
      <c r="BD118" s="73">
        <f>SUMPRODUCT(-('Gastos Gerais'!$B$4:$B$1002=Analítico!$B118),-(Analítico!BD$3&gt;='Gastos Gerais'!$D$4:$D$1002),-(Analítico!BD$3&lt;='Gastos Gerais'!$E$4:$E$1002),-('Gastos Gerais'!$C$4:$C$1002))</f>
        <v>0</v>
      </c>
      <c r="BE118" s="73">
        <f>SUMPRODUCT(-('Gastos Gerais'!$B$4:$B$1002=Analítico!$B118),-(Analítico!BE$3&gt;='Gastos Gerais'!$D$4:$D$1002),-(Analítico!BE$3&lt;='Gastos Gerais'!$E$4:$E$1002),-('Gastos Gerais'!$C$4:$C$1002))</f>
        <v>0</v>
      </c>
      <c r="BF118" s="73">
        <f>SUMPRODUCT(-('Gastos Gerais'!$B$4:$B$1002=Analítico!$B118),-(Analítico!BF$3&gt;='Gastos Gerais'!$D$4:$D$1002),-(Analítico!BF$3&lt;='Gastos Gerais'!$E$4:$E$1002),-('Gastos Gerais'!$C$4:$C$1002))</f>
        <v>0</v>
      </c>
      <c r="BG118" s="73">
        <f>SUMPRODUCT(-('Gastos Gerais'!$B$4:$B$1002=Analítico!$B118),-(Analítico!BG$3&gt;='Gastos Gerais'!$D$4:$D$1002),-(Analítico!BG$3&lt;='Gastos Gerais'!$E$4:$E$1002),-('Gastos Gerais'!$C$4:$C$1002))</f>
        <v>0</v>
      </c>
      <c r="BH118" s="73">
        <f>SUMPRODUCT(-('Gastos Gerais'!$B$4:$B$1002=Analítico!$B118),-(Analítico!BH$3&gt;='Gastos Gerais'!$D$4:$D$1002),-(Analítico!BH$3&lt;='Gastos Gerais'!$E$4:$E$1002),-('Gastos Gerais'!$C$4:$C$1002))</f>
        <v>0</v>
      </c>
      <c r="BI118" s="73">
        <f>SUMPRODUCT(-('Gastos Gerais'!$B$4:$B$1002=Analítico!$B118),-(Analítico!BI$3&gt;='Gastos Gerais'!$D$4:$D$1002),-(Analítico!BI$3&lt;='Gastos Gerais'!$E$4:$E$1002),-('Gastos Gerais'!$C$4:$C$1002))</f>
        <v>0</v>
      </c>
      <c r="BJ118" s="73">
        <f>SUMPRODUCT(-('Gastos Gerais'!$B$4:$B$1002=Analítico!$B118),-(Analítico!BJ$3&gt;='Gastos Gerais'!$D$4:$D$1002),-(Analítico!BJ$3&lt;='Gastos Gerais'!$E$4:$E$1002),-('Gastos Gerais'!$C$4:$C$1002))</f>
        <v>0</v>
      </c>
      <c r="BK118" s="71">
        <f t="shared" ref="BK118:BK136" si="35">SUM(C118:BJ118)</f>
        <v>2381400</v>
      </c>
      <c r="BL118" s="76">
        <f t="shared" ca="1" si="34"/>
        <v>2.8964266743720796E-2</v>
      </c>
    </row>
    <row r="119" spans="1:64" s="49" customFormat="1" ht="23.25" customHeight="1">
      <c r="A119" s="19" t="s">
        <v>245</v>
      </c>
      <c r="B119" s="351" t="s">
        <v>246</v>
      </c>
      <c r="C119" s="73">
        <f>SUMPRODUCT(-('Gastos Gerais'!$B$4:$B$1002=Analítico!$B119),-(Analítico!C$3&gt;='Gastos Gerais'!$D$4:$D$1002),-(Analítico!C$3&lt;='Gastos Gerais'!$E$4:$E$1002),-('Gastos Gerais'!$C$4:$C$1002))</f>
        <v>38000</v>
      </c>
      <c r="D119" s="73">
        <f>SUMPRODUCT(-('Gastos Gerais'!$B$4:$B$1002=Analítico!$B119),-(Analítico!D$3&gt;='Gastos Gerais'!$D$4:$D$1002),-(Analítico!D$3&lt;='Gastos Gerais'!$E$4:$E$1002),-('Gastos Gerais'!$C$4:$C$1002))</f>
        <v>38000</v>
      </c>
      <c r="E119" s="73">
        <f>SUMPRODUCT(-('Gastos Gerais'!$B$4:$B$1002=Analítico!$B119),-(Analítico!E$3&gt;='Gastos Gerais'!$D$4:$D$1002),-(Analítico!E$3&lt;='Gastos Gerais'!$E$4:$E$1002),-('Gastos Gerais'!$C$4:$C$1002))</f>
        <v>38000</v>
      </c>
      <c r="F119" s="73">
        <f>SUMPRODUCT(-('Gastos Gerais'!$B$4:$B$1002=Analítico!$B119),-(Analítico!F$3&gt;='Gastos Gerais'!$D$4:$D$1002),-(Analítico!F$3&lt;='Gastos Gerais'!$E$4:$E$1002),-('Gastos Gerais'!$C$4:$C$1002))</f>
        <v>38000</v>
      </c>
      <c r="G119" s="73">
        <f>SUMPRODUCT(-('Gastos Gerais'!$B$4:$B$1002=Analítico!$B119),-(Analítico!G$3&gt;='Gastos Gerais'!$D$4:$D$1002),-(Analítico!G$3&lt;='Gastos Gerais'!$E$4:$E$1002),-('Gastos Gerais'!$C$4:$C$1002))</f>
        <v>38000</v>
      </c>
      <c r="H119" s="73">
        <f>SUMPRODUCT(-('Gastos Gerais'!$B$4:$B$1002=Analítico!$B119),-(Analítico!H$3&gt;='Gastos Gerais'!$D$4:$D$1002),-(Analítico!H$3&lt;='Gastos Gerais'!$E$4:$E$1002),-('Gastos Gerais'!$C$4:$C$1002))</f>
        <v>38000</v>
      </c>
      <c r="I119" s="73">
        <f>SUMPRODUCT(-('Gastos Gerais'!$B$4:$B$1002=Analítico!$B119),-(Analítico!I$3&gt;='Gastos Gerais'!$D$4:$D$1002),-(Analítico!I$3&lt;='Gastos Gerais'!$E$4:$E$1002),-('Gastos Gerais'!$C$4:$C$1002))</f>
        <v>38000</v>
      </c>
      <c r="J119" s="73">
        <f>SUMPRODUCT(-('Gastos Gerais'!$B$4:$B$1002=Analítico!$B119),-(Analítico!J$3&gt;='Gastos Gerais'!$D$4:$D$1002),-(Analítico!J$3&lt;='Gastos Gerais'!$E$4:$E$1002),-('Gastos Gerais'!$C$4:$C$1002))</f>
        <v>38000</v>
      </c>
      <c r="K119" s="73">
        <f>SUMPRODUCT(-('Gastos Gerais'!$B$4:$B$1002=Analítico!$B119),-(Analítico!K$3&gt;='Gastos Gerais'!$D$4:$D$1002),-(Analítico!K$3&lt;='Gastos Gerais'!$E$4:$E$1002),-('Gastos Gerais'!$C$4:$C$1002))</f>
        <v>38000</v>
      </c>
      <c r="L119" s="73">
        <f>SUMPRODUCT(-('Gastos Gerais'!$B$4:$B$1002=Analítico!$B119),-(Analítico!L$3&gt;='Gastos Gerais'!$D$4:$D$1002),-(Analítico!L$3&lt;='Gastos Gerais'!$E$4:$E$1002),-('Gastos Gerais'!$C$4:$C$1002))</f>
        <v>0</v>
      </c>
      <c r="M119" s="73">
        <f>SUMPRODUCT(-('Gastos Gerais'!$B$4:$B$1002=Analítico!$B119),-(Analítico!M$3&gt;='Gastos Gerais'!$D$4:$D$1002),-(Analítico!M$3&lt;='Gastos Gerais'!$E$4:$E$1002),-('Gastos Gerais'!$C$4:$C$1002))</f>
        <v>0</v>
      </c>
      <c r="N119" s="73">
        <f>SUMPRODUCT(-('Gastos Gerais'!$B$4:$B$1002=Analítico!$B119),-(Analítico!N$3&gt;='Gastos Gerais'!$D$4:$D$1002),-(Analítico!N$3&lt;='Gastos Gerais'!$E$4:$E$1002),-('Gastos Gerais'!$C$4:$C$1002))</f>
        <v>0</v>
      </c>
      <c r="O119" s="73">
        <f>SUMPRODUCT(-('Gastos Gerais'!$B$4:$B$1002=Analítico!$B119),-(Analítico!O$3&gt;='Gastos Gerais'!$D$4:$D$1002),-(Analítico!O$3&lt;='Gastos Gerais'!$E$4:$E$1002),-('Gastos Gerais'!$C$4:$C$1002))</f>
        <v>0</v>
      </c>
      <c r="P119" s="73">
        <f>SUMPRODUCT(-('Gastos Gerais'!$B$4:$B$1002=Analítico!$B119),-(Analítico!P$3&gt;='Gastos Gerais'!$D$4:$D$1002),-(Analítico!P$3&lt;='Gastos Gerais'!$E$4:$E$1002),-('Gastos Gerais'!$C$4:$C$1002))</f>
        <v>0</v>
      </c>
      <c r="Q119" s="73">
        <f>SUMPRODUCT(-('Gastos Gerais'!$B$4:$B$1002=Analítico!$B119),-(Analítico!Q$3&gt;='Gastos Gerais'!$D$4:$D$1002),-(Analítico!Q$3&lt;='Gastos Gerais'!$E$4:$E$1002),-('Gastos Gerais'!$C$4:$C$1002))</f>
        <v>0</v>
      </c>
      <c r="R119" s="73">
        <f>SUMPRODUCT(-('Gastos Gerais'!$B$4:$B$1002=Analítico!$B119),-(Analítico!R$3&gt;='Gastos Gerais'!$D$4:$D$1002),-(Analítico!R$3&lt;='Gastos Gerais'!$E$4:$E$1002),-('Gastos Gerais'!$C$4:$C$1002))</f>
        <v>0</v>
      </c>
      <c r="S119" s="73">
        <f>SUMPRODUCT(-('Gastos Gerais'!$B$4:$B$1002=Analítico!$B119),-(Analítico!S$3&gt;='Gastos Gerais'!$D$4:$D$1002),-(Analítico!S$3&lt;='Gastos Gerais'!$E$4:$E$1002),-('Gastos Gerais'!$C$4:$C$1002))</f>
        <v>0</v>
      </c>
      <c r="T119" s="73">
        <f>SUMPRODUCT(-('Gastos Gerais'!$B$4:$B$1002=Analítico!$B119),-(Analítico!T$3&gt;='Gastos Gerais'!$D$4:$D$1002),-(Analítico!T$3&lt;='Gastos Gerais'!$E$4:$E$1002),-('Gastos Gerais'!$C$4:$C$1002))</f>
        <v>0</v>
      </c>
      <c r="U119" s="73">
        <f>SUMPRODUCT(-('Gastos Gerais'!$B$4:$B$1002=Analítico!$B119),-(Analítico!U$3&gt;='Gastos Gerais'!$D$4:$D$1002),-(Analítico!U$3&lt;='Gastos Gerais'!$E$4:$E$1002),-('Gastos Gerais'!$C$4:$C$1002))</f>
        <v>0</v>
      </c>
      <c r="V119" s="73">
        <f>SUMPRODUCT(-('Gastos Gerais'!$B$4:$B$1002=Analítico!$B119),-(Analítico!V$3&gt;='Gastos Gerais'!$D$4:$D$1002),-(Analítico!V$3&lt;='Gastos Gerais'!$E$4:$E$1002),-('Gastos Gerais'!$C$4:$C$1002))</f>
        <v>0</v>
      </c>
      <c r="W119" s="73">
        <f>SUMPRODUCT(-('Gastos Gerais'!$B$4:$B$1002=Analítico!$B119),-(Analítico!W$3&gt;='Gastos Gerais'!$D$4:$D$1002),-(Analítico!W$3&lt;='Gastos Gerais'!$E$4:$E$1002),-('Gastos Gerais'!$C$4:$C$1002))</f>
        <v>0</v>
      </c>
      <c r="X119" s="73">
        <f>SUMPRODUCT(-('Gastos Gerais'!$B$4:$B$1002=Analítico!$B119),-(Analítico!X$3&gt;='Gastos Gerais'!$D$4:$D$1002),-(Analítico!X$3&lt;='Gastos Gerais'!$E$4:$E$1002),-('Gastos Gerais'!$C$4:$C$1002))</f>
        <v>0</v>
      </c>
      <c r="Y119" s="73">
        <f>SUMPRODUCT(-('Gastos Gerais'!$B$4:$B$1002=Analítico!$B119),-(Analítico!Y$3&gt;='Gastos Gerais'!$D$4:$D$1002),-(Analítico!Y$3&lt;='Gastos Gerais'!$E$4:$E$1002),-('Gastos Gerais'!$C$4:$C$1002))</f>
        <v>0</v>
      </c>
      <c r="Z119" s="73">
        <f>SUMPRODUCT(-('Gastos Gerais'!$B$4:$B$1002=Analítico!$B119),-(Analítico!Z$3&gt;='Gastos Gerais'!$D$4:$D$1002),-(Analítico!Z$3&lt;='Gastos Gerais'!$E$4:$E$1002),-('Gastos Gerais'!$C$4:$C$1002))</f>
        <v>0</v>
      </c>
      <c r="AA119" s="73">
        <f>SUMPRODUCT(-('Gastos Gerais'!$B$4:$B$1002=Analítico!$B119),-(Analítico!AA$3&gt;='Gastos Gerais'!$D$4:$D$1002),-(Analítico!AA$3&lt;='Gastos Gerais'!$E$4:$E$1002),-('Gastos Gerais'!$C$4:$C$1002))</f>
        <v>0</v>
      </c>
      <c r="AB119" s="73">
        <f>SUMPRODUCT(-('Gastos Gerais'!$B$4:$B$1002=Analítico!$B119),-(Analítico!AB$3&gt;='Gastos Gerais'!$D$4:$D$1002),-(Analítico!AB$3&lt;='Gastos Gerais'!$E$4:$E$1002),-('Gastos Gerais'!$C$4:$C$1002))</f>
        <v>0</v>
      </c>
      <c r="AC119" s="73">
        <f>SUMPRODUCT(-('Gastos Gerais'!$B$4:$B$1002=Analítico!$B119),-(Analítico!AC$3&gt;='Gastos Gerais'!$D$4:$D$1002),-(Analítico!AC$3&lt;='Gastos Gerais'!$E$4:$E$1002),-('Gastos Gerais'!$C$4:$C$1002))</f>
        <v>0</v>
      </c>
      <c r="AD119" s="73">
        <f>SUMPRODUCT(-('Gastos Gerais'!$B$4:$B$1002=Analítico!$B119),-(Analítico!AD$3&gt;='Gastos Gerais'!$D$4:$D$1002),-(Analítico!AD$3&lt;='Gastos Gerais'!$E$4:$E$1002),-('Gastos Gerais'!$C$4:$C$1002))</f>
        <v>0</v>
      </c>
      <c r="AE119" s="73">
        <f>SUMPRODUCT(-('Gastos Gerais'!$B$4:$B$1002=Analítico!$B119),-(Analítico!AE$3&gt;='Gastos Gerais'!$D$4:$D$1002),-(Analítico!AE$3&lt;='Gastos Gerais'!$E$4:$E$1002),-('Gastos Gerais'!$C$4:$C$1002))</f>
        <v>0</v>
      </c>
      <c r="AF119" s="73">
        <f>SUMPRODUCT(-('Gastos Gerais'!$B$4:$B$1002=Analítico!$B119),-(Analítico!AF$3&gt;='Gastos Gerais'!$D$4:$D$1002),-(Analítico!AF$3&lt;='Gastos Gerais'!$E$4:$E$1002),-('Gastos Gerais'!$C$4:$C$1002))</f>
        <v>0</v>
      </c>
      <c r="AG119" s="73">
        <f>SUMPRODUCT(-('Gastos Gerais'!$B$4:$B$1002=Analítico!$B119),-(Analítico!AG$3&gt;='Gastos Gerais'!$D$4:$D$1002),-(Analítico!AG$3&lt;='Gastos Gerais'!$E$4:$E$1002),-('Gastos Gerais'!$C$4:$C$1002))</f>
        <v>0</v>
      </c>
      <c r="AH119" s="73">
        <f>SUMPRODUCT(-('Gastos Gerais'!$B$4:$B$1002=Analítico!$B119),-(Analítico!AH$3&gt;='Gastos Gerais'!$D$4:$D$1002),-(Analítico!AH$3&lt;='Gastos Gerais'!$E$4:$E$1002),-('Gastos Gerais'!$C$4:$C$1002))</f>
        <v>0</v>
      </c>
      <c r="AI119" s="73">
        <f>SUMPRODUCT(-('Gastos Gerais'!$B$4:$B$1002=Analítico!$B119),-(Analítico!AI$3&gt;='Gastos Gerais'!$D$4:$D$1002),-(Analítico!AI$3&lt;='Gastos Gerais'!$E$4:$E$1002),-('Gastos Gerais'!$C$4:$C$1002))</f>
        <v>0</v>
      </c>
      <c r="AJ119" s="73">
        <f>SUMPRODUCT(-('Gastos Gerais'!$B$4:$B$1002=Analítico!$B119),-(Analítico!AJ$3&gt;='Gastos Gerais'!$D$4:$D$1002),-(Analítico!AJ$3&lt;='Gastos Gerais'!$E$4:$E$1002),-('Gastos Gerais'!$C$4:$C$1002))</f>
        <v>0</v>
      </c>
      <c r="AK119" s="73">
        <f>SUMPRODUCT(-('Gastos Gerais'!$B$4:$B$1002=Analítico!$B119),-(Analítico!AK$3&gt;='Gastos Gerais'!$D$4:$D$1002),-(Analítico!AK$3&lt;='Gastos Gerais'!$E$4:$E$1002),-('Gastos Gerais'!$C$4:$C$1002))</f>
        <v>0</v>
      </c>
      <c r="AL119" s="73">
        <f>SUMPRODUCT(-('Gastos Gerais'!$B$4:$B$1002=Analítico!$B119),-(Analítico!AL$3&gt;='Gastos Gerais'!$D$4:$D$1002),-(Analítico!AL$3&lt;='Gastos Gerais'!$E$4:$E$1002),-('Gastos Gerais'!$C$4:$C$1002))</f>
        <v>0</v>
      </c>
      <c r="AM119" s="73">
        <f>SUMPRODUCT(-('Gastos Gerais'!$B$4:$B$1002=Analítico!$B119),-(Analítico!AM$3&gt;='Gastos Gerais'!$D$4:$D$1002),-(Analítico!AM$3&lt;='Gastos Gerais'!$E$4:$E$1002),-('Gastos Gerais'!$C$4:$C$1002))</f>
        <v>0</v>
      </c>
      <c r="AN119" s="73">
        <f>SUMPRODUCT(-('Gastos Gerais'!$B$4:$B$1002=Analítico!$B119),-(Analítico!AN$3&gt;='Gastos Gerais'!$D$4:$D$1002),-(Analítico!AN$3&lt;='Gastos Gerais'!$E$4:$E$1002),-('Gastos Gerais'!$C$4:$C$1002))</f>
        <v>0</v>
      </c>
      <c r="AO119" s="73">
        <f>SUMPRODUCT(-('Gastos Gerais'!$B$4:$B$1002=Analítico!$B119),-(Analítico!AO$3&gt;='Gastos Gerais'!$D$4:$D$1002),-(Analítico!AO$3&lt;='Gastos Gerais'!$E$4:$E$1002),-('Gastos Gerais'!$C$4:$C$1002))</f>
        <v>0</v>
      </c>
      <c r="AP119" s="73">
        <f>SUMPRODUCT(-('Gastos Gerais'!$B$4:$B$1002=Analítico!$B119),-(Analítico!AP$3&gt;='Gastos Gerais'!$D$4:$D$1002),-(Analítico!AP$3&lt;='Gastos Gerais'!$E$4:$E$1002),-('Gastos Gerais'!$C$4:$C$1002))</f>
        <v>0</v>
      </c>
      <c r="AQ119" s="73">
        <f>SUMPRODUCT(-('Gastos Gerais'!$B$4:$B$1002=Analítico!$B119),-(Analítico!AQ$3&gt;='Gastos Gerais'!$D$4:$D$1002),-(Analítico!AQ$3&lt;='Gastos Gerais'!$E$4:$E$1002),-('Gastos Gerais'!$C$4:$C$1002))</f>
        <v>0</v>
      </c>
      <c r="AR119" s="73">
        <f>SUMPRODUCT(-('Gastos Gerais'!$B$4:$B$1002=Analítico!$B119),-(Analítico!AR$3&gt;='Gastos Gerais'!$D$4:$D$1002),-(Analítico!AR$3&lt;='Gastos Gerais'!$E$4:$E$1002),-('Gastos Gerais'!$C$4:$C$1002))</f>
        <v>0</v>
      </c>
      <c r="AS119" s="73">
        <f>SUMPRODUCT(-('Gastos Gerais'!$B$4:$B$1002=Analítico!$B119),-(Analítico!AS$3&gt;='Gastos Gerais'!$D$4:$D$1002),-(Analítico!AS$3&lt;='Gastos Gerais'!$E$4:$E$1002),-('Gastos Gerais'!$C$4:$C$1002))</f>
        <v>0</v>
      </c>
      <c r="AT119" s="73">
        <f>SUMPRODUCT(-('Gastos Gerais'!$B$4:$B$1002=Analítico!$B119),-(Analítico!AT$3&gt;='Gastos Gerais'!$D$4:$D$1002),-(Analítico!AT$3&lt;='Gastos Gerais'!$E$4:$E$1002),-('Gastos Gerais'!$C$4:$C$1002))</f>
        <v>0</v>
      </c>
      <c r="AU119" s="73">
        <f>SUMPRODUCT(-('Gastos Gerais'!$B$4:$B$1002=Analítico!$B119),-(Analítico!AU$3&gt;='Gastos Gerais'!$D$4:$D$1002),-(Analítico!AU$3&lt;='Gastos Gerais'!$E$4:$E$1002),-('Gastos Gerais'!$C$4:$C$1002))</f>
        <v>0</v>
      </c>
      <c r="AV119" s="73">
        <f>SUMPRODUCT(-('Gastos Gerais'!$B$4:$B$1002=Analítico!$B119),-(Analítico!AV$3&gt;='Gastos Gerais'!$D$4:$D$1002),-(Analítico!AV$3&lt;='Gastos Gerais'!$E$4:$E$1002),-('Gastos Gerais'!$C$4:$C$1002))</f>
        <v>0</v>
      </c>
      <c r="AW119" s="73">
        <f>SUMPRODUCT(-('Gastos Gerais'!$B$4:$B$1002=Analítico!$B119),-(Analítico!AW$3&gt;='Gastos Gerais'!$D$4:$D$1002),-(Analítico!AW$3&lt;='Gastos Gerais'!$E$4:$E$1002),-('Gastos Gerais'!$C$4:$C$1002))</f>
        <v>0</v>
      </c>
      <c r="AX119" s="73">
        <f>SUMPRODUCT(-('Gastos Gerais'!$B$4:$B$1002=Analítico!$B119),-(Analítico!AX$3&gt;='Gastos Gerais'!$D$4:$D$1002),-(Analítico!AX$3&lt;='Gastos Gerais'!$E$4:$E$1002),-('Gastos Gerais'!$C$4:$C$1002))</f>
        <v>0</v>
      </c>
      <c r="AY119" s="73">
        <f>SUMPRODUCT(-('Gastos Gerais'!$B$4:$B$1002=Analítico!$B119),-(Analítico!AY$3&gt;='Gastos Gerais'!$D$4:$D$1002),-(Analítico!AY$3&lt;='Gastos Gerais'!$E$4:$E$1002),-('Gastos Gerais'!$C$4:$C$1002))</f>
        <v>0</v>
      </c>
      <c r="AZ119" s="73">
        <f>SUMPRODUCT(-('Gastos Gerais'!$B$4:$B$1002=Analítico!$B119),-(Analítico!AZ$3&gt;='Gastos Gerais'!$D$4:$D$1002),-(Analítico!AZ$3&lt;='Gastos Gerais'!$E$4:$E$1002),-('Gastos Gerais'!$C$4:$C$1002))</f>
        <v>0</v>
      </c>
      <c r="BA119" s="73">
        <f>SUMPRODUCT(-('Gastos Gerais'!$B$4:$B$1002=Analítico!$B119),-(Analítico!BA$3&gt;='Gastos Gerais'!$D$4:$D$1002),-(Analítico!BA$3&lt;='Gastos Gerais'!$E$4:$E$1002),-('Gastos Gerais'!$C$4:$C$1002))</f>
        <v>0</v>
      </c>
      <c r="BB119" s="73">
        <f>SUMPRODUCT(-('Gastos Gerais'!$B$4:$B$1002=Analítico!$B119),-(Analítico!BB$3&gt;='Gastos Gerais'!$D$4:$D$1002),-(Analítico!BB$3&lt;='Gastos Gerais'!$E$4:$E$1002),-('Gastos Gerais'!$C$4:$C$1002))</f>
        <v>0</v>
      </c>
      <c r="BC119" s="73">
        <f>SUMPRODUCT(-('Gastos Gerais'!$B$4:$B$1002=Analítico!$B119),-(Analítico!BC$3&gt;='Gastos Gerais'!$D$4:$D$1002),-(Analítico!BC$3&lt;='Gastos Gerais'!$E$4:$E$1002),-('Gastos Gerais'!$C$4:$C$1002))</f>
        <v>0</v>
      </c>
      <c r="BD119" s="73">
        <f>SUMPRODUCT(-('Gastos Gerais'!$B$4:$B$1002=Analítico!$B119),-(Analítico!BD$3&gt;='Gastos Gerais'!$D$4:$D$1002),-(Analítico!BD$3&lt;='Gastos Gerais'!$E$4:$E$1002),-('Gastos Gerais'!$C$4:$C$1002))</f>
        <v>0</v>
      </c>
      <c r="BE119" s="73">
        <f>SUMPRODUCT(-('Gastos Gerais'!$B$4:$B$1002=Analítico!$B119),-(Analítico!BE$3&gt;='Gastos Gerais'!$D$4:$D$1002),-(Analítico!BE$3&lt;='Gastos Gerais'!$E$4:$E$1002),-('Gastos Gerais'!$C$4:$C$1002))</f>
        <v>0</v>
      </c>
      <c r="BF119" s="73">
        <f>SUMPRODUCT(-('Gastos Gerais'!$B$4:$B$1002=Analítico!$B119),-(Analítico!BF$3&gt;='Gastos Gerais'!$D$4:$D$1002),-(Analítico!BF$3&lt;='Gastos Gerais'!$E$4:$E$1002),-('Gastos Gerais'!$C$4:$C$1002))</f>
        <v>0</v>
      </c>
      <c r="BG119" s="73">
        <f>SUMPRODUCT(-('Gastos Gerais'!$B$4:$B$1002=Analítico!$B119),-(Analítico!BG$3&gt;='Gastos Gerais'!$D$4:$D$1002),-(Analítico!BG$3&lt;='Gastos Gerais'!$E$4:$E$1002),-('Gastos Gerais'!$C$4:$C$1002))</f>
        <v>0</v>
      </c>
      <c r="BH119" s="73">
        <f>SUMPRODUCT(-('Gastos Gerais'!$B$4:$B$1002=Analítico!$B119),-(Analítico!BH$3&gt;='Gastos Gerais'!$D$4:$D$1002),-(Analítico!BH$3&lt;='Gastos Gerais'!$E$4:$E$1002),-('Gastos Gerais'!$C$4:$C$1002))</f>
        <v>0</v>
      </c>
      <c r="BI119" s="73">
        <f>SUMPRODUCT(-('Gastos Gerais'!$B$4:$B$1002=Analítico!$B119),-(Analítico!BI$3&gt;='Gastos Gerais'!$D$4:$D$1002),-(Analítico!BI$3&lt;='Gastos Gerais'!$E$4:$E$1002),-('Gastos Gerais'!$C$4:$C$1002))</f>
        <v>0</v>
      </c>
      <c r="BJ119" s="73">
        <f>SUMPRODUCT(-('Gastos Gerais'!$B$4:$B$1002=Analítico!$B119),-(Analítico!BJ$3&gt;='Gastos Gerais'!$D$4:$D$1002),-(Analítico!BJ$3&lt;='Gastos Gerais'!$E$4:$E$1002),-('Gastos Gerais'!$C$4:$C$1002))</f>
        <v>0</v>
      </c>
      <c r="BK119" s="71">
        <f t="shared" si="35"/>
        <v>342000</v>
      </c>
      <c r="BL119" s="76">
        <f t="shared" ca="1" si="34"/>
        <v>4.1596452617588446E-3</v>
      </c>
    </row>
    <row r="120" spans="1:64" s="49" customFormat="1" ht="23.25" customHeight="1">
      <c r="A120" s="19" t="s">
        <v>247</v>
      </c>
      <c r="B120" s="351" t="s">
        <v>248</v>
      </c>
      <c r="C120" s="73">
        <f>SUMPRODUCT(-('Gastos Gerais'!$B$4:$B$1002=Analítico!$B120),-(Analítico!C$3&gt;='Gastos Gerais'!$D$4:$D$1002),-(Analítico!C$3&lt;='Gastos Gerais'!$E$4:$E$1002),-('Gastos Gerais'!$C$4:$C$1002))</f>
        <v>0</v>
      </c>
      <c r="D120" s="73">
        <f>SUMPRODUCT(-('Gastos Gerais'!$B$4:$B$1002=Analítico!$B120),-(Analítico!D$3&gt;='Gastos Gerais'!$D$4:$D$1002),-(Analítico!D$3&lt;='Gastos Gerais'!$E$4:$E$1002),-('Gastos Gerais'!$C$4:$C$1002))</f>
        <v>0</v>
      </c>
      <c r="E120" s="73">
        <f>SUMPRODUCT(-('Gastos Gerais'!$B$4:$B$1002=Analítico!$B120),-(Analítico!E$3&gt;='Gastos Gerais'!$D$4:$D$1002),-(Analítico!E$3&lt;='Gastos Gerais'!$E$4:$E$1002),-('Gastos Gerais'!$C$4:$C$1002))</f>
        <v>0</v>
      </c>
      <c r="F120" s="73">
        <f>SUMPRODUCT(-('Gastos Gerais'!$B$4:$B$1002=Analítico!$B120),-(Analítico!F$3&gt;='Gastos Gerais'!$D$4:$D$1002),-(Analítico!F$3&lt;='Gastos Gerais'!$E$4:$E$1002),-('Gastos Gerais'!$C$4:$C$1002))</f>
        <v>0</v>
      </c>
      <c r="G120" s="73">
        <f>SUMPRODUCT(-('Gastos Gerais'!$B$4:$B$1002=Analítico!$B120),-(Analítico!G$3&gt;='Gastos Gerais'!$D$4:$D$1002),-(Analítico!G$3&lt;='Gastos Gerais'!$E$4:$E$1002),-('Gastos Gerais'!$C$4:$C$1002))</f>
        <v>0</v>
      </c>
      <c r="H120" s="73">
        <f>SUMPRODUCT(-('Gastos Gerais'!$B$4:$B$1002=Analítico!$B120),-(Analítico!H$3&gt;='Gastos Gerais'!$D$4:$D$1002),-(Analítico!H$3&lt;='Gastos Gerais'!$E$4:$E$1002),-('Gastos Gerais'!$C$4:$C$1002))</f>
        <v>0</v>
      </c>
      <c r="I120" s="73">
        <f>SUMPRODUCT(-('Gastos Gerais'!$B$4:$B$1002=Analítico!$B120),-(Analítico!I$3&gt;='Gastos Gerais'!$D$4:$D$1002),-(Analítico!I$3&lt;='Gastos Gerais'!$E$4:$E$1002),-('Gastos Gerais'!$C$4:$C$1002))</f>
        <v>0</v>
      </c>
      <c r="J120" s="73">
        <f>SUMPRODUCT(-('Gastos Gerais'!$B$4:$B$1002=Analítico!$B120),-(Analítico!J$3&gt;='Gastos Gerais'!$D$4:$D$1002),-(Analítico!J$3&lt;='Gastos Gerais'!$E$4:$E$1002),-('Gastos Gerais'!$C$4:$C$1002))</f>
        <v>0</v>
      </c>
      <c r="K120" s="73">
        <f>SUMPRODUCT(-('Gastos Gerais'!$B$4:$B$1002=Analítico!$B120),-(Analítico!K$3&gt;='Gastos Gerais'!$D$4:$D$1002),-(Analítico!K$3&lt;='Gastos Gerais'!$E$4:$E$1002),-('Gastos Gerais'!$C$4:$C$1002))</f>
        <v>0</v>
      </c>
      <c r="L120" s="73">
        <f>SUMPRODUCT(-('Gastos Gerais'!$B$4:$B$1002=Analítico!$B120),-(Analítico!L$3&gt;='Gastos Gerais'!$D$4:$D$1002),-(Analítico!L$3&lt;='Gastos Gerais'!$E$4:$E$1002),-('Gastos Gerais'!$C$4:$C$1002))</f>
        <v>0</v>
      </c>
      <c r="M120" s="73">
        <f>SUMPRODUCT(-('Gastos Gerais'!$B$4:$B$1002=Analítico!$B120),-(Analítico!M$3&gt;='Gastos Gerais'!$D$4:$D$1002),-(Analítico!M$3&lt;='Gastos Gerais'!$E$4:$E$1002),-('Gastos Gerais'!$C$4:$C$1002))</f>
        <v>0</v>
      </c>
      <c r="N120" s="73">
        <f>SUMPRODUCT(-('Gastos Gerais'!$B$4:$B$1002=Analítico!$B120),-(Analítico!N$3&gt;='Gastos Gerais'!$D$4:$D$1002),-(Analítico!N$3&lt;='Gastos Gerais'!$E$4:$E$1002),-('Gastos Gerais'!$C$4:$C$1002))</f>
        <v>0</v>
      </c>
      <c r="O120" s="73">
        <f>SUMPRODUCT(-('Gastos Gerais'!$B$4:$B$1002=Analítico!$B120),-(Analítico!O$3&gt;='Gastos Gerais'!$D$4:$D$1002),-(Analítico!O$3&lt;='Gastos Gerais'!$E$4:$E$1002),-('Gastos Gerais'!$C$4:$C$1002))</f>
        <v>0</v>
      </c>
      <c r="P120" s="73">
        <f>SUMPRODUCT(-('Gastos Gerais'!$B$4:$B$1002=Analítico!$B120),-(Analítico!P$3&gt;='Gastos Gerais'!$D$4:$D$1002),-(Analítico!P$3&lt;='Gastos Gerais'!$E$4:$E$1002),-('Gastos Gerais'!$C$4:$C$1002))</f>
        <v>0</v>
      </c>
      <c r="Q120" s="73">
        <f>SUMPRODUCT(-('Gastos Gerais'!$B$4:$B$1002=Analítico!$B120),-(Analítico!Q$3&gt;='Gastos Gerais'!$D$4:$D$1002),-(Analítico!Q$3&lt;='Gastos Gerais'!$E$4:$E$1002),-('Gastos Gerais'!$C$4:$C$1002))</f>
        <v>0</v>
      </c>
      <c r="R120" s="73">
        <f>SUMPRODUCT(-('Gastos Gerais'!$B$4:$B$1002=Analítico!$B120),-(Analítico!R$3&gt;='Gastos Gerais'!$D$4:$D$1002),-(Analítico!R$3&lt;='Gastos Gerais'!$E$4:$E$1002),-('Gastos Gerais'!$C$4:$C$1002))</f>
        <v>0</v>
      </c>
      <c r="S120" s="73">
        <f>SUMPRODUCT(-('Gastos Gerais'!$B$4:$B$1002=Analítico!$B120),-(Analítico!S$3&gt;='Gastos Gerais'!$D$4:$D$1002),-(Analítico!S$3&lt;='Gastos Gerais'!$E$4:$E$1002),-('Gastos Gerais'!$C$4:$C$1002))</f>
        <v>0</v>
      </c>
      <c r="T120" s="73">
        <f>SUMPRODUCT(-('Gastos Gerais'!$B$4:$B$1002=Analítico!$B120),-(Analítico!T$3&gt;='Gastos Gerais'!$D$4:$D$1002),-(Analítico!T$3&lt;='Gastos Gerais'!$E$4:$E$1002),-('Gastos Gerais'!$C$4:$C$1002))</f>
        <v>0</v>
      </c>
      <c r="U120" s="73">
        <f>SUMPRODUCT(-('Gastos Gerais'!$B$4:$B$1002=Analítico!$B120),-(Analítico!U$3&gt;='Gastos Gerais'!$D$4:$D$1002),-(Analítico!U$3&lt;='Gastos Gerais'!$E$4:$E$1002),-('Gastos Gerais'!$C$4:$C$1002))</f>
        <v>0</v>
      </c>
      <c r="V120" s="73">
        <f>SUMPRODUCT(-('Gastos Gerais'!$B$4:$B$1002=Analítico!$B120),-(Analítico!V$3&gt;='Gastos Gerais'!$D$4:$D$1002),-(Analítico!V$3&lt;='Gastos Gerais'!$E$4:$E$1002),-('Gastos Gerais'!$C$4:$C$1002))</f>
        <v>0</v>
      </c>
      <c r="W120" s="73">
        <f>SUMPRODUCT(-('Gastos Gerais'!$B$4:$B$1002=Analítico!$B120),-(Analítico!W$3&gt;='Gastos Gerais'!$D$4:$D$1002),-(Analítico!W$3&lt;='Gastos Gerais'!$E$4:$E$1002),-('Gastos Gerais'!$C$4:$C$1002))</f>
        <v>0</v>
      </c>
      <c r="X120" s="73">
        <f>SUMPRODUCT(-('Gastos Gerais'!$B$4:$B$1002=Analítico!$B120),-(Analítico!X$3&gt;='Gastos Gerais'!$D$4:$D$1002),-(Analítico!X$3&lt;='Gastos Gerais'!$E$4:$E$1002),-('Gastos Gerais'!$C$4:$C$1002))</f>
        <v>0</v>
      </c>
      <c r="Y120" s="73">
        <f>SUMPRODUCT(-('Gastos Gerais'!$B$4:$B$1002=Analítico!$B120),-(Analítico!Y$3&gt;='Gastos Gerais'!$D$4:$D$1002),-(Analítico!Y$3&lt;='Gastos Gerais'!$E$4:$E$1002),-('Gastos Gerais'!$C$4:$C$1002))</f>
        <v>0</v>
      </c>
      <c r="Z120" s="73">
        <f>SUMPRODUCT(-('Gastos Gerais'!$B$4:$B$1002=Analítico!$B120),-(Analítico!Z$3&gt;='Gastos Gerais'!$D$4:$D$1002),-(Analítico!Z$3&lt;='Gastos Gerais'!$E$4:$E$1002),-('Gastos Gerais'!$C$4:$C$1002))</f>
        <v>0</v>
      </c>
      <c r="AA120" s="73">
        <f>SUMPRODUCT(-('Gastos Gerais'!$B$4:$B$1002=Analítico!$B120),-(Analítico!AA$3&gt;='Gastos Gerais'!$D$4:$D$1002),-(Analítico!AA$3&lt;='Gastos Gerais'!$E$4:$E$1002),-('Gastos Gerais'!$C$4:$C$1002))</f>
        <v>0</v>
      </c>
      <c r="AB120" s="73">
        <f>SUMPRODUCT(-('Gastos Gerais'!$B$4:$B$1002=Analítico!$B120),-(Analítico!AB$3&gt;='Gastos Gerais'!$D$4:$D$1002),-(Analítico!AB$3&lt;='Gastos Gerais'!$E$4:$E$1002),-('Gastos Gerais'!$C$4:$C$1002))</f>
        <v>0</v>
      </c>
      <c r="AC120" s="73">
        <f>SUMPRODUCT(-('Gastos Gerais'!$B$4:$B$1002=Analítico!$B120),-(Analítico!AC$3&gt;='Gastos Gerais'!$D$4:$D$1002),-(Analítico!AC$3&lt;='Gastos Gerais'!$E$4:$E$1002),-('Gastos Gerais'!$C$4:$C$1002))</f>
        <v>0</v>
      </c>
      <c r="AD120" s="73">
        <f>SUMPRODUCT(-('Gastos Gerais'!$B$4:$B$1002=Analítico!$B120),-(Analítico!AD$3&gt;='Gastos Gerais'!$D$4:$D$1002),-(Analítico!AD$3&lt;='Gastos Gerais'!$E$4:$E$1002),-('Gastos Gerais'!$C$4:$C$1002))</f>
        <v>0</v>
      </c>
      <c r="AE120" s="73">
        <f>SUMPRODUCT(-('Gastos Gerais'!$B$4:$B$1002=Analítico!$B120),-(Analítico!AE$3&gt;='Gastos Gerais'!$D$4:$D$1002),-(Analítico!AE$3&lt;='Gastos Gerais'!$E$4:$E$1002),-('Gastos Gerais'!$C$4:$C$1002))</f>
        <v>0</v>
      </c>
      <c r="AF120" s="73">
        <f>SUMPRODUCT(-('Gastos Gerais'!$B$4:$B$1002=Analítico!$B120),-(Analítico!AF$3&gt;='Gastos Gerais'!$D$4:$D$1002),-(Analítico!AF$3&lt;='Gastos Gerais'!$E$4:$E$1002),-('Gastos Gerais'!$C$4:$C$1002))</f>
        <v>0</v>
      </c>
      <c r="AG120" s="73">
        <f>SUMPRODUCT(-('Gastos Gerais'!$B$4:$B$1002=Analítico!$B120),-(Analítico!AG$3&gt;='Gastos Gerais'!$D$4:$D$1002),-(Analítico!AG$3&lt;='Gastos Gerais'!$E$4:$E$1002),-('Gastos Gerais'!$C$4:$C$1002))</f>
        <v>0</v>
      </c>
      <c r="AH120" s="73">
        <f>SUMPRODUCT(-('Gastos Gerais'!$B$4:$B$1002=Analítico!$B120),-(Analítico!AH$3&gt;='Gastos Gerais'!$D$4:$D$1002),-(Analítico!AH$3&lt;='Gastos Gerais'!$E$4:$E$1002),-('Gastos Gerais'!$C$4:$C$1002))</f>
        <v>0</v>
      </c>
      <c r="AI120" s="73">
        <f>SUMPRODUCT(-('Gastos Gerais'!$B$4:$B$1002=Analítico!$B120),-(Analítico!AI$3&gt;='Gastos Gerais'!$D$4:$D$1002),-(Analítico!AI$3&lt;='Gastos Gerais'!$E$4:$E$1002),-('Gastos Gerais'!$C$4:$C$1002))</f>
        <v>0</v>
      </c>
      <c r="AJ120" s="73">
        <f>SUMPRODUCT(-('Gastos Gerais'!$B$4:$B$1002=Analítico!$B120),-(Analítico!AJ$3&gt;='Gastos Gerais'!$D$4:$D$1002),-(Analítico!AJ$3&lt;='Gastos Gerais'!$E$4:$E$1002),-('Gastos Gerais'!$C$4:$C$1002))</f>
        <v>0</v>
      </c>
      <c r="AK120" s="73">
        <f>SUMPRODUCT(-('Gastos Gerais'!$B$4:$B$1002=Analítico!$B120),-(Analítico!AK$3&gt;='Gastos Gerais'!$D$4:$D$1002),-(Analítico!AK$3&lt;='Gastos Gerais'!$E$4:$E$1002),-('Gastos Gerais'!$C$4:$C$1002))</f>
        <v>0</v>
      </c>
      <c r="AL120" s="73">
        <f>SUMPRODUCT(-('Gastos Gerais'!$B$4:$B$1002=Analítico!$B120),-(Analítico!AL$3&gt;='Gastos Gerais'!$D$4:$D$1002),-(Analítico!AL$3&lt;='Gastos Gerais'!$E$4:$E$1002),-('Gastos Gerais'!$C$4:$C$1002))</f>
        <v>0</v>
      </c>
      <c r="AM120" s="73">
        <f>SUMPRODUCT(-('Gastos Gerais'!$B$4:$B$1002=Analítico!$B120),-(Analítico!AM$3&gt;='Gastos Gerais'!$D$4:$D$1002),-(Analítico!AM$3&lt;='Gastos Gerais'!$E$4:$E$1002),-('Gastos Gerais'!$C$4:$C$1002))</f>
        <v>0</v>
      </c>
      <c r="AN120" s="73">
        <f>SUMPRODUCT(-('Gastos Gerais'!$B$4:$B$1002=Analítico!$B120),-(Analítico!AN$3&gt;='Gastos Gerais'!$D$4:$D$1002),-(Analítico!AN$3&lt;='Gastos Gerais'!$E$4:$E$1002),-('Gastos Gerais'!$C$4:$C$1002))</f>
        <v>0</v>
      </c>
      <c r="AO120" s="73">
        <f>SUMPRODUCT(-('Gastos Gerais'!$B$4:$B$1002=Analítico!$B120),-(Analítico!AO$3&gt;='Gastos Gerais'!$D$4:$D$1002),-(Analítico!AO$3&lt;='Gastos Gerais'!$E$4:$E$1002),-('Gastos Gerais'!$C$4:$C$1002))</f>
        <v>0</v>
      </c>
      <c r="AP120" s="73">
        <f>SUMPRODUCT(-('Gastos Gerais'!$B$4:$B$1002=Analítico!$B120),-(Analítico!AP$3&gt;='Gastos Gerais'!$D$4:$D$1002),-(Analítico!AP$3&lt;='Gastos Gerais'!$E$4:$E$1002),-('Gastos Gerais'!$C$4:$C$1002))</f>
        <v>0</v>
      </c>
      <c r="AQ120" s="73">
        <f>SUMPRODUCT(-('Gastos Gerais'!$B$4:$B$1002=Analítico!$B120),-(Analítico!AQ$3&gt;='Gastos Gerais'!$D$4:$D$1002),-(Analítico!AQ$3&lt;='Gastos Gerais'!$E$4:$E$1002),-('Gastos Gerais'!$C$4:$C$1002))</f>
        <v>0</v>
      </c>
      <c r="AR120" s="73">
        <f>SUMPRODUCT(-('Gastos Gerais'!$B$4:$B$1002=Analítico!$B120),-(Analítico!AR$3&gt;='Gastos Gerais'!$D$4:$D$1002),-(Analítico!AR$3&lt;='Gastos Gerais'!$E$4:$E$1002),-('Gastos Gerais'!$C$4:$C$1002))</f>
        <v>0</v>
      </c>
      <c r="AS120" s="73">
        <f>SUMPRODUCT(-('Gastos Gerais'!$B$4:$B$1002=Analítico!$B120),-(Analítico!AS$3&gt;='Gastos Gerais'!$D$4:$D$1002),-(Analítico!AS$3&lt;='Gastos Gerais'!$E$4:$E$1002),-('Gastos Gerais'!$C$4:$C$1002))</f>
        <v>0</v>
      </c>
      <c r="AT120" s="73">
        <f>SUMPRODUCT(-('Gastos Gerais'!$B$4:$B$1002=Analítico!$B120),-(Analítico!AT$3&gt;='Gastos Gerais'!$D$4:$D$1002),-(Analítico!AT$3&lt;='Gastos Gerais'!$E$4:$E$1002),-('Gastos Gerais'!$C$4:$C$1002))</f>
        <v>0</v>
      </c>
      <c r="AU120" s="73">
        <f>SUMPRODUCT(-('Gastos Gerais'!$B$4:$B$1002=Analítico!$B120),-(Analítico!AU$3&gt;='Gastos Gerais'!$D$4:$D$1002),-(Analítico!AU$3&lt;='Gastos Gerais'!$E$4:$E$1002),-('Gastos Gerais'!$C$4:$C$1002))</f>
        <v>0</v>
      </c>
      <c r="AV120" s="73">
        <f>SUMPRODUCT(-('Gastos Gerais'!$B$4:$B$1002=Analítico!$B120),-(Analítico!AV$3&gt;='Gastos Gerais'!$D$4:$D$1002),-(Analítico!AV$3&lt;='Gastos Gerais'!$E$4:$E$1002),-('Gastos Gerais'!$C$4:$C$1002))</f>
        <v>0</v>
      </c>
      <c r="AW120" s="73">
        <f>SUMPRODUCT(-('Gastos Gerais'!$B$4:$B$1002=Analítico!$B120),-(Analítico!AW$3&gt;='Gastos Gerais'!$D$4:$D$1002),-(Analítico!AW$3&lt;='Gastos Gerais'!$E$4:$E$1002),-('Gastos Gerais'!$C$4:$C$1002))</f>
        <v>0</v>
      </c>
      <c r="AX120" s="73">
        <f>SUMPRODUCT(-('Gastos Gerais'!$B$4:$B$1002=Analítico!$B120),-(Analítico!AX$3&gt;='Gastos Gerais'!$D$4:$D$1002),-(Analítico!AX$3&lt;='Gastos Gerais'!$E$4:$E$1002),-('Gastos Gerais'!$C$4:$C$1002))</f>
        <v>0</v>
      </c>
      <c r="AY120" s="73">
        <f>SUMPRODUCT(-('Gastos Gerais'!$B$4:$B$1002=Analítico!$B120),-(Analítico!AY$3&gt;='Gastos Gerais'!$D$4:$D$1002),-(Analítico!AY$3&lt;='Gastos Gerais'!$E$4:$E$1002),-('Gastos Gerais'!$C$4:$C$1002))</f>
        <v>0</v>
      </c>
      <c r="AZ120" s="73">
        <f>SUMPRODUCT(-('Gastos Gerais'!$B$4:$B$1002=Analítico!$B120),-(Analítico!AZ$3&gt;='Gastos Gerais'!$D$4:$D$1002),-(Analítico!AZ$3&lt;='Gastos Gerais'!$E$4:$E$1002),-('Gastos Gerais'!$C$4:$C$1002))</f>
        <v>0</v>
      </c>
      <c r="BA120" s="73">
        <f>SUMPRODUCT(-('Gastos Gerais'!$B$4:$B$1002=Analítico!$B120),-(Analítico!BA$3&gt;='Gastos Gerais'!$D$4:$D$1002),-(Analítico!BA$3&lt;='Gastos Gerais'!$E$4:$E$1002),-('Gastos Gerais'!$C$4:$C$1002))</f>
        <v>0</v>
      </c>
      <c r="BB120" s="73">
        <f>SUMPRODUCT(-('Gastos Gerais'!$B$4:$B$1002=Analítico!$B120),-(Analítico!BB$3&gt;='Gastos Gerais'!$D$4:$D$1002),-(Analítico!BB$3&lt;='Gastos Gerais'!$E$4:$E$1002),-('Gastos Gerais'!$C$4:$C$1002))</f>
        <v>0</v>
      </c>
      <c r="BC120" s="73">
        <f>SUMPRODUCT(-('Gastos Gerais'!$B$4:$B$1002=Analítico!$B120),-(Analítico!BC$3&gt;='Gastos Gerais'!$D$4:$D$1002),-(Analítico!BC$3&lt;='Gastos Gerais'!$E$4:$E$1002),-('Gastos Gerais'!$C$4:$C$1002))</f>
        <v>0</v>
      </c>
      <c r="BD120" s="73">
        <f>SUMPRODUCT(-('Gastos Gerais'!$B$4:$B$1002=Analítico!$B120),-(Analítico!BD$3&gt;='Gastos Gerais'!$D$4:$D$1002),-(Analítico!BD$3&lt;='Gastos Gerais'!$E$4:$E$1002),-('Gastos Gerais'!$C$4:$C$1002))</f>
        <v>0</v>
      </c>
      <c r="BE120" s="73">
        <f>SUMPRODUCT(-('Gastos Gerais'!$B$4:$B$1002=Analítico!$B120),-(Analítico!BE$3&gt;='Gastos Gerais'!$D$4:$D$1002),-(Analítico!BE$3&lt;='Gastos Gerais'!$E$4:$E$1002),-('Gastos Gerais'!$C$4:$C$1002))</f>
        <v>0</v>
      </c>
      <c r="BF120" s="73">
        <f>SUMPRODUCT(-('Gastos Gerais'!$B$4:$B$1002=Analítico!$B120),-(Analítico!BF$3&gt;='Gastos Gerais'!$D$4:$D$1002),-(Analítico!BF$3&lt;='Gastos Gerais'!$E$4:$E$1002),-('Gastos Gerais'!$C$4:$C$1002))</f>
        <v>0</v>
      </c>
      <c r="BG120" s="73">
        <f>SUMPRODUCT(-('Gastos Gerais'!$B$4:$B$1002=Analítico!$B120),-(Analítico!BG$3&gt;='Gastos Gerais'!$D$4:$D$1002),-(Analítico!BG$3&lt;='Gastos Gerais'!$E$4:$E$1002),-('Gastos Gerais'!$C$4:$C$1002))</f>
        <v>0</v>
      </c>
      <c r="BH120" s="73">
        <f>SUMPRODUCT(-('Gastos Gerais'!$B$4:$B$1002=Analítico!$B120),-(Analítico!BH$3&gt;='Gastos Gerais'!$D$4:$D$1002),-(Analítico!BH$3&lt;='Gastos Gerais'!$E$4:$E$1002),-('Gastos Gerais'!$C$4:$C$1002))</f>
        <v>0</v>
      </c>
      <c r="BI120" s="73">
        <f>SUMPRODUCT(-('Gastos Gerais'!$B$4:$B$1002=Analítico!$B120),-(Analítico!BI$3&gt;='Gastos Gerais'!$D$4:$D$1002),-(Analítico!BI$3&lt;='Gastos Gerais'!$E$4:$E$1002),-('Gastos Gerais'!$C$4:$C$1002))</f>
        <v>0</v>
      </c>
      <c r="BJ120" s="73">
        <f>SUMPRODUCT(-('Gastos Gerais'!$B$4:$B$1002=Analítico!$B120),-(Analítico!BJ$3&gt;='Gastos Gerais'!$D$4:$D$1002),-(Analítico!BJ$3&lt;='Gastos Gerais'!$E$4:$E$1002),-('Gastos Gerais'!$C$4:$C$1002))</f>
        <v>0</v>
      </c>
      <c r="BK120" s="71">
        <f t="shared" si="35"/>
        <v>0</v>
      </c>
      <c r="BL120" s="76">
        <f t="shared" ca="1" si="34"/>
        <v>0</v>
      </c>
    </row>
    <row r="121" spans="1:64" s="49" customFormat="1" ht="23.25" customHeight="1">
      <c r="A121" s="19" t="s">
        <v>249</v>
      </c>
      <c r="B121" s="351" t="s">
        <v>250</v>
      </c>
      <c r="C121" s="73">
        <f>SUMPRODUCT(-('Gastos Gerais'!$B$4:$B$1002=Analítico!$B121),-(Analítico!C$3&gt;='Gastos Gerais'!$D$4:$D$1002),-(Analítico!C$3&lt;='Gastos Gerais'!$E$4:$E$1002),-('Gastos Gerais'!$C$4:$C$1002))</f>
        <v>1000</v>
      </c>
      <c r="D121" s="73">
        <f>SUMPRODUCT(-('Gastos Gerais'!$B$4:$B$1002=Analítico!$B121),-(Analítico!D$3&gt;='Gastos Gerais'!$D$4:$D$1002),-(Analítico!D$3&lt;='Gastos Gerais'!$E$4:$E$1002),-('Gastos Gerais'!$C$4:$C$1002))</f>
        <v>1000</v>
      </c>
      <c r="E121" s="73">
        <f>SUMPRODUCT(-('Gastos Gerais'!$B$4:$B$1002=Analítico!$B121),-(Analítico!E$3&gt;='Gastos Gerais'!$D$4:$D$1002),-(Analítico!E$3&lt;='Gastos Gerais'!$E$4:$E$1002),-('Gastos Gerais'!$C$4:$C$1002))</f>
        <v>1000</v>
      </c>
      <c r="F121" s="73">
        <f>SUMPRODUCT(-('Gastos Gerais'!$B$4:$B$1002=Analítico!$B121),-(Analítico!F$3&gt;='Gastos Gerais'!$D$4:$D$1002),-(Analítico!F$3&lt;='Gastos Gerais'!$E$4:$E$1002),-('Gastos Gerais'!$C$4:$C$1002))</f>
        <v>1000</v>
      </c>
      <c r="G121" s="73">
        <f>SUMPRODUCT(-('Gastos Gerais'!$B$4:$B$1002=Analítico!$B121),-(Analítico!G$3&gt;='Gastos Gerais'!$D$4:$D$1002),-(Analítico!G$3&lt;='Gastos Gerais'!$E$4:$E$1002),-('Gastos Gerais'!$C$4:$C$1002))</f>
        <v>1000</v>
      </c>
      <c r="H121" s="73">
        <f>SUMPRODUCT(-('Gastos Gerais'!$B$4:$B$1002=Analítico!$B121),-(Analítico!H$3&gt;='Gastos Gerais'!$D$4:$D$1002),-(Analítico!H$3&lt;='Gastos Gerais'!$E$4:$E$1002),-('Gastos Gerais'!$C$4:$C$1002))</f>
        <v>1000</v>
      </c>
      <c r="I121" s="73">
        <f>SUMPRODUCT(-('Gastos Gerais'!$B$4:$B$1002=Analítico!$B121),-(Analítico!I$3&gt;='Gastos Gerais'!$D$4:$D$1002),-(Analítico!I$3&lt;='Gastos Gerais'!$E$4:$E$1002),-('Gastos Gerais'!$C$4:$C$1002))</f>
        <v>1000</v>
      </c>
      <c r="J121" s="73">
        <f>SUMPRODUCT(-('Gastos Gerais'!$B$4:$B$1002=Analítico!$B121),-(Analítico!J$3&gt;='Gastos Gerais'!$D$4:$D$1002),-(Analítico!J$3&lt;='Gastos Gerais'!$E$4:$E$1002),-('Gastos Gerais'!$C$4:$C$1002))</f>
        <v>1000</v>
      </c>
      <c r="K121" s="73">
        <f>SUMPRODUCT(-('Gastos Gerais'!$B$4:$B$1002=Analítico!$B121),-(Analítico!K$3&gt;='Gastos Gerais'!$D$4:$D$1002),-(Analítico!K$3&lt;='Gastos Gerais'!$E$4:$E$1002),-('Gastos Gerais'!$C$4:$C$1002))</f>
        <v>1000</v>
      </c>
      <c r="L121" s="73">
        <f>SUMPRODUCT(-('Gastos Gerais'!$B$4:$B$1002=Analítico!$B121),-(Analítico!L$3&gt;='Gastos Gerais'!$D$4:$D$1002),-(Analítico!L$3&lt;='Gastos Gerais'!$E$4:$E$1002),-('Gastos Gerais'!$C$4:$C$1002))</f>
        <v>0</v>
      </c>
      <c r="M121" s="73">
        <f>SUMPRODUCT(-('Gastos Gerais'!$B$4:$B$1002=Analítico!$B121),-(Analítico!M$3&gt;='Gastos Gerais'!$D$4:$D$1002),-(Analítico!M$3&lt;='Gastos Gerais'!$E$4:$E$1002),-('Gastos Gerais'!$C$4:$C$1002))</f>
        <v>0</v>
      </c>
      <c r="N121" s="73">
        <f>SUMPRODUCT(-('Gastos Gerais'!$B$4:$B$1002=Analítico!$B121),-(Analítico!N$3&gt;='Gastos Gerais'!$D$4:$D$1002),-(Analítico!N$3&lt;='Gastos Gerais'!$E$4:$E$1002),-('Gastos Gerais'!$C$4:$C$1002))</f>
        <v>0</v>
      </c>
      <c r="O121" s="73">
        <f>SUMPRODUCT(-('Gastos Gerais'!$B$4:$B$1002=Analítico!$B121),-(Analítico!O$3&gt;='Gastos Gerais'!$D$4:$D$1002),-(Analítico!O$3&lt;='Gastos Gerais'!$E$4:$E$1002),-('Gastos Gerais'!$C$4:$C$1002))</f>
        <v>0</v>
      </c>
      <c r="P121" s="73">
        <f>SUMPRODUCT(-('Gastos Gerais'!$B$4:$B$1002=Analítico!$B121),-(Analítico!P$3&gt;='Gastos Gerais'!$D$4:$D$1002),-(Analítico!P$3&lt;='Gastos Gerais'!$E$4:$E$1002),-('Gastos Gerais'!$C$4:$C$1002))</f>
        <v>0</v>
      </c>
      <c r="Q121" s="73">
        <f>SUMPRODUCT(-('Gastos Gerais'!$B$4:$B$1002=Analítico!$B121),-(Analítico!Q$3&gt;='Gastos Gerais'!$D$4:$D$1002),-(Analítico!Q$3&lt;='Gastos Gerais'!$E$4:$E$1002),-('Gastos Gerais'!$C$4:$C$1002))</f>
        <v>0</v>
      </c>
      <c r="R121" s="73">
        <f>SUMPRODUCT(-('Gastos Gerais'!$B$4:$B$1002=Analítico!$B121),-(Analítico!R$3&gt;='Gastos Gerais'!$D$4:$D$1002),-(Analítico!R$3&lt;='Gastos Gerais'!$E$4:$E$1002),-('Gastos Gerais'!$C$4:$C$1002))</f>
        <v>0</v>
      </c>
      <c r="S121" s="73">
        <f>SUMPRODUCT(-('Gastos Gerais'!$B$4:$B$1002=Analítico!$B121),-(Analítico!S$3&gt;='Gastos Gerais'!$D$4:$D$1002),-(Analítico!S$3&lt;='Gastos Gerais'!$E$4:$E$1002),-('Gastos Gerais'!$C$4:$C$1002))</f>
        <v>0</v>
      </c>
      <c r="T121" s="73">
        <f>SUMPRODUCT(-('Gastos Gerais'!$B$4:$B$1002=Analítico!$B121),-(Analítico!T$3&gt;='Gastos Gerais'!$D$4:$D$1002),-(Analítico!T$3&lt;='Gastos Gerais'!$E$4:$E$1002),-('Gastos Gerais'!$C$4:$C$1002))</f>
        <v>0</v>
      </c>
      <c r="U121" s="73">
        <f>SUMPRODUCT(-('Gastos Gerais'!$B$4:$B$1002=Analítico!$B121),-(Analítico!U$3&gt;='Gastos Gerais'!$D$4:$D$1002),-(Analítico!U$3&lt;='Gastos Gerais'!$E$4:$E$1002),-('Gastos Gerais'!$C$4:$C$1002))</f>
        <v>0</v>
      </c>
      <c r="V121" s="73">
        <f>SUMPRODUCT(-('Gastos Gerais'!$B$4:$B$1002=Analítico!$B121),-(Analítico!V$3&gt;='Gastos Gerais'!$D$4:$D$1002),-(Analítico!V$3&lt;='Gastos Gerais'!$E$4:$E$1002),-('Gastos Gerais'!$C$4:$C$1002))</f>
        <v>0</v>
      </c>
      <c r="W121" s="73">
        <f>SUMPRODUCT(-('Gastos Gerais'!$B$4:$B$1002=Analítico!$B121),-(Analítico!W$3&gt;='Gastos Gerais'!$D$4:$D$1002),-(Analítico!W$3&lt;='Gastos Gerais'!$E$4:$E$1002),-('Gastos Gerais'!$C$4:$C$1002))</f>
        <v>0</v>
      </c>
      <c r="X121" s="73">
        <f>SUMPRODUCT(-('Gastos Gerais'!$B$4:$B$1002=Analítico!$B121),-(Analítico!X$3&gt;='Gastos Gerais'!$D$4:$D$1002),-(Analítico!X$3&lt;='Gastos Gerais'!$E$4:$E$1002),-('Gastos Gerais'!$C$4:$C$1002))</f>
        <v>0</v>
      </c>
      <c r="Y121" s="73">
        <f>SUMPRODUCT(-('Gastos Gerais'!$B$4:$B$1002=Analítico!$B121),-(Analítico!Y$3&gt;='Gastos Gerais'!$D$4:$D$1002),-(Analítico!Y$3&lt;='Gastos Gerais'!$E$4:$E$1002),-('Gastos Gerais'!$C$4:$C$1002))</f>
        <v>0</v>
      </c>
      <c r="Z121" s="73">
        <f>SUMPRODUCT(-('Gastos Gerais'!$B$4:$B$1002=Analítico!$B121),-(Analítico!Z$3&gt;='Gastos Gerais'!$D$4:$D$1002),-(Analítico!Z$3&lt;='Gastos Gerais'!$E$4:$E$1002),-('Gastos Gerais'!$C$4:$C$1002))</f>
        <v>0</v>
      </c>
      <c r="AA121" s="73">
        <f>SUMPRODUCT(-('Gastos Gerais'!$B$4:$B$1002=Analítico!$B121),-(Analítico!AA$3&gt;='Gastos Gerais'!$D$4:$D$1002),-(Analítico!AA$3&lt;='Gastos Gerais'!$E$4:$E$1002),-('Gastos Gerais'!$C$4:$C$1002))</f>
        <v>0</v>
      </c>
      <c r="AB121" s="73">
        <f>SUMPRODUCT(-('Gastos Gerais'!$B$4:$B$1002=Analítico!$B121),-(Analítico!AB$3&gt;='Gastos Gerais'!$D$4:$D$1002),-(Analítico!AB$3&lt;='Gastos Gerais'!$E$4:$E$1002),-('Gastos Gerais'!$C$4:$C$1002))</f>
        <v>0</v>
      </c>
      <c r="AC121" s="73">
        <f>SUMPRODUCT(-('Gastos Gerais'!$B$4:$B$1002=Analítico!$B121),-(Analítico!AC$3&gt;='Gastos Gerais'!$D$4:$D$1002),-(Analítico!AC$3&lt;='Gastos Gerais'!$E$4:$E$1002),-('Gastos Gerais'!$C$4:$C$1002))</f>
        <v>0</v>
      </c>
      <c r="AD121" s="73">
        <f>SUMPRODUCT(-('Gastos Gerais'!$B$4:$B$1002=Analítico!$B121),-(Analítico!AD$3&gt;='Gastos Gerais'!$D$4:$D$1002),-(Analítico!AD$3&lt;='Gastos Gerais'!$E$4:$E$1002),-('Gastos Gerais'!$C$4:$C$1002))</f>
        <v>0</v>
      </c>
      <c r="AE121" s="73">
        <f>SUMPRODUCT(-('Gastos Gerais'!$B$4:$B$1002=Analítico!$B121),-(Analítico!AE$3&gt;='Gastos Gerais'!$D$4:$D$1002),-(Analítico!AE$3&lt;='Gastos Gerais'!$E$4:$E$1002),-('Gastos Gerais'!$C$4:$C$1002))</f>
        <v>0</v>
      </c>
      <c r="AF121" s="73">
        <f>SUMPRODUCT(-('Gastos Gerais'!$B$4:$B$1002=Analítico!$B121),-(Analítico!AF$3&gt;='Gastos Gerais'!$D$4:$D$1002),-(Analítico!AF$3&lt;='Gastos Gerais'!$E$4:$E$1002),-('Gastos Gerais'!$C$4:$C$1002))</f>
        <v>0</v>
      </c>
      <c r="AG121" s="73">
        <f>SUMPRODUCT(-('Gastos Gerais'!$B$4:$B$1002=Analítico!$B121),-(Analítico!AG$3&gt;='Gastos Gerais'!$D$4:$D$1002),-(Analítico!AG$3&lt;='Gastos Gerais'!$E$4:$E$1002),-('Gastos Gerais'!$C$4:$C$1002))</f>
        <v>0</v>
      </c>
      <c r="AH121" s="73">
        <f>SUMPRODUCT(-('Gastos Gerais'!$B$4:$B$1002=Analítico!$B121),-(Analítico!AH$3&gt;='Gastos Gerais'!$D$4:$D$1002),-(Analítico!AH$3&lt;='Gastos Gerais'!$E$4:$E$1002),-('Gastos Gerais'!$C$4:$C$1002))</f>
        <v>0</v>
      </c>
      <c r="AI121" s="73">
        <f>SUMPRODUCT(-('Gastos Gerais'!$B$4:$B$1002=Analítico!$B121),-(Analítico!AI$3&gt;='Gastos Gerais'!$D$4:$D$1002),-(Analítico!AI$3&lt;='Gastos Gerais'!$E$4:$E$1002),-('Gastos Gerais'!$C$4:$C$1002))</f>
        <v>0</v>
      </c>
      <c r="AJ121" s="73">
        <f>SUMPRODUCT(-('Gastos Gerais'!$B$4:$B$1002=Analítico!$B121),-(Analítico!AJ$3&gt;='Gastos Gerais'!$D$4:$D$1002),-(Analítico!AJ$3&lt;='Gastos Gerais'!$E$4:$E$1002),-('Gastos Gerais'!$C$4:$C$1002))</f>
        <v>0</v>
      </c>
      <c r="AK121" s="73">
        <f>SUMPRODUCT(-('Gastos Gerais'!$B$4:$B$1002=Analítico!$B121),-(Analítico!AK$3&gt;='Gastos Gerais'!$D$4:$D$1002),-(Analítico!AK$3&lt;='Gastos Gerais'!$E$4:$E$1002),-('Gastos Gerais'!$C$4:$C$1002))</f>
        <v>0</v>
      </c>
      <c r="AL121" s="73">
        <f>SUMPRODUCT(-('Gastos Gerais'!$B$4:$B$1002=Analítico!$B121),-(Analítico!AL$3&gt;='Gastos Gerais'!$D$4:$D$1002),-(Analítico!AL$3&lt;='Gastos Gerais'!$E$4:$E$1002),-('Gastos Gerais'!$C$4:$C$1002))</f>
        <v>0</v>
      </c>
      <c r="AM121" s="73">
        <f>SUMPRODUCT(-('Gastos Gerais'!$B$4:$B$1002=Analítico!$B121),-(Analítico!AM$3&gt;='Gastos Gerais'!$D$4:$D$1002),-(Analítico!AM$3&lt;='Gastos Gerais'!$E$4:$E$1002),-('Gastos Gerais'!$C$4:$C$1002))</f>
        <v>0</v>
      </c>
      <c r="AN121" s="73">
        <f>SUMPRODUCT(-('Gastos Gerais'!$B$4:$B$1002=Analítico!$B121),-(Analítico!AN$3&gt;='Gastos Gerais'!$D$4:$D$1002),-(Analítico!AN$3&lt;='Gastos Gerais'!$E$4:$E$1002),-('Gastos Gerais'!$C$4:$C$1002))</f>
        <v>0</v>
      </c>
      <c r="AO121" s="73">
        <f>SUMPRODUCT(-('Gastos Gerais'!$B$4:$B$1002=Analítico!$B121),-(Analítico!AO$3&gt;='Gastos Gerais'!$D$4:$D$1002),-(Analítico!AO$3&lt;='Gastos Gerais'!$E$4:$E$1002),-('Gastos Gerais'!$C$4:$C$1002))</f>
        <v>0</v>
      </c>
      <c r="AP121" s="73">
        <f>SUMPRODUCT(-('Gastos Gerais'!$B$4:$B$1002=Analítico!$B121),-(Analítico!AP$3&gt;='Gastos Gerais'!$D$4:$D$1002),-(Analítico!AP$3&lt;='Gastos Gerais'!$E$4:$E$1002),-('Gastos Gerais'!$C$4:$C$1002))</f>
        <v>0</v>
      </c>
      <c r="AQ121" s="73">
        <f>SUMPRODUCT(-('Gastos Gerais'!$B$4:$B$1002=Analítico!$B121),-(Analítico!AQ$3&gt;='Gastos Gerais'!$D$4:$D$1002),-(Analítico!AQ$3&lt;='Gastos Gerais'!$E$4:$E$1002),-('Gastos Gerais'!$C$4:$C$1002))</f>
        <v>0</v>
      </c>
      <c r="AR121" s="73">
        <f>SUMPRODUCT(-('Gastos Gerais'!$B$4:$B$1002=Analítico!$B121),-(Analítico!AR$3&gt;='Gastos Gerais'!$D$4:$D$1002),-(Analítico!AR$3&lt;='Gastos Gerais'!$E$4:$E$1002),-('Gastos Gerais'!$C$4:$C$1002))</f>
        <v>0</v>
      </c>
      <c r="AS121" s="73">
        <f>SUMPRODUCT(-('Gastos Gerais'!$B$4:$B$1002=Analítico!$B121),-(Analítico!AS$3&gt;='Gastos Gerais'!$D$4:$D$1002),-(Analítico!AS$3&lt;='Gastos Gerais'!$E$4:$E$1002),-('Gastos Gerais'!$C$4:$C$1002))</f>
        <v>0</v>
      </c>
      <c r="AT121" s="73">
        <f>SUMPRODUCT(-('Gastos Gerais'!$B$4:$B$1002=Analítico!$B121),-(Analítico!AT$3&gt;='Gastos Gerais'!$D$4:$D$1002),-(Analítico!AT$3&lt;='Gastos Gerais'!$E$4:$E$1002),-('Gastos Gerais'!$C$4:$C$1002))</f>
        <v>0</v>
      </c>
      <c r="AU121" s="73">
        <f>SUMPRODUCT(-('Gastos Gerais'!$B$4:$B$1002=Analítico!$B121),-(Analítico!AU$3&gt;='Gastos Gerais'!$D$4:$D$1002),-(Analítico!AU$3&lt;='Gastos Gerais'!$E$4:$E$1002),-('Gastos Gerais'!$C$4:$C$1002))</f>
        <v>0</v>
      </c>
      <c r="AV121" s="73">
        <f>SUMPRODUCT(-('Gastos Gerais'!$B$4:$B$1002=Analítico!$B121),-(Analítico!AV$3&gt;='Gastos Gerais'!$D$4:$D$1002),-(Analítico!AV$3&lt;='Gastos Gerais'!$E$4:$E$1002),-('Gastos Gerais'!$C$4:$C$1002))</f>
        <v>0</v>
      </c>
      <c r="AW121" s="73">
        <f>SUMPRODUCT(-('Gastos Gerais'!$B$4:$B$1002=Analítico!$B121),-(Analítico!AW$3&gt;='Gastos Gerais'!$D$4:$D$1002),-(Analítico!AW$3&lt;='Gastos Gerais'!$E$4:$E$1002),-('Gastos Gerais'!$C$4:$C$1002))</f>
        <v>0</v>
      </c>
      <c r="AX121" s="73">
        <f>SUMPRODUCT(-('Gastos Gerais'!$B$4:$B$1002=Analítico!$B121),-(Analítico!AX$3&gt;='Gastos Gerais'!$D$4:$D$1002),-(Analítico!AX$3&lt;='Gastos Gerais'!$E$4:$E$1002),-('Gastos Gerais'!$C$4:$C$1002))</f>
        <v>0</v>
      </c>
      <c r="AY121" s="73">
        <f>SUMPRODUCT(-('Gastos Gerais'!$B$4:$B$1002=Analítico!$B121),-(Analítico!AY$3&gt;='Gastos Gerais'!$D$4:$D$1002),-(Analítico!AY$3&lt;='Gastos Gerais'!$E$4:$E$1002),-('Gastos Gerais'!$C$4:$C$1002))</f>
        <v>0</v>
      </c>
      <c r="AZ121" s="73">
        <f>SUMPRODUCT(-('Gastos Gerais'!$B$4:$B$1002=Analítico!$B121),-(Analítico!AZ$3&gt;='Gastos Gerais'!$D$4:$D$1002),-(Analítico!AZ$3&lt;='Gastos Gerais'!$E$4:$E$1002),-('Gastos Gerais'!$C$4:$C$1002))</f>
        <v>0</v>
      </c>
      <c r="BA121" s="73">
        <f>SUMPRODUCT(-('Gastos Gerais'!$B$4:$B$1002=Analítico!$B121),-(Analítico!BA$3&gt;='Gastos Gerais'!$D$4:$D$1002),-(Analítico!BA$3&lt;='Gastos Gerais'!$E$4:$E$1002),-('Gastos Gerais'!$C$4:$C$1002))</f>
        <v>0</v>
      </c>
      <c r="BB121" s="73">
        <f>SUMPRODUCT(-('Gastos Gerais'!$B$4:$B$1002=Analítico!$B121),-(Analítico!BB$3&gt;='Gastos Gerais'!$D$4:$D$1002),-(Analítico!BB$3&lt;='Gastos Gerais'!$E$4:$E$1002),-('Gastos Gerais'!$C$4:$C$1002))</f>
        <v>0</v>
      </c>
      <c r="BC121" s="73">
        <f>SUMPRODUCT(-('Gastos Gerais'!$B$4:$B$1002=Analítico!$B121),-(Analítico!BC$3&gt;='Gastos Gerais'!$D$4:$D$1002),-(Analítico!BC$3&lt;='Gastos Gerais'!$E$4:$E$1002),-('Gastos Gerais'!$C$4:$C$1002))</f>
        <v>0</v>
      </c>
      <c r="BD121" s="73">
        <f>SUMPRODUCT(-('Gastos Gerais'!$B$4:$B$1002=Analítico!$B121),-(Analítico!BD$3&gt;='Gastos Gerais'!$D$4:$D$1002),-(Analítico!BD$3&lt;='Gastos Gerais'!$E$4:$E$1002),-('Gastos Gerais'!$C$4:$C$1002))</f>
        <v>0</v>
      </c>
      <c r="BE121" s="73">
        <f>SUMPRODUCT(-('Gastos Gerais'!$B$4:$B$1002=Analítico!$B121),-(Analítico!BE$3&gt;='Gastos Gerais'!$D$4:$D$1002),-(Analítico!BE$3&lt;='Gastos Gerais'!$E$4:$E$1002),-('Gastos Gerais'!$C$4:$C$1002))</f>
        <v>0</v>
      </c>
      <c r="BF121" s="73">
        <f>SUMPRODUCT(-('Gastos Gerais'!$B$4:$B$1002=Analítico!$B121),-(Analítico!BF$3&gt;='Gastos Gerais'!$D$4:$D$1002),-(Analítico!BF$3&lt;='Gastos Gerais'!$E$4:$E$1002),-('Gastos Gerais'!$C$4:$C$1002))</f>
        <v>0</v>
      </c>
      <c r="BG121" s="73">
        <f>SUMPRODUCT(-('Gastos Gerais'!$B$4:$B$1002=Analítico!$B121),-(Analítico!BG$3&gt;='Gastos Gerais'!$D$4:$D$1002),-(Analítico!BG$3&lt;='Gastos Gerais'!$E$4:$E$1002),-('Gastos Gerais'!$C$4:$C$1002))</f>
        <v>0</v>
      </c>
      <c r="BH121" s="73">
        <f>SUMPRODUCT(-('Gastos Gerais'!$B$4:$B$1002=Analítico!$B121),-(Analítico!BH$3&gt;='Gastos Gerais'!$D$4:$D$1002),-(Analítico!BH$3&lt;='Gastos Gerais'!$E$4:$E$1002),-('Gastos Gerais'!$C$4:$C$1002))</f>
        <v>0</v>
      </c>
      <c r="BI121" s="73">
        <f>SUMPRODUCT(-('Gastos Gerais'!$B$4:$B$1002=Analítico!$B121),-(Analítico!BI$3&gt;='Gastos Gerais'!$D$4:$D$1002),-(Analítico!BI$3&lt;='Gastos Gerais'!$E$4:$E$1002),-('Gastos Gerais'!$C$4:$C$1002))</f>
        <v>0</v>
      </c>
      <c r="BJ121" s="73">
        <f>SUMPRODUCT(-('Gastos Gerais'!$B$4:$B$1002=Analítico!$B121),-(Analítico!BJ$3&gt;='Gastos Gerais'!$D$4:$D$1002),-(Analítico!BJ$3&lt;='Gastos Gerais'!$E$4:$E$1002),-('Gastos Gerais'!$C$4:$C$1002))</f>
        <v>0</v>
      </c>
      <c r="BK121" s="71">
        <f t="shared" si="35"/>
        <v>9000</v>
      </c>
      <c r="BL121" s="76">
        <f t="shared" ca="1" si="34"/>
        <v>1.0946434899365381E-4</v>
      </c>
    </row>
    <row r="122" spans="1:64" s="49" customFormat="1" ht="23.25" customHeight="1">
      <c r="A122" s="19" t="s">
        <v>251</v>
      </c>
      <c r="B122" s="351" t="s">
        <v>252</v>
      </c>
      <c r="C122" s="73">
        <f>SUMPRODUCT(-('Gastos Gerais'!$B$4:$B$1002=Analítico!$B122),-(Analítico!C$3&gt;='Gastos Gerais'!$D$4:$D$1002),-(Analítico!C$3&lt;='Gastos Gerais'!$E$4:$E$1002),-('Gastos Gerais'!$C$4:$C$1002))</f>
        <v>400000</v>
      </c>
      <c r="D122" s="73">
        <f>SUMPRODUCT(-('Gastos Gerais'!$B$4:$B$1002=Analítico!$B122),-(Analítico!D$3&gt;='Gastos Gerais'!$D$4:$D$1002),-(Analítico!D$3&lt;='Gastos Gerais'!$E$4:$E$1002),-('Gastos Gerais'!$C$4:$C$1002))</f>
        <v>400000</v>
      </c>
      <c r="E122" s="73">
        <f>SUMPRODUCT(-('Gastos Gerais'!$B$4:$B$1002=Analítico!$B122),-(Analítico!E$3&gt;='Gastos Gerais'!$D$4:$D$1002),-(Analítico!E$3&lt;='Gastos Gerais'!$E$4:$E$1002),-('Gastos Gerais'!$C$4:$C$1002))</f>
        <v>400000</v>
      </c>
      <c r="F122" s="73">
        <f>SUMPRODUCT(-('Gastos Gerais'!$B$4:$B$1002=Analítico!$B122),-(Analítico!F$3&gt;='Gastos Gerais'!$D$4:$D$1002),-(Analítico!F$3&lt;='Gastos Gerais'!$E$4:$E$1002),-('Gastos Gerais'!$C$4:$C$1002))</f>
        <v>400000</v>
      </c>
      <c r="G122" s="73">
        <f>SUMPRODUCT(-('Gastos Gerais'!$B$4:$B$1002=Analítico!$B122),-(Analítico!G$3&gt;='Gastos Gerais'!$D$4:$D$1002),-(Analítico!G$3&lt;='Gastos Gerais'!$E$4:$E$1002),-('Gastos Gerais'!$C$4:$C$1002))</f>
        <v>400000</v>
      </c>
      <c r="H122" s="73">
        <f>SUMPRODUCT(-('Gastos Gerais'!$B$4:$B$1002=Analítico!$B122),-(Analítico!H$3&gt;='Gastos Gerais'!$D$4:$D$1002),-(Analítico!H$3&lt;='Gastos Gerais'!$E$4:$E$1002),-('Gastos Gerais'!$C$4:$C$1002))</f>
        <v>400000</v>
      </c>
      <c r="I122" s="73">
        <f>SUMPRODUCT(-('Gastos Gerais'!$B$4:$B$1002=Analítico!$B122),-(Analítico!I$3&gt;='Gastos Gerais'!$D$4:$D$1002),-(Analítico!I$3&lt;='Gastos Gerais'!$E$4:$E$1002),-('Gastos Gerais'!$C$4:$C$1002))</f>
        <v>400000</v>
      </c>
      <c r="J122" s="73">
        <f>SUMPRODUCT(-('Gastos Gerais'!$B$4:$B$1002=Analítico!$B122),-(Analítico!J$3&gt;='Gastos Gerais'!$D$4:$D$1002),-(Analítico!J$3&lt;='Gastos Gerais'!$E$4:$E$1002),-('Gastos Gerais'!$C$4:$C$1002))</f>
        <v>400000</v>
      </c>
      <c r="K122" s="73">
        <f>SUMPRODUCT(-('Gastos Gerais'!$B$4:$B$1002=Analítico!$B122),-(Analítico!K$3&gt;='Gastos Gerais'!$D$4:$D$1002),-(Analítico!K$3&lt;='Gastos Gerais'!$E$4:$E$1002),-('Gastos Gerais'!$C$4:$C$1002))</f>
        <v>400000</v>
      </c>
      <c r="L122" s="73">
        <f>SUMPRODUCT(-('Gastos Gerais'!$B$4:$B$1002=Analítico!$B122),-(Analítico!L$3&gt;='Gastos Gerais'!$D$4:$D$1002),-(Analítico!L$3&lt;='Gastos Gerais'!$E$4:$E$1002),-('Gastos Gerais'!$C$4:$C$1002))</f>
        <v>0</v>
      </c>
      <c r="M122" s="73">
        <f>SUMPRODUCT(-('Gastos Gerais'!$B$4:$B$1002=Analítico!$B122),-(Analítico!M$3&gt;='Gastos Gerais'!$D$4:$D$1002),-(Analítico!M$3&lt;='Gastos Gerais'!$E$4:$E$1002),-('Gastos Gerais'!$C$4:$C$1002))</f>
        <v>0</v>
      </c>
      <c r="N122" s="73">
        <f>SUMPRODUCT(-('Gastos Gerais'!$B$4:$B$1002=Analítico!$B122),-(Analítico!N$3&gt;='Gastos Gerais'!$D$4:$D$1002),-(Analítico!N$3&lt;='Gastos Gerais'!$E$4:$E$1002),-('Gastos Gerais'!$C$4:$C$1002))</f>
        <v>0</v>
      </c>
      <c r="O122" s="73">
        <f>SUMPRODUCT(-('Gastos Gerais'!$B$4:$B$1002=Analítico!$B122),-(Analítico!O$3&gt;='Gastos Gerais'!$D$4:$D$1002),-(Analítico!O$3&lt;='Gastos Gerais'!$E$4:$E$1002),-('Gastos Gerais'!$C$4:$C$1002))</f>
        <v>0</v>
      </c>
      <c r="P122" s="73">
        <f>SUMPRODUCT(-('Gastos Gerais'!$B$4:$B$1002=Analítico!$B122),-(Analítico!P$3&gt;='Gastos Gerais'!$D$4:$D$1002),-(Analítico!P$3&lt;='Gastos Gerais'!$E$4:$E$1002),-('Gastos Gerais'!$C$4:$C$1002))</f>
        <v>0</v>
      </c>
      <c r="Q122" s="73">
        <f>SUMPRODUCT(-('Gastos Gerais'!$B$4:$B$1002=Analítico!$B122),-(Analítico!Q$3&gt;='Gastos Gerais'!$D$4:$D$1002),-(Analítico!Q$3&lt;='Gastos Gerais'!$E$4:$E$1002),-('Gastos Gerais'!$C$4:$C$1002))</f>
        <v>0</v>
      </c>
      <c r="R122" s="73">
        <f>SUMPRODUCT(-('Gastos Gerais'!$B$4:$B$1002=Analítico!$B122),-(Analítico!R$3&gt;='Gastos Gerais'!$D$4:$D$1002),-(Analítico!R$3&lt;='Gastos Gerais'!$E$4:$E$1002),-('Gastos Gerais'!$C$4:$C$1002))</f>
        <v>0</v>
      </c>
      <c r="S122" s="73">
        <f>SUMPRODUCT(-('Gastos Gerais'!$B$4:$B$1002=Analítico!$B122),-(Analítico!S$3&gt;='Gastos Gerais'!$D$4:$D$1002),-(Analítico!S$3&lt;='Gastos Gerais'!$E$4:$E$1002),-('Gastos Gerais'!$C$4:$C$1002))</f>
        <v>0</v>
      </c>
      <c r="T122" s="73">
        <f>SUMPRODUCT(-('Gastos Gerais'!$B$4:$B$1002=Analítico!$B122),-(Analítico!T$3&gt;='Gastos Gerais'!$D$4:$D$1002),-(Analítico!T$3&lt;='Gastos Gerais'!$E$4:$E$1002),-('Gastos Gerais'!$C$4:$C$1002))</f>
        <v>0</v>
      </c>
      <c r="U122" s="73">
        <f>SUMPRODUCT(-('Gastos Gerais'!$B$4:$B$1002=Analítico!$B122),-(Analítico!U$3&gt;='Gastos Gerais'!$D$4:$D$1002),-(Analítico!U$3&lt;='Gastos Gerais'!$E$4:$E$1002),-('Gastos Gerais'!$C$4:$C$1002))</f>
        <v>0</v>
      </c>
      <c r="V122" s="73">
        <f>SUMPRODUCT(-('Gastos Gerais'!$B$4:$B$1002=Analítico!$B122),-(Analítico!V$3&gt;='Gastos Gerais'!$D$4:$D$1002),-(Analítico!V$3&lt;='Gastos Gerais'!$E$4:$E$1002),-('Gastos Gerais'!$C$4:$C$1002))</f>
        <v>0</v>
      </c>
      <c r="W122" s="73">
        <f>SUMPRODUCT(-('Gastos Gerais'!$B$4:$B$1002=Analítico!$B122),-(Analítico!W$3&gt;='Gastos Gerais'!$D$4:$D$1002),-(Analítico!W$3&lt;='Gastos Gerais'!$E$4:$E$1002),-('Gastos Gerais'!$C$4:$C$1002))</f>
        <v>0</v>
      </c>
      <c r="X122" s="73">
        <f>SUMPRODUCT(-('Gastos Gerais'!$B$4:$B$1002=Analítico!$B122),-(Analítico!X$3&gt;='Gastos Gerais'!$D$4:$D$1002),-(Analítico!X$3&lt;='Gastos Gerais'!$E$4:$E$1002),-('Gastos Gerais'!$C$4:$C$1002))</f>
        <v>0</v>
      </c>
      <c r="Y122" s="73">
        <f>SUMPRODUCT(-('Gastos Gerais'!$B$4:$B$1002=Analítico!$B122),-(Analítico!Y$3&gt;='Gastos Gerais'!$D$4:$D$1002),-(Analítico!Y$3&lt;='Gastos Gerais'!$E$4:$E$1002),-('Gastos Gerais'!$C$4:$C$1002))</f>
        <v>0</v>
      </c>
      <c r="Z122" s="73">
        <f>SUMPRODUCT(-('Gastos Gerais'!$B$4:$B$1002=Analítico!$B122),-(Analítico!Z$3&gt;='Gastos Gerais'!$D$4:$D$1002),-(Analítico!Z$3&lt;='Gastos Gerais'!$E$4:$E$1002),-('Gastos Gerais'!$C$4:$C$1002))</f>
        <v>0</v>
      </c>
      <c r="AA122" s="73">
        <f>SUMPRODUCT(-('Gastos Gerais'!$B$4:$B$1002=Analítico!$B122),-(Analítico!AA$3&gt;='Gastos Gerais'!$D$4:$D$1002),-(Analítico!AA$3&lt;='Gastos Gerais'!$E$4:$E$1002),-('Gastos Gerais'!$C$4:$C$1002))</f>
        <v>0</v>
      </c>
      <c r="AB122" s="73">
        <f>SUMPRODUCT(-('Gastos Gerais'!$B$4:$B$1002=Analítico!$B122),-(Analítico!AB$3&gt;='Gastos Gerais'!$D$4:$D$1002),-(Analítico!AB$3&lt;='Gastos Gerais'!$E$4:$E$1002),-('Gastos Gerais'!$C$4:$C$1002))</f>
        <v>0</v>
      </c>
      <c r="AC122" s="73">
        <f>SUMPRODUCT(-('Gastos Gerais'!$B$4:$B$1002=Analítico!$B122),-(Analítico!AC$3&gt;='Gastos Gerais'!$D$4:$D$1002),-(Analítico!AC$3&lt;='Gastos Gerais'!$E$4:$E$1002),-('Gastos Gerais'!$C$4:$C$1002))</f>
        <v>0</v>
      </c>
      <c r="AD122" s="73">
        <f>SUMPRODUCT(-('Gastos Gerais'!$B$4:$B$1002=Analítico!$B122),-(Analítico!AD$3&gt;='Gastos Gerais'!$D$4:$D$1002),-(Analítico!AD$3&lt;='Gastos Gerais'!$E$4:$E$1002),-('Gastos Gerais'!$C$4:$C$1002))</f>
        <v>0</v>
      </c>
      <c r="AE122" s="73">
        <f>SUMPRODUCT(-('Gastos Gerais'!$B$4:$B$1002=Analítico!$B122),-(Analítico!AE$3&gt;='Gastos Gerais'!$D$4:$D$1002),-(Analítico!AE$3&lt;='Gastos Gerais'!$E$4:$E$1002),-('Gastos Gerais'!$C$4:$C$1002))</f>
        <v>0</v>
      </c>
      <c r="AF122" s="73">
        <f>SUMPRODUCT(-('Gastos Gerais'!$B$4:$B$1002=Analítico!$B122),-(Analítico!AF$3&gt;='Gastos Gerais'!$D$4:$D$1002),-(Analítico!AF$3&lt;='Gastos Gerais'!$E$4:$E$1002),-('Gastos Gerais'!$C$4:$C$1002))</f>
        <v>0</v>
      </c>
      <c r="AG122" s="73">
        <f>SUMPRODUCT(-('Gastos Gerais'!$B$4:$B$1002=Analítico!$B122),-(Analítico!AG$3&gt;='Gastos Gerais'!$D$4:$D$1002),-(Analítico!AG$3&lt;='Gastos Gerais'!$E$4:$E$1002),-('Gastos Gerais'!$C$4:$C$1002))</f>
        <v>0</v>
      </c>
      <c r="AH122" s="73">
        <f>SUMPRODUCT(-('Gastos Gerais'!$B$4:$B$1002=Analítico!$B122),-(Analítico!AH$3&gt;='Gastos Gerais'!$D$4:$D$1002),-(Analítico!AH$3&lt;='Gastos Gerais'!$E$4:$E$1002),-('Gastos Gerais'!$C$4:$C$1002))</f>
        <v>0</v>
      </c>
      <c r="AI122" s="73">
        <f>SUMPRODUCT(-('Gastos Gerais'!$B$4:$B$1002=Analítico!$B122),-(Analítico!AI$3&gt;='Gastos Gerais'!$D$4:$D$1002),-(Analítico!AI$3&lt;='Gastos Gerais'!$E$4:$E$1002),-('Gastos Gerais'!$C$4:$C$1002))</f>
        <v>0</v>
      </c>
      <c r="AJ122" s="73">
        <f>SUMPRODUCT(-('Gastos Gerais'!$B$4:$B$1002=Analítico!$B122),-(Analítico!AJ$3&gt;='Gastos Gerais'!$D$4:$D$1002),-(Analítico!AJ$3&lt;='Gastos Gerais'!$E$4:$E$1002),-('Gastos Gerais'!$C$4:$C$1002))</f>
        <v>0</v>
      </c>
      <c r="AK122" s="73">
        <f>SUMPRODUCT(-('Gastos Gerais'!$B$4:$B$1002=Analítico!$B122),-(Analítico!AK$3&gt;='Gastos Gerais'!$D$4:$D$1002),-(Analítico!AK$3&lt;='Gastos Gerais'!$E$4:$E$1002),-('Gastos Gerais'!$C$4:$C$1002))</f>
        <v>0</v>
      </c>
      <c r="AL122" s="73">
        <f>SUMPRODUCT(-('Gastos Gerais'!$B$4:$B$1002=Analítico!$B122),-(Analítico!AL$3&gt;='Gastos Gerais'!$D$4:$D$1002),-(Analítico!AL$3&lt;='Gastos Gerais'!$E$4:$E$1002),-('Gastos Gerais'!$C$4:$C$1002))</f>
        <v>0</v>
      </c>
      <c r="AM122" s="73">
        <f>SUMPRODUCT(-('Gastos Gerais'!$B$4:$B$1002=Analítico!$B122),-(Analítico!AM$3&gt;='Gastos Gerais'!$D$4:$D$1002),-(Analítico!AM$3&lt;='Gastos Gerais'!$E$4:$E$1002),-('Gastos Gerais'!$C$4:$C$1002))</f>
        <v>0</v>
      </c>
      <c r="AN122" s="73">
        <f>SUMPRODUCT(-('Gastos Gerais'!$B$4:$B$1002=Analítico!$B122),-(Analítico!AN$3&gt;='Gastos Gerais'!$D$4:$D$1002),-(Analítico!AN$3&lt;='Gastos Gerais'!$E$4:$E$1002),-('Gastos Gerais'!$C$4:$C$1002))</f>
        <v>0</v>
      </c>
      <c r="AO122" s="73">
        <f>SUMPRODUCT(-('Gastos Gerais'!$B$4:$B$1002=Analítico!$B122),-(Analítico!AO$3&gt;='Gastos Gerais'!$D$4:$D$1002),-(Analítico!AO$3&lt;='Gastos Gerais'!$E$4:$E$1002),-('Gastos Gerais'!$C$4:$C$1002))</f>
        <v>0</v>
      </c>
      <c r="AP122" s="73">
        <f>SUMPRODUCT(-('Gastos Gerais'!$B$4:$B$1002=Analítico!$B122),-(Analítico!AP$3&gt;='Gastos Gerais'!$D$4:$D$1002),-(Analítico!AP$3&lt;='Gastos Gerais'!$E$4:$E$1002),-('Gastos Gerais'!$C$4:$C$1002))</f>
        <v>0</v>
      </c>
      <c r="AQ122" s="73">
        <f>SUMPRODUCT(-('Gastos Gerais'!$B$4:$B$1002=Analítico!$B122),-(Analítico!AQ$3&gt;='Gastos Gerais'!$D$4:$D$1002),-(Analítico!AQ$3&lt;='Gastos Gerais'!$E$4:$E$1002),-('Gastos Gerais'!$C$4:$C$1002))</f>
        <v>0</v>
      </c>
      <c r="AR122" s="73">
        <f>SUMPRODUCT(-('Gastos Gerais'!$B$4:$B$1002=Analítico!$B122),-(Analítico!AR$3&gt;='Gastos Gerais'!$D$4:$D$1002),-(Analítico!AR$3&lt;='Gastos Gerais'!$E$4:$E$1002),-('Gastos Gerais'!$C$4:$C$1002))</f>
        <v>0</v>
      </c>
      <c r="AS122" s="73">
        <f>SUMPRODUCT(-('Gastos Gerais'!$B$4:$B$1002=Analítico!$B122),-(Analítico!AS$3&gt;='Gastos Gerais'!$D$4:$D$1002),-(Analítico!AS$3&lt;='Gastos Gerais'!$E$4:$E$1002),-('Gastos Gerais'!$C$4:$C$1002))</f>
        <v>0</v>
      </c>
      <c r="AT122" s="73">
        <f>SUMPRODUCT(-('Gastos Gerais'!$B$4:$B$1002=Analítico!$B122),-(Analítico!AT$3&gt;='Gastos Gerais'!$D$4:$D$1002),-(Analítico!AT$3&lt;='Gastos Gerais'!$E$4:$E$1002),-('Gastos Gerais'!$C$4:$C$1002))</f>
        <v>0</v>
      </c>
      <c r="AU122" s="73">
        <f>SUMPRODUCT(-('Gastos Gerais'!$B$4:$B$1002=Analítico!$B122),-(Analítico!AU$3&gt;='Gastos Gerais'!$D$4:$D$1002),-(Analítico!AU$3&lt;='Gastos Gerais'!$E$4:$E$1002),-('Gastos Gerais'!$C$4:$C$1002))</f>
        <v>0</v>
      </c>
      <c r="AV122" s="73">
        <f>SUMPRODUCT(-('Gastos Gerais'!$B$4:$B$1002=Analítico!$B122),-(Analítico!AV$3&gt;='Gastos Gerais'!$D$4:$D$1002),-(Analítico!AV$3&lt;='Gastos Gerais'!$E$4:$E$1002),-('Gastos Gerais'!$C$4:$C$1002))</f>
        <v>0</v>
      </c>
      <c r="AW122" s="73">
        <f>SUMPRODUCT(-('Gastos Gerais'!$B$4:$B$1002=Analítico!$B122),-(Analítico!AW$3&gt;='Gastos Gerais'!$D$4:$D$1002),-(Analítico!AW$3&lt;='Gastos Gerais'!$E$4:$E$1002),-('Gastos Gerais'!$C$4:$C$1002))</f>
        <v>0</v>
      </c>
      <c r="AX122" s="73">
        <f>SUMPRODUCT(-('Gastos Gerais'!$B$4:$B$1002=Analítico!$B122),-(Analítico!AX$3&gt;='Gastos Gerais'!$D$4:$D$1002),-(Analítico!AX$3&lt;='Gastos Gerais'!$E$4:$E$1002),-('Gastos Gerais'!$C$4:$C$1002))</f>
        <v>0</v>
      </c>
      <c r="AY122" s="73">
        <f>SUMPRODUCT(-('Gastos Gerais'!$B$4:$B$1002=Analítico!$B122),-(Analítico!AY$3&gt;='Gastos Gerais'!$D$4:$D$1002),-(Analítico!AY$3&lt;='Gastos Gerais'!$E$4:$E$1002),-('Gastos Gerais'!$C$4:$C$1002))</f>
        <v>0</v>
      </c>
      <c r="AZ122" s="73">
        <f>SUMPRODUCT(-('Gastos Gerais'!$B$4:$B$1002=Analítico!$B122),-(Analítico!AZ$3&gt;='Gastos Gerais'!$D$4:$D$1002),-(Analítico!AZ$3&lt;='Gastos Gerais'!$E$4:$E$1002),-('Gastos Gerais'!$C$4:$C$1002))</f>
        <v>0</v>
      </c>
      <c r="BA122" s="73">
        <f>SUMPRODUCT(-('Gastos Gerais'!$B$4:$B$1002=Analítico!$B122),-(Analítico!BA$3&gt;='Gastos Gerais'!$D$4:$D$1002),-(Analítico!BA$3&lt;='Gastos Gerais'!$E$4:$E$1002),-('Gastos Gerais'!$C$4:$C$1002))</f>
        <v>0</v>
      </c>
      <c r="BB122" s="73">
        <f>SUMPRODUCT(-('Gastos Gerais'!$B$4:$B$1002=Analítico!$B122),-(Analítico!BB$3&gt;='Gastos Gerais'!$D$4:$D$1002),-(Analítico!BB$3&lt;='Gastos Gerais'!$E$4:$E$1002),-('Gastos Gerais'!$C$4:$C$1002))</f>
        <v>0</v>
      </c>
      <c r="BC122" s="73">
        <f>SUMPRODUCT(-('Gastos Gerais'!$B$4:$B$1002=Analítico!$B122),-(Analítico!BC$3&gt;='Gastos Gerais'!$D$4:$D$1002),-(Analítico!BC$3&lt;='Gastos Gerais'!$E$4:$E$1002),-('Gastos Gerais'!$C$4:$C$1002))</f>
        <v>0</v>
      </c>
      <c r="BD122" s="73">
        <f>SUMPRODUCT(-('Gastos Gerais'!$B$4:$B$1002=Analítico!$B122),-(Analítico!BD$3&gt;='Gastos Gerais'!$D$4:$D$1002),-(Analítico!BD$3&lt;='Gastos Gerais'!$E$4:$E$1002),-('Gastos Gerais'!$C$4:$C$1002))</f>
        <v>0</v>
      </c>
      <c r="BE122" s="73">
        <f>SUMPRODUCT(-('Gastos Gerais'!$B$4:$B$1002=Analítico!$B122),-(Analítico!BE$3&gt;='Gastos Gerais'!$D$4:$D$1002),-(Analítico!BE$3&lt;='Gastos Gerais'!$E$4:$E$1002),-('Gastos Gerais'!$C$4:$C$1002))</f>
        <v>0</v>
      </c>
      <c r="BF122" s="73">
        <f>SUMPRODUCT(-('Gastos Gerais'!$B$4:$B$1002=Analítico!$B122),-(Analítico!BF$3&gt;='Gastos Gerais'!$D$4:$D$1002),-(Analítico!BF$3&lt;='Gastos Gerais'!$E$4:$E$1002),-('Gastos Gerais'!$C$4:$C$1002))</f>
        <v>0</v>
      </c>
      <c r="BG122" s="73">
        <f>SUMPRODUCT(-('Gastos Gerais'!$B$4:$B$1002=Analítico!$B122),-(Analítico!BG$3&gt;='Gastos Gerais'!$D$4:$D$1002),-(Analítico!BG$3&lt;='Gastos Gerais'!$E$4:$E$1002),-('Gastos Gerais'!$C$4:$C$1002))</f>
        <v>0</v>
      </c>
      <c r="BH122" s="73">
        <f>SUMPRODUCT(-('Gastos Gerais'!$B$4:$B$1002=Analítico!$B122),-(Analítico!BH$3&gt;='Gastos Gerais'!$D$4:$D$1002),-(Analítico!BH$3&lt;='Gastos Gerais'!$E$4:$E$1002),-('Gastos Gerais'!$C$4:$C$1002))</f>
        <v>0</v>
      </c>
      <c r="BI122" s="73">
        <f>SUMPRODUCT(-('Gastos Gerais'!$B$4:$B$1002=Analítico!$B122),-(Analítico!BI$3&gt;='Gastos Gerais'!$D$4:$D$1002),-(Analítico!BI$3&lt;='Gastos Gerais'!$E$4:$E$1002),-('Gastos Gerais'!$C$4:$C$1002))</f>
        <v>0</v>
      </c>
      <c r="BJ122" s="73">
        <f>SUMPRODUCT(-('Gastos Gerais'!$B$4:$B$1002=Analítico!$B122),-(Analítico!BJ$3&gt;='Gastos Gerais'!$D$4:$D$1002),-(Analítico!BJ$3&lt;='Gastos Gerais'!$E$4:$E$1002),-('Gastos Gerais'!$C$4:$C$1002))</f>
        <v>0</v>
      </c>
      <c r="BK122" s="71">
        <f t="shared" si="35"/>
        <v>3600000</v>
      </c>
      <c r="BL122" s="76">
        <f t="shared" ca="1" si="34"/>
        <v>4.3785739597461522E-2</v>
      </c>
    </row>
    <row r="123" spans="1:64" s="49" customFormat="1" ht="23.25" customHeight="1">
      <c r="A123" s="19" t="s">
        <v>253</v>
      </c>
      <c r="B123" s="351" t="s">
        <v>254</v>
      </c>
      <c r="C123" s="73">
        <f>SUMPRODUCT(-('Gastos Gerais'!$B$4:$B$1002=Analítico!$B123),-(Analítico!C$3&gt;='Gastos Gerais'!$D$4:$D$1002),-(Analítico!C$3&lt;='Gastos Gerais'!$E$4:$E$1002),-('Gastos Gerais'!$C$4:$C$1002))</f>
        <v>36000</v>
      </c>
      <c r="D123" s="73">
        <f>SUMPRODUCT(-('Gastos Gerais'!$B$4:$B$1002=Analítico!$B123),-(Analítico!D$3&gt;='Gastos Gerais'!$D$4:$D$1002),-(Analítico!D$3&lt;='Gastos Gerais'!$E$4:$E$1002),-('Gastos Gerais'!$C$4:$C$1002))</f>
        <v>36000</v>
      </c>
      <c r="E123" s="73">
        <f>SUMPRODUCT(-('Gastos Gerais'!$B$4:$B$1002=Analítico!$B123),-(Analítico!E$3&gt;='Gastos Gerais'!$D$4:$D$1002),-(Analítico!E$3&lt;='Gastos Gerais'!$E$4:$E$1002),-('Gastos Gerais'!$C$4:$C$1002))</f>
        <v>36000</v>
      </c>
      <c r="F123" s="73">
        <f>SUMPRODUCT(-('Gastos Gerais'!$B$4:$B$1002=Analítico!$B123),-(Analítico!F$3&gt;='Gastos Gerais'!$D$4:$D$1002),-(Analítico!F$3&lt;='Gastos Gerais'!$E$4:$E$1002),-('Gastos Gerais'!$C$4:$C$1002))</f>
        <v>36000</v>
      </c>
      <c r="G123" s="73">
        <f>SUMPRODUCT(-('Gastos Gerais'!$B$4:$B$1002=Analítico!$B123),-(Analítico!G$3&gt;='Gastos Gerais'!$D$4:$D$1002),-(Analítico!G$3&lt;='Gastos Gerais'!$E$4:$E$1002),-('Gastos Gerais'!$C$4:$C$1002))</f>
        <v>36000</v>
      </c>
      <c r="H123" s="73">
        <f>SUMPRODUCT(-('Gastos Gerais'!$B$4:$B$1002=Analítico!$B123),-(Analítico!H$3&gt;='Gastos Gerais'!$D$4:$D$1002),-(Analítico!H$3&lt;='Gastos Gerais'!$E$4:$E$1002),-('Gastos Gerais'!$C$4:$C$1002))</f>
        <v>36000</v>
      </c>
      <c r="I123" s="73">
        <f>SUMPRODUCT(-('Gastos Gerais'!$B$4:$B$1002=Analítico!$B123),-(Analítico!I$3&gt;='Gastos Gerais'!$D$4:$D$1002),-(Analítico!I$3&lt;='Gastos Gerais'!$E$4:$E$1002),-('Gastos Gerais'!$C$4:$C$1002))</f>
        <v>36000</v>
      </c>
      <c r="J123" s="73">
        <f>SUMPRODUCT(-('Gastos Gerais'!$B$4:$B$1002=Analítico!$B123),-(Analítico!J$3&gt;='Gastos Gerais'!$D$4:$D$1002),-(Analítico!J$3&lt;='Gastos Gerais'!$E$4:$E$1002),-('Gastos Gerais'!$C$4:$C$1002))</f>
        <v>36000</v>
      </c>
      <c r="K123" s="73">
        <f>SUMPRODUCT(-('Gastos Gerais'!$B$4:$B$1002=Analítico!$B123),-(Analítico!K$3&gt;='Gastos Gerais'!$D$4:$D$1002),-(Analítico!K$3&lt;='Gastos Gerais'!$E$4:$E$1002),-('Gastos Gerais'!$C$4:$C$1002))</f>
        <v>36000</v>
      </c>
      <c r="L123" s="73">
        <f>SUMPRODUCT(-('Gastos Gerais'!$B$4:$B$1002=Analítico!$B123),-(Analítico!L$3&gt;='Gastos Gerais'!$D$4:$D$1002),-(Analítico!L$3&lt;='Gastos Gerais'!$E$4:$E$1002),-('Gastos Gerais'!$C$4:$C$1002))</f>
        <v>0</v>
      </c>
      <c r="M123" s="73">
        <f>SUMPRODUCT(-('Gastos Gerais'!$B$4:$B$1002=Analítico!$B123),-(Analítico!M$3&gt;='Gastos Gerais'!$D$4:$D$1002),-(Analítico!M$3&lt;='Gastos Gerais'!$E$4:$E$1002),-('Gastos Gerais'!$C$4:$C$1002))</f>
        <v>0</v>
      </c>
      <c r="N123" s="73">
        <f>SUMPRODUCT(-('Gastos Gerais'!$B$4:$B$1002=Analítico!$B123),-(Analítico!N$3&gt;='Gastos Gerais'!$D$4:$D$1002),-(Analítico!N$3&lt;='Gastos Gerais'!$E$4:$E$1002),-('Gastos Gerais'!$C$4:$C$1002))</f>
        <v>0</v>
      </c>
      <c r="O123" s="73">
        <f>SUMPRODUCT(-('Gastos Gerais'!$B$4:$B$1002=Analítico!$B123),-(Analítico!O$3&gt;='Gastos Gerais'!$D$4:$D$1002),-(Analítico!O$3&lt;='Gastos Gerais'!$E$4:$E$1002),-('Gastos Gerais'!$C$4:$C$1002))</f>
        <v>0</v>
      </c>
      <c r="P123" s="73">
        <f>SUMPRODUCT(-('Gastos Gerais'!$B$4:$B$1002=Analítico!$B123),-(Analítico!P$3&gt;='Gastos Gerais'!$D$4:$D$1002),-(Analítico!P$3&lt;='Gastos Gerais'!$E$4:$E$1002),-('Gastos Gerais'!$C$4:$C$1002))</f>
        <v>0</v>
      </c>
      <c r="Q123" s="73">
        <f>SUMPRODUCT(-('Gastos Gerais'!$B$4:$B$1002=Analítico!$B123),-(Analítico!Q$3&gt;='Gastos Gerais'!$D$4:$D$1002),-(Analítico!Q$3&lt;='Gastos Gerais'!$E$4:$E$1002),-('Gastos Gerais'!$C$4:$C$1002))</f>
        <v>0</v>
      </c>
      <c r="R123" s="73">
        <f>SUMPRODUCT(-('Gastos Gerais'!$B$4:$B$1002=Analítico!$B123),-(Analítico!R$3&gt;='Gastos Gerais'!$D$4:$D$1002),-(Analítico!R$3&lt;='Gastos Gerais'!$E$4:$E$1002),-('Gastos Gerais'!$C$4:$C$1002))</f>
        <v>0</v>
      </c>
      <c r="S123" s="73">
        <f>SUMPRODUCT(-('Gastos Gerais'!$B$4:$B$1002=Analítico!$B123),-(Analítico!S$3&gt;='Gastos Gerais'!$D$4:$D$1002),-(Analítico!S$3&lt;='Gastos Gerais'!$E$4:$E$1002),-('Gastos Gerais'!$C$4:$C$1002))</f>
        <v>0</v>
      </c>
      <c r="T123" s="73">
        <f>SUMPRODUCT(-('Gastos Gerais'!$B$4:$B$1002=Analítico!$B123),-(Analítico!T$3&gt;='Gastos Gerais'!$D$4:$D$1002),-(Analítico!T$3&lt;='Gastos Gerais'!$E$4:$E$1002),-('Gastos Gerais'!$C$4:$C$1002))</f>
        <v>0</v>
      </c>
      <c r="U123" s="73">
        <f>SUMPRODUCT(-('Gastos Gerais'!$B$4:$B$1002=Analítico!$B123),-(Analítico!U$3&gt;='Gastos Gerais'!$D$4:$D$1002),-(Analítico!U$3&lt;='Gastos Gerais'!$E$4:$E$1002),-('Gastos Gerais'!$C$4:$C$1002))</f>
        <v>0</v>
      </c>
      <c r="V123" s="73">
        <f>SUMPRODUCT(-('Gastos Gerais'!$B$4:$B$1002=Analítico!$B123),-(Analítico!V$3&gt;='Gastos Gerais'!$D$4:$D$1002),-(Analítico!V$3&lt;='Gastos Gerais'!$E$4:$E$1002),-('Gastos Gerais'!$C$4:$C$1002))</f>
        <v>0</v>
      </c>
      <c r="W123" s="73">
        <f>SUMPRODUCT(-('Gastos Gerais'!$B$4:$B$1002=Analítico!$B123),-(Analítico!W$3&gt;='Gastos Gerais'!$D$4:$D$1002),-(Analítico!W$3&lt;='Gastos Gerais'!$E$4:$E$1002),-('Gastos Gerais'!$C$4:$C$1002))</f>
        <v>0</v>
      </c>
      <c r="X123" s="73">
        <f>SUMPRODUCT(-('Gastos Gerais'!$B$4:$B$1002=Analítico!$B123),-(Analítico!X$3&gt;='Gastos Gerais'!$D$4:$D$1002),-(Analítico!X$3&lt;='Gastos Gerais'!$E$4:$E$1002),-('Gastos Gerais'!$C$4:$C$1002))</f>
        <v>0</v>
      </c>
      <c r="Y123" s="73">
        <f>SUMPRODUCT(-('Gastos Gerais'!$B$4:$B$1002=Analítico!$B123),-(Analítico!Y$3&gt;='Gastos Gerais'!$D$4:$D$1002),-(Analítico!Y$3&lt;='Gastos Gerais'!$E$4:$E$1002),-('Gastos Gerais'!$C$4:$C$1002))</f>
        <v>0</v>
      </c>
      <c r="Z123" s="73">
        <f>SUMPRODUCT(-('Gastos Gerais'!$B$4:$B$1002=Analítico!$B123),-(Analítico!Z$3&gt;='Gastos Gerais'!$D$4:$D$1002),-(Analítico!Z$3&lt;='Gastos Gerais'!$E$4:$E$1002),-('Gastos Gerais'!$C$4:$C$1002))</f>
        <v>0</v>
      </c>
      <c r="AA123" s="73">
        <f>SUMPRODUCT(-('Gastos Gerais'!$B$4:$B$1002=Analítico!$B123),-(Analítico!AA$3&gt;='Gastos Gerais'!$D$4:$D$1002),-(Analítico!AA$3&lt;='Gastos Gerais'!$E$4:$E$1002),-('Gastos Gerais'!$C$4:$C$1002))</f>
        <v>0</v>
      </c>
      <c r="AB123" s="73">
        <f>SUMPRODUCT(-('Gastos Gerais'!$B$4:$B$1002=Analítico!$B123),-(Analítico!AB$3&gt;='Gastos Gerais'!$D$4:$D$1002),-(Analítico!AB$3&lt;='Gastos Gerais'!$E$4:$E$1002),-('Gastos Gerais'!$C$4:$C$1002))</f>
        <v>0</v>
      </c>
      <c r="AC123" s="73">
        <f>SUMPRODUCT(-('Gastos Gerais'!$B$4:$B$1002=Analítico!$B123),-(Analítico!AC$3&gt;='Gastos Gerais'!$D$4:$D$1002),-(Analítico!AC$3&lt;='Gastos Gerais'!$E$4:$E$1002),-('Gastos Gerais'!$C$4:$C$1002))</f>
        <v>0</v>
      </c>
      <c r="AD123" s="73">
        <f>SUMPRODUCT(-('Gastos Gerais'!$B$4:$B$1002=Analítico!$B123),-(Analítico!AD$3&gt;='Gastos Gerais'!$D$4:$D$1002),-(Analítico!AD$3&lt;='Gastos Gerais'!$E$4:$E$1002),-('Gastos Gerais'!$C$4:$C$1002))</f>
        <v>0</v>
      </c>
      <c r="AE123" s="73">
        <f>SUMPRODUCT(-('Gastos Gerais'!$B$4:$B$1002=Analítico!$B123),-(Analítico!AE$3&gt;='Gastos Gerais'!$D$4:$D$1002),-(Analítico!AE$3&lt;='Gastos Gerais'!$E$4:$E$1002),-('Gastos Gerais'!$C$4:$C$1002))</f>
        <v>0</v>
      </c>
      <c r="AF123" s="73">
        <f>SUMPRODUCT(-('Gastos Gerais'!$B$4:$B$1002=Analítico!$B123),-(Analítico!AF$3&gt;='Gastos Gerais'!$D$4:$D$1002),-(Analítico!AF$3&lt;='Gastos Gerais'!$E$4:$E$1002),-('Gastos Gerais'!$C$4:$C$1002))</f>
        <v>0</v>
      </c>
      <c r="AG123" s="73">
        <f>SUMPRODUCT(-('Gastos Gerais'!$B$4:$B$1002=Analítico!$B123),-(Analítico!AG$3&gt;='Gastos Gerais'!$D$4:$D$1002),-(Analítico!AG$3&lt;='Gastos Gerais'!$E$4:$E$1002),-('Gastos Gerais'!$C$4:$C$1002))</f>
        <v>0</v>
      </c>
      <c r="AH123" s="73">
        <f>SUMPRODUCT(-('Gastos Gerais'!$B$4:$B$1002=Analítico!$B123),-(Analítico!AH$3&gt;='Gastos Gerais'!$D$4:$D$1002),-(Analítico!AH$3&lt;='Gastos Gerais'!$E$4:$E$1002),-('Gastos Gerais'!$C$4:$C$1002))</f>
        <v>0</v>
      </c>
      <c r="AI123" s="73">
        <f>SUMPRODUCT(-('Gastos Gerais'!$B$4:$B$1002=Analítico!$B123),-(Analítico!AI$3&gt;='Gastos Gerais'!$D$4:$D$1002),-(Analítico!AI$3&lt;='Gastos Gerais'!$E$4:$E$1002),-('Gastos Gerais'!$C$4:$C$1002))</f>
        <v>0</v>
      </c>
      <c r="AJ123" s="73">
        <f>SUMPRODUCT(-('Gastos Gerais'!$B$4:$B$1002=Analítico!$B123),-(Analítico!AJ$3&gt;='Gastos Gerais'!$D$4:$D$1002),-(Analítico!AJ$3&lt;='Gastos Gerais'!$E$4:$E$1002),-('Gastos Gerais'!$C$4:$C$1002))</f>
        <v>0</v>
      </c>
      <c r="AK123" s="73">
        <f>SUMPRODUCT(-('Gastos Gerais'!$B$4:$B$1002=Analítico!$B123),-(Analítico!AK$3&gt;='Gastos Gerais'!$D$4:$D$1002),-(Analítico!AK$3&lt;='Gastos Gerais'!$E$4:$E$1002),-('Gastos Gerais'!$C$4:$C$1002))</f>
        <v>0</v>
      </c>
      <c r="AL123" s="73">
        <f>SUMPRODUCT(-('Gastos Gerais'!$B$4:$B$1002=Analítico!$B123),-(Analítico!AL$3&gt;='Gastos Gerais'!$D$4:$D$1002),-(Analítico!AL$3&lt;='Gastos Gerais'!$E$4:$E$1002),-('Gastos Gerais'!$C$4:$C$1002))</f>
        <v>0</v>
      </c>
      <c r="AM123" s="73">
        <f>SUMPRODUCT(-('Gastos Gerais'!$B$4:$B$1002=Analítico!$B123),-(Analítico!AM$3&gt;='Gastos Gerais'!$D$4:$D$1002),-(Analítico!AM$3&lt;='Gastos Gerais'!$E$4:$E$1002),-('Gastos Gerais'!$C$4:$C$1002))</f>
        <v>0</v>
      </c>
      <c r="AN123" s="73">
        <f>SUMPRODUCT(-('Gastos Gerais'!$B$4:$B$1002=Analítico!$B123),-(Analítico!AN$3&gt;='Gastos Gerais'!$D$4:$D$1002),-(Analítico!AN$3&lt;='Gastos Gerais'!$E$4:$E$1002),-('Gastos Gerais'!$C$4:$C$1002))</f>
        <v>0</v>
      </c>
      <c r="AO123" s="73">
        <f>SUMPRODUCT(-('Gastos Gerais'!$B$4:$B$1002=Analítico!$B123),-(Analítico!AO$3&gt;='Gastos Gerais'!$D$4:$D$1002),-(Analítico!AO$3&lt;='Gastos Gerais'!$E$4:$E$1002),-('Gastos Gerais'!$C$4:$C$1002))</f>
        <v>0</v>
      </c>
      <c r="AP123" s="73">
        <f>SUMPRODUCT(-('Gastos Gerais'!$B$4:$B$1002=Analítico!$B123),-(Analítico!AP$3&gt;='Gastos Gerais'!$D$4:$D$1002),-(Analítico!AP$3&lt;='Gastos Gerais'!$E$4:$E$1002),-('Gastos Gerais'!$C$4:$C$1002))</f>
        <v>0</v>
      </c>
      <c r="AQ123" s="73">
        <f>SUMPRODUCT(-('Gastos Gerais'!$B$4:$B$1002=Analítico!$B123),-(Analítico!AQ$3&gt;='Gastos Gerais'!$D$4:$D$1002),-(Analítico!AQ$3&lt;='Gastos Gerais'!$E$4:$E$1002),-('Gastos Gerais'!$C$4:$C$1002))</f>
        <v>0</v>
      </c>
      <c r="AR123" s="73">
        <f>SUMPRODUCT(-('Gastos Gerais'!$B$4:$B$1002=Analítico!$B123),-(Analítico!AR$3&gt;='Gastos Gerais'!$D$4:$D$1002),-(Analítico!AR$3&lt;='Gastos Gerais'!$E$4:$E$1002),-('Gastos Gerais'!$C$4:$C$1002))</f>
        <v>0</v>
      </c>
      <c r="AS123" s="73">
        <f>SUMPRODUCT(-('Gastos Gerais'!$B$4:$B$1002=Analítico!$B123),-(Analítico!AS$3&gt;='Gastos Gerais'!$D$4:$D$1002),-(Analítico!AS$3&lt;='Gastos Gerais'!$E$4:$E$1002),-('Gastos Gerais'!$C$4:$C$1002))</f>
        <v>0</v>
      </c>
      <c r="AT123" s="73">
        <f>SUMPRODUCT(-('Gastos Gerais'!$B$4:$B$1002=Analítico!$B123),-(Analítico!AT$3&gt;='Gastos Gerais'!$D$4:$D$1002),-(Analítico!AT$3&lt;='Gastos Gerais'!$E$4:$E$1002),-('Gastos Gerais'!$C$4:$C$1002))</f>
        <v>0</v>
      </c>
      <c r="AU123" s="73">
        <f>SUMPRODUCT(-('Gastos Gerais'!$B$4:$B$1002=Analítico!$B123),-(Analítico!AU$3&gt;='Gastos Gerais'!$D$4:$D$1002),-(Analítico!AU$3&lt;='Gastos Gerais'!$E$4:$E$1002),-('Gastos Gerais'!$C$4:$C$1002))</f>
        <v>0</v>
      </c>
      <c r="AV123" s="73">
        <f>SUMPRODUCT(-('Gastos Gerais'!$B$4:$B$1002=Analítico!$B123),-(Analítico!AV$3&gt;='Gastos Gerais'!$D$4:$D$1002),-(Analítico!AV$3&lt;='Gastos Gerais'!$E$4:$E$1002),-('Gastos Gerais'!$C$4:$C$1002))</f>
        <v>0</v>
      </c>
      <c r="AW123" s="73">
        <f>SUMPRODUCT(-('Gastos Gerais'!$B$4:$B$1002=Analítico!$B123),-(Analítico!AW$3&gt;='Gastos Gerais'!$D$4:$D$1002),-(Analítico!AW$3&lt;='Gastos Gerais'!$E$4:$E$1002),-('Gastos Gerais'!$C$4:$C$1002))</f>
        <v>0</v>
      </c>
      <c r="AX123" s="73">
        <f>SUMPRODUCT(-('Gastos Gerais'!$B$4:$B$1002=Analítico!$B123),-(Analítico!AX$3&gt;='Gastos Gerais'!$D$4:$D$1002),-(Analítico!AX$3&lt;='Gastos Gerais'!$E$4:$E$1002),-('Gastos Gerais'!$C$4:$C$1002))</f>
        <v>0</v>
      </c>
      <c r="AY123" s="73">
        <f>SUMPRODUCT(-('Gastos Gerais'!$B$4:$B$1002=Analítico!$B123),-(Analítico!AY$3&gt;='Gastos Gerais'!$D$4:$D$1002),-(Analítico!AY$3&lt;='Gastos Gerais'!$E$4:$E$1002),-('Gastos Gerais'!$C$4:$C$1002))</f>
        <v>0</v>
      </c>
      <c r="AZ123" s="73">
        <f>SUMPRODUCT(-('Gastos Gerais'!$B$4:$B$1002=Analítico!$B123),-(Analítico!AZ$3&gt;='Gastos Gerais'!$D$4:$D$1002),-(Analítico!AZ$3&lt;='Gastos Gerais'!$E$4:$E$1002),-('Gastos Gerais'!$C$4:$C$1002))</f>
        <v>0</v>
      </c>
      <c r="BA123" s="73">
        <f>SUMPRODUCT(-('Gastos Gerais'!$B$4:$B$1002=Analítico!$B123),-(Analítico!BA$3&gt;='Gastos Gerais'!$D$4:$D$1002),-(Analítico!BA$3&lt;='Gastos Gerais'!$E$4:$E$1002),-('Gastos Gerais'!$C$4:$C$1002))</f>
        <v>0</v>
      </c>
      <c r="BB123" s="73">
        <f>SUMPRODUCT(-('Gastos Gerais'!$B$4:$B$1002=Analítico!$B123),-(Analítico!BB$3&gt;='Gastos Gerais'!$D$4:$D$1002),-(Analítico!BB$3&lt;='Gastos Gerais'!$E$4:$E$1002),-('Gastos Gerais'!$C$4:$C$1002))</f>
        <v>0</v>
      </c>
      <c r="BC123" s="73">
        <f>SUMPRODUCT(-('Gastos Gerais'!$B$4:$B$1002=Analítico!$B123),-(Analítico!BC$3&gt;='Gastos Gerais'!$D$4:$D$1002),-(Analítico!BC$3&lt;='Gastos Gerais'!$E$4:$E$1002),-('Gastos Gerais'!$C$4:$C$1002))</f>
        <v>0</v>
      </c>
      <c r="BD123" s="73">
        <f>SUMPRODUCT(-('Gastos Gerais'!$B$4:$B$1002=Analítico!$B123),-(Analítico!BD$3&gt;='Gastos Gerais'!$D$4:$D$1002),-(Analítico!BD$3&lt;='Gastos Gerais'!$E$4:$E$1002),-('Gastos Gerais'!$C$4:$C$1002))</f>
        <v>0</v>
      </c>
      <c r="BE123" s="73">
        <f>SUMPRODUCT(-('Gastos Gerais'!$B$4:$B$1002=Analítico!$B123),-(Analítico!BE$3&gt;='Gastos Gerais'!$D$4:$D$1002),-(Analítico!BE$3&lt;='Gastos Gerais'!$E$4:$E$1002),-('Gastos Gerais'!$C$4:$C$1002))</f>
        <v>0</v>
      </c>
      <c r="BF123" s="73">
        <f>SUMPRODUCT(-('Gastos Gerais'!$B$4:$B$1002=Analítico!$B123),-(Analítico!BF$3&gt;='Gastos Gerais'!$D$4:$D$1002),-(Analítico!BF$3&lt;='Gastos Gerais'!$E$4:$E$1002),-('Gastos Gerais'!$C$4:$C$1002))</f>
        <v>0</v>
      </c>
      <c r="BG123" s="73">
        <f>SUMPRODUCT(-('Gastos Gerais'!$B$4:$B$1002=Analítico!$B123),-(Analítico!BG$3&gt;='Gastos Gerais'!$D$4:$D$1002),-(Analítico!BG$3&lt;='Gastos Gerais'!$E$4:$E$1002),-('Gastos Gerais'!$C$4:$C$1002))</f>
        <v>0</v>
      </c>
      <c r="BH123" s="73">
        <f>SUMPRODUCT(-('Gastos Gerais'!$B$4:$B$1002=Analítico!$B123),-(Analítico!BH$3&gt;='Gastos Gerais'!$D$4:$D$1002),-(Analítico!BH$3&lt;='Gastos Gerais'!$E$4:$E$1002),-('Gastos Gerais'!$C$4:$C$1002))</f>
        <v>0</v>
      </c>
      <c r="BI123" s="73">
        <f>SUMPRODUCT(-('Gastos Gerais'!$B$4:$B$1002=Analítico!$B123),-(Analítico!BI$3&gt;='Gastos Gerais'!$D$4:$D$1002),-(Analítico!BI$3&lt;='Gastos Gerais'!$E$4:$E$1002),-('Gastos Gerais'!$C$4:$C$1002))</f>
        <v>0</v>
      </c>
      <c r="BJ123" s="73">
        <f>SUMPRODUCT(-('Gastos Gerais'!$B$4:$B$1002=Analítico!$B123),-(Analítico!BJ$3&gt;='Gastos Gerais'!$D$4:$D$1002),-(Analítico!BJ$3&lt;='Gastos Gerais'!$E$4:$E$1002),-('Gastos Gerais'!$C$4:$C$1002))</f>
        <v>0</v>
      </c>
      <c r="BK123" s="71">
        <f t="shared" si="35"/>
        <v>324000</v>
      </c>
      <c r="BL123" s="76">
        <f t="shared" ref="BL123:BL137" ca="1" si="36">IF($BK$157=0,0,BK123/$BK$157)</f>
        <v>3.9407165637715368E-3</v>
      </c>
    </row>
    <row r="124" spans="1:64" s="49" customFormat="1" ht="23.25" customHeight="1">
      <c r="A124" s="19" t="s">
        <v>255</v>
      </c>
      <c r="B124" s="351" t="s">
        <v>256</v>
      </c>
      <c r="C124" s="73">
        <f>SUMPRODUCT(-('Gastos Gerais'!$B$4:$B$1002=Analítico!$B124),-(Analítico!C$3&gt;='Gastos Gerais'!$D$4:$D$1002),-(Analítico!C$3&lt;='Gastos Gerais'!$E$4:$E$1002),-('Gastos Gerais'!$C$4:$C$1002))</f>
        <v>72000</v>
      </c>
      <c r="D124" s="73">
        <f>SUMPRODUCT(-('Gastos Gerais'!$B$4:$B$1002=Analítico!$B124),-(Analítico!D$3&gt;='Gastos Gerais'!$D$4:$D$1002),-(Analítico!D$3&lt;='Gastos Gerais'!$E$4:$E$1002),-('Gastos Gerais'!$C$4:$C$1002))</f>
        <v>72000</v>
      </c>
      <c r="E124" s="73">
        <f>SUMPRODUCT(-('Gastos Gerais'!$B$4:$B$1002=Analítico!$B124),-(Analítico!E$3&gt;='Gastos Gerais'!$D$4:$D$1002),-(Analítico!E$3&lt;='Gastos Gerais'!$E$4:$E$1002),-('Gastos Gerais'!$C$4:$C$1002))</f>
        <v>72000</v>
      </c>
      <c r="F124" s="73">
        <f>SUMPRODUCT(-('Gastos Gerais'!$B$4:$B$1002=Analítico!$B124),-(Analítico!F$3&gt;='Gastos Gerais'!$D$4:$D$1002),-(Analítico!F$3&lt;='Gastos Gerais'!$E$4:$E$1002),-('Gastos Gerais'!$C$4:$C$1002))</f>
        <v>72000</v>
      </c>
      <c r="G124" s="73">
        <f>SUMPRODUCT(-('Gastos Gerais'!$B$4:$B$1002=Analítico!$B124),-(Analítico!G$3&gt;='Gastos Gerais'!$D$4:$D$1002),-(Analítico!G$3&lt;='Gastos Gerais'!$E$4:$E$1002),-('Gastos Gerais'!$C$4:$C$1002))</f>
        <v>72000</v>
      </c>
      <c r="H124" s="73">
        <f>SUMPRODUCT(-('Gastos Gerais'!$B$4:$B$1002=Analítico!$B124),-(Analítico!H$3&gt;='Gastos Gerais'!$D$4:$D$1002),-(Analítico!H$3&lt;='Gastos Gerais'!$E$4:$E$1002),-('Gastos Gerais'!$C$4:$C$1002))</f>
        <v>72000</v>
      </c>
      <c r="I124" s="73">
        <f>SUMPRODUCT(-('Gastos Gerais'!$B$4:$B$1002=Analítico!$B124),-(Analítico!I$3&gt;='Gastos Gerais'!$D$4:$D$1002),-(Analítico!I$3&lt;='Gastos Gerais'!$E$4:$E$1002),-('Gastos Gerais'!$C$4:$C$1002))</f>
        <v>72000</v>
      </c>
      <c r="J124" s="73">
        <f>SUMPRODUCT(-('Gastos Gerais'!$B$4:$B$1002=Analítico!$B124),-(Analítico!J$3&gt;='Gastos Gerais'!$D$4:$D$1002),-(Analítico!J$3&lt;='Gastos Gerais'!$E$4:$E$1002),-('Gastos Gerais'!$C$4:$C$1002))</f>
        <v>72000</v>
      </c>
      <c r="K124" s="73">
        <f>SUMPRODUCT(-('Gastos Gerais'!$B$4:$B$1002=Analítico!$B124),-(Analítico!K$3&gt;='Gastos Gerais'!$D$4:$D$1002),-(Analítico!K$3&lt;='Gastos Gerais'!$E$4:$E$1002),-('Gastos Gerais'!$C$4:$C$1002))</f>
        <v>72000</v>
      </c>
      <c r="L124" s="73">
        <f>SUMPRODUCT(-('Gastos Gerais'!$B$4:$B$1002=Analítico!$B124),-(Analítico!L$3&gt;='Gastos Gerais'!$D$4:$D$1002),-(Analítico!L$3&lt;='Gastos Gerais'!$E$4:$E$1002),-('Gastos Gerais'!$C$4:$C$1002))</f>
        <v>0</v>
      </c>
      <c r="M124" s="73">
        <f>SUMPRODUCT(-('Gastos Gerais'!$B$4:$B$1002=Analítico!$B124),-(Analítico!M$3&gt;='Gastos Gerais'!$D$4:$D$1002),-(Analítico!M$3&lt;='Gastos Gerais'!$E$4:$E$1002),-('Gastos Gerais'!$C$4:$C$1002))</f>
        <v>0</v>
      </c>
      <c r="N124" s="73">
        <f>SUMPRODUCT(-('Gastos Gerais'!$B$4:$B$1002=Analítico!$B124),-(Analítico!N$3&gt;='Gastos Gerais'!$D$4:$D$1002),-(Analítico!N$3&lt;='Gastos Gerais'!$E$4:$E$1002),-('Gastos Gerais'!$C$4:$C$1002))</f>
        <v>0</v>
      </c>
      <c r="O124" s="73">
        <f>SUMPRODUCT(-('Gastos Gerais'!$B$4:$B$1002=Analítico!$B124),-(Analítico!O$3&gt;='Gastos Gerais'!$D$4:$D$1002),-(Analítico!O$3&lt;='Gastos Gerais'!$E$4:$E$1002),-('Gastos Gerais'!$C$4:$C$1002))</f>
        <v>0</v>
      </c>
      <c r="P124" s="73">
        <f>SUMPRODUCT(-('Gastos Gerais'!$B$4:$B$1002=Analítico!$B124),-(Analítico!P$3&gt;='Gastos Gerais'!$D$4:$D$1002),-(Analítico!P$3&lt;='Gastos Gerais'!$E$4:$E$1002),-('Gastos Gerais'!$C$4:$C$1002))</f>
        <v>0</v>
      </c>
      <c r="Q124" s="73">
        <f>SUMPRODUCT(-('Gastos Gerais'!$B$4:$B$1002=Analítico!$B124),-(Analítico!Q$3&gt;='Gastos Gerais'!$D$4:$D$1002),-(Analítico!Q$3&lt;='Gastos Gerais'!$E$4:$E$1002),-('Gastos Gerais'!$C$4:$C$1002))</f>
        <v>0</v>
      </c>
      <c r="R124" s="73">
        <f>SUMPRODUCT(-('Gastos Gerais'!$B$4:$B$1002=Analítico!$B124),-(Analítico!R$3&gt;='Gastos Gerais'!$D$4:$D$1002),-(Analítico!R$3&lt;='Gastos Gerais'!$E$4:$E$1002),-('Gastos Gerais'!$C$4:$C$1002))</f>
        <v>0</v>
      </c>
      <c r="S124" s="73">
        <f>SUMPRODUCT(-('Gastos Gerais'!$B$4:$B$1002=Analítico!$B124),-(Analítico!S$3&gt;='Gastos Gerais'!$D$4:$D$1002),-(Analítico!S$3&lt;='Gastos Gerais'!$E$4:$E$1002),-('Gastos Gerais'!$C$4:$C$1002))</f>
        <v>0</v>
      </c>
      <c r="T124" s="73">
        <f>SUMPRODUCT(-('Gastos Gerais'!$B$4:$B$1002=Analítico!$B124),-(Analítico!T$3&gt;='Gastos Gerais'!$D$4:$D$1002),-(Analítico!T$3&lt;='Gastos Gerais'!$E$4:$E$1002),-('Gastos Gerais'!$C$4:$C$1002))</f>
        <v>0</v>
      </c>
      <c r="U124" s="73">
        <f>SUMPRODUCT(-('Gastos Gerais'!$B$4:$B$1002=Analítico!$B124),-(Analítico!U$3&gt;='Gastos Gerais'!$D$4:$D$1002),-(Analítico!U$3&lt;='Gastos Gerais'!$E$4:$E$1002),-('Gastos Gerais'!$C$4:$C$1002))</f>
        <v>0</v>
      </c>
      <c r="V124" s="73">
        <f>SUMPRODUCT(-('Gastos Gerais'!$B$4:$B$1002=Analítico!$B124),-(Analítico!V$3&gt;='Gastos Gerais'!$D$4:$D$1002),-(Analítico!V$3&lt;='Gastos Gerais'!$E$4:$E$1002),-('Gastos Gerais'!$C$4:$C$1002))</f>
        <v>0</v>
      </c>
      <c r="W124" s="73">
        <f>SUMPRODUCT(-('Gastos Gerais'!$B$4:$B$1002=Analítico!$B124),-(Analítico!W$3&gt;='Gastos Gerais'!$D$4:$D$1002),-(Analítico!W$3&lt;='Gastos Gerais'!$E$4:$E$1002),-('Gastos Gerais'!$C$4:$C$1002))</f>
        <v>0</v>
      </c>
      <c r="X124" s="73">
        <f>SUMPRODUCT(-('Gastos Gerais'!$B$4:$B$1002=Analítico!$B124),-(Analítico!X$3&gt;='Gastos Gerais'!$D$4:$D$1002),-(Analítico!X$3&lt;='Gastos Gerais'!$E$4:$E$1002),-('Gastos Gerais'!$C$4:$C$1002))</f>
        <v>0</v>
      </c>
      <c r="Y124" s="73">
        <f>SUMPRODUCT(-('Gastos Gerais'!$B$4:$B$1002=Analítico!$B124),-(Analítico!Y$3&gt;='Gastos Gerais'!$D$4:$D$1002),-(Analítico!Y$3&lt;='Gastos Gerais'!$E$4:$E$1002),-('Gastos Gerais'!$C$4:$C$1002))</f>
        <v>0</v>
      </c>
      <c r="Z124" s="73">
        <f>SUMPRODUCT(-('Gastos Gerais'!$B$4:$B$1002=Analítico!$B124),-(Analítico!Z$3&gt;='Gastos Gerais'!$D$4:$D$1002),-(Analítico!Z$3&lt;='Gastos Gerais'!$E$4:$E$1002),-('Gastos Gerais'!$C$4:$C$1002))</f>
        <v>0</v>
      </c>
      <c r="AA124" s="73">
        <f>SUMPRODUCT(-('Gastos Gerais'!$B$4:$B$1002=Analítico!$B124),-(Analítico!AA$3&gt;='Gastos Gerais'!$D$4:$D$1002),-(Analítico!AA$3&lt;='Gastos Gerais'!$E$4:$E$1002),-('Gastos Gerais'!$C$4:$C$1002))</f>
        <v>0</v>
      </c>
      <c r="AB124" s="73">
        <f>SUMPRODUCT(-('Gastos Gerais'!$B$4:$B$1002=Analítico!$B124),-(Analítico!AB$3&gt;='Gastos Gerais'!$D$4:$D$1002),-(Analítico!AB$3&lt;='Gastos Gerais'!$E$4:$E$1002),-('Gastos Gerais'!$C$4:$C$1002))</f>
        <v>0</v>
      </c>
      <c r="AC124" s="73">
        <f>SUMPRODUCT(-('Gastos Gerais'!$B$4:$B$1002=Analítico!$B124),-(Analítico!AC$3&gt;='Gastos Gerais'!$D$4:$D$1002),-(Analítico!AC$3&lt;='Gastos Gerais'!$E$4:$E$1002),-('Gastos Gerais'!$C$4:$C$1002))</f>
        <v>0</v>
      </c>
      <c r="AD124" s="73">
        <f>SUMPRODUCT(-('Gastos Gerais'!$B$4:$B$1002=Analítico!$B124),-(Analítico!AD$3&gt;='Gastos Gerais'!$D$4:$D$1002),-(Analítico!AD$3&lt;='Gastos Gerais'!$E$4:$E$1002),-('Gastos Gerais'!$C$4:$C$1002))</f>
        <v>0</v>
      </c>
      <c r="AE124" s="73">
        <f>SUMPRODUCT(-('Gastos Gerais'!$B$4:$B$1002=Analítico!$B124),-(Analítico!AE$3&gt;='Gastos Gerais'!$D$4:$D$1002),-(Analítico!AE$3&lt;='Gastos Gerais'!$E$4:$E$1002),-('Gastos Gerais'!$C$4:$C$1002))</f>
        <v>0</v>
      </c>
      <c r="AF124" s="73">
        <f>SUMPRODUCT(-('Gastos Gerais'!$B$4:$B$1002=Analítico!$B124),-(Analítico!AF$3&gt;='Gastos Gerais'!$D$4:$D$1002),-(Analítico!AF$3&lt;='Gastos Gerais'!$E$4:$E$1002),-('Gastos Gerais'!$C$4:$C$1002))</f>
        <v>0</v>
      </c>
      <c r="AG124" s="73">
        <f>SUMPRODUCT(-('Gastos Gerais'!$B$4:$B$1002=Analítico!$B124),-(Analítico!AG$3&gt;='Gastos Gerais'!$D$4:$D$1002),-(Analítico!AG$3&lt;='Gastos Gerais'!$E$4:$E$1002),-('Gastos Gerais'!$C$4:$C$1002))</f>
        <v>0</v>
      </c>
      <c r="AH124" s="73">
        <f>SUMPRODUCT(-('Gastos Gerais'!$B$4:$B$1002=Analítico!$B124),-(Analítico!AH$3&gt;='Gastos Gerais'!$D$4:$D$1002),-(Analítico!AH$3&lt;='Gastos Gerais'!$E$4:$E$1002),-('Gastos Gerais'!$C$4:$C$1002))</f>
        <v>0</v>
      </c>
      <c r="AI124" s="73">
        <f>SUMPRODUCT(-('Gastos Gerais'!$B$4:$B$1002=Analítico!$B124),-(Analítico!AI$3&gt;='Gastos Gerais'!$D$4:$D$1002),-(Analítico!AI$3&lt;='Gastos Gerais'!$E$4:$E$1002),-('Gastos Gerais'!$C$4:$C$1002))</f>
        <v>0</v>
      </c>
      <c r="AJ124" s="73">
        <f>SUMPRODUCT(-('Gastos Gerais'!$B$4:$B$1002=Analítico!$B124),-(Analítico!AJ$3&gt;='Gastos Gerais'!$D$4:$D$1002),-(Analítico!AJ$3&lt;='Gastos Gerais'!$E$4:$E$1002),-('Gastos Gerais'!$C$4:$C$1002))</f>
        <v>0</v>
      </c>
      <c r="AK124" s="73">
        <f>SUMPRODUCT(-('Gastos Gerais'!$B$4:$B$1002=Analítico!$B124),-(Analítico!AK$3&gt;='Gastos Gerais'!$D$4:$D$1002),-(Analítico!AK$3&lt;='Gastos Gerais'!$E$4:$E$1002),-('Gastos Gerais'!$C$4:$C$1002))</f>
        <v>0</v>
      </c>
      <c r="AL124" s="73">
        <f>SUMPRODUCT(-('Gastos Gerais'!$B$4:$B$1002=Analítico!$B124),-(Analítico!AL$3&gt;='Gastos Gerais'!$D$4:$D$1002),-(Analítico!AL$3&lt;='Gastos Gerais'!$E$4:$E$1002),-('Gastos Gerais'!$C$4:$C$1002))</f>
        <v>0</v>
      </c>
      <c r="AM124" s="73">
        <f>SUMPRODUCT(-('Gastos Gerais'!$B$4:$B$1002=Analítico!$B124),-(Analítico!AM$3&gt;='Gastos Gerais'!$D$4:$D$1002),-(Analítico!AM$3&lt;='Gastos Gerais'!$E$4:$E$1002),-('Gastos Gerais'!$C$4:$C$1002))</f>
        <v>0</v>
      </c>
      <c r="AN124" s="73">
        <f>SUMPRODUCT(-('Gastos Gerais'!$B$4:$B$1002=Analítico!$B124),-(Analítico!AN$3&gt;='Gastos Gerais'!$D$4:$D$1002),-(Analítico!AN$3&lt;='Gastos Gerais'!$E$4:$E$1002),-('Gastos Gerais'!$C$4:$C$1002))</f>
        <v>0</v>
      </c>
      <c r="AO124" s="73">
        <f>SUMPRODUCT(-('Gastos Gerais'!$B$4:$B$1002=Analítico!$B124),-(Analítico!AO$3&gt;='Gastos Gerais'!$D$4:$D$1002),-(Analítico!AO$3&lt;='Gastos Gerais'!$E$4:$E$1002),-('Gastos Gerais'!$C$4:$C$1002))</f>
        <v>0</v>
      </c>
      <c r="AP124" s="73">
        <f>SUMPRODUCT(-('Gastos Gerais'!$B$4:$B$1002=Analítico!$B124),-(Analítico!AP$3&gt;='Gastos Gerais'!$D$4:$D$1002),-(Analítico!AP$3&lt;='Gastos Gerais'!$E$4:$E$1002),-('Gastos Gerais'!$C$4:$C$1002))</f>
        <v>0</v>
      </c>
      <c r="AQ124" s="73">
        <f>SUMPRODUCT(-('Gastos Gerais'!$B$4:$B$1002=Analítico!$B124),-(Analítico!AQ$3&gt;='Gastos Gerais'!$D$4:$D$1002),-(Analítico!AQ$3&lt;='Gastos Gerais'!$E$4:$E$1002),-('Gastos Gerais'!$C$4:$C$1002))</f>
        <v>0</v>
      </c>
      <c r="AR124" s="73">
        <f>SUMPRODUCT(-('Gastos Gerais'!$B$4:$B$1002=Analítico!$B124),-(Analítico!AR$3&gt;='Gastos Gerais'!$D$4:$D$1002),-(Analítico!AR$3&lt;='Gastos Gerais'!$E$4:$E$1002),-('Gastos Gerais'!$C$4:$C$1002))</f>
        <v>0</v>
      </c>
      <c r="AS124" s="73">
        <f>SUMPRODUCT(-('Gastos Gerais'!$B$4:$B$1002=Analítico!$B124),-(Analítico!AS$3&gt;='Gastos Gerais'!$D$4:$D$1002),-(Analítico!AS$3&lt;='Gastos Gerais'!$E$4:$E$1002),-('Gastos Gerais'!$C$4:$C$1002))</f>
        <v>0</v>
      </c>
      <c r="AT124" s="73">
        <f>SUMPRODUCT(-('Gastos Gerais'!$B$4:$B$1002=Analítico!$B124),-(Analítico!AT$3&gt;='Gastos Gerais'!$D$4:$D$1002),-(Analítico!AT$3&lt;='Gastos Gerais'!$E$4:$E$1002),-('Gastos Gerais'!$C$4:$C$1002))</f>
        <v>0</v>
      </c>
      <c r="AU124" s="73">
        <f>SUMPRODUCT(-('Gastos Gerais'!$B$4:$B$1002=Analítico!$B124),-(Analítico!AU$3&gt;='Gastos Gerais'!$D$4:$D$1002),-(Analítico!AU$3&lt;='Gastos Gerais'!$E$4:$E$1002),-('Gastos Gerais'!$C$4:$C$1002))</f>
        <v>0</v>
      </c>
      <c r="AV124" s="73">
        <f>SUMPRODUCT(-('Gastos Gerais'!$B$4:$B$1002=Analítico!$B124),-(Analítico!AV$3&gt;='Gastos Gerais'!$D$4:$D$1002),-(Analítico!AV$3&lt;='Gastos Gerais'!$E$4:$E$1002),-('Gastos Gerais'!$C$4:$C$1002))</f>
        <v>0</v>
      </c>
      <c r="AW124" s="73">
        <f>SUMPRODUCT(-('Gastos Gerais'!$B$4:$B$1002=Analítico!$B124),-(Analítico!AW$3&gt;='Gastos Gerais'!$D$4:$D$1002),-(Analítico!AW$3&lt;='Gastos Gerais'!$E$4:$E$1002),-('Gastos Gerais'!$C$4:$C$1002))</f>
        <v>0</v>
      </c>
      <c r="AX124" s="73">
        <f>SUMPRODUCT(-('Gastos Gerais'!$B$4:$B$1002=Analítico!$B124),-(Analítico!AX$3&gt;='Gastos Gerais'!$D$4:$D$1002),-(Analítico!AX$3&lt;='Gastos Gerais'!$E$4:$E$1002),-('Gastos Gerais'!$C$4:$C$1002))</f>
        <v>0</v>
      </c>
      <c r="AY124" s="73">
        <f>SUMPRODUCT(-('Gastos Gerais'!$B$4:$B$1002=Analítico!$B124),-(Analítico!AY$3&gt;='Gastos Gerais'!$D$4:$D$1002),-(Analítico!AY$3&lt;='Gastos Gerais'!$E$4:$E$1002),-('Gastos Gerais'!$C$4:$C$1002))</f>
        <v>0</v>
      </c>
      <c r="AZ124" s="73">
        <f>SUMPRODUCT(-('Gastos Gerais'!$B$4:$B$1002=Analítico!$B124),-(Analítico!AZ$3&gt;='Gastos Gerais'!$D$4:$D$1002),-(Analítico!AZ$3&lt;='Gastos Gerais'!$E$4:$E$1002),-('Gastos Gerais'!$C$4:$C$1002))</f>
        <v>0</v>
      </c>
      <c r="BA124" s="73">
        <f>SUMPRODUCT(-('Gastos Gerais'!$B$4:$B$1002=Analítico!$B124),-(Analítico!BA$3&gt;='Gastos Gerais'!$D$4:$D$1002),-(Analítico!BA$3&lt;='Gastos Gerais'!$E$4:$E$1002),-('Gastos Gerais'!$C$4:$C$1002))</f>
        <v>0</v>
      </c>
      <c r="BB124" s="73">
        <f>SUMPRODUCT(-('Gastos Gerais'!$B$4:$B$1002=Analítico!$B124),-(Analítico!BB$3&gt;='Gastos Gerais'!$D$4:$D$1002),-(Analítico!BB$3&lt;='Gastos Gerais'!$E$4:$E$1002),-('Gastos Gerais'!$C$4:$C$1002))</f>
        <v>0</v>
      </c>
      <c r="BC124" s="73">
        <f>SUMPRODUCT(-('Gastos Gerais'!$B$4:$B$1002=Analítico!$B124),-(Analítico!BC$3&gt;='Gastos Gerais'!$D$4:$D$1002),-(Analítico!BC$3&lt;='Gastos Gerais'!$E$4:$E$1002),-('Gastos Gerais'!$C$4:$C$1002))</f>
        <v>0</v>
      </c>
      <c r="BD124" s="73">
        <f>SUMPRODUCT(-('Gastos Gerais'!$B$4:$B$1002=Analítico!$B124),-(Analítico!BD$3&gt;='Gastos Gerais'!$D$4:$D$1002),-(Analítico!BD$3&lt;='Gastos Gerais'!$E$4:$E$1002),-('Gastos Gerais'!$C$4:$C$1002))</f>
        <v>0</v>
      </c>
      <c r="BE124" s="73">
        <f>SUMPRODUCT(-('Gastos Gerais'!$B$4:$B$1002=Analítico!$B124),-(Analítico!BE$3&gt;='Gastos Gerais'!$D$4:$D$1002),-(Analítico!BE$3&lt;='Gastos Gerais'!$E$4:$E$1002),-('Gastos Gerais'!$C$4:$C$1002))</f>
        <v>0</v>
      </c>
      <c r="BF124" s="73">
        <f>SUMPRODUCT(-('Gastos Gerais'!$B$4:$B$1002=Analítico!$B124),-(Analítico!BF$3&gt;='Gastos Gerais'!$D$4:$D$1002),-(Analítico!BF$3&lt;='Gastos Gerais'!$E$4:$E$1002),-('Gastos Gerais'!$C$4:$C$1002))</f>
        <v>0</v>
      </c>
      <c r="BG124" s="73">
        <f>SUMPRODUCT(-('Gastos Gerais'!$B$4:$B$1002=Analítico!$B124),-(Analítico!BG$3&gt;='Gastos Gerais'!$D$4:$D$1002),-(Analítico!BG$3&lt;='Gastos Gerais'!$E$4:$E$1002),-('Gastos Gerais'!$C$4:$C$1002))</f>
        <v>0</v>
      </c>
      <c r="BH124" s="73">
        <f>SUMPRODUCT(-('Gastos Gerais'!$B$4:$B$1002=Analítico!$B124),-(Analítico!BH$3&gt;='Gastos Gerais'!$D$4:$D$1002),-(Analítico!BH$3&lt;='Gastos Gerais'!$E$4:$E$1002),-('Gastos Gerais'!$C$4:$C$1002))</f>
        <v>0</v>
      </c>
      <c r="BI124" s="73">
        <f>SUMPRODUCT(-('Gastos Gerais'!$B$4:$B$1002=Analítico!$B124),-(Analítico!BI$3&gt;='Gastos Gerais'!$D$4:$D$1002),-(Analítico!BI$3&lt;='Gastos Gerais'!$E$4:$E$1002),-('Gastos Gerais'!$C$4:$C$1002))</f>
        <v>0</v>
      </c>
      <c r="BJ124" s="73">
        <f>SUMPRODUCT(-('Gastos Gerais'!$B$4:$B$1002=Analítico!$B124),-(Analítico!BJ$3&gt;='Gastos Gerais'!$D$4:$D$1002),-(Analítico!BJ$3&lt;='Gastos Gerais'!$E$4:$E$1002),-('Gastos Gerais'!$C$4:$C$1002))</f>
        <v>0</v>
      </c>
      <c r="BK124" s="71">
        <f t="shared" si="35"/>
        <v>648000</v>
      </c>
      <c r="BL124" s="76">
        <f t="shared" ca="1" si="36"/>
        <v>7.8814331275430735E-3</v>
      </c>
    </row>
    <row r="125" spans="1:64" s="49" customFormat="1" ht="23.25" customHeight="1">
      <c r="A125" s="19" t="s">
        <v>257</v>
      </c>
      <c r="B125" s="351" t="s">
        <v>258</v>
      </c>
      <c r="C125" s="73">
        <f>SUMPRODUCT(-('Gastos Gerais'!$B$4:$B$1002=Analítico!$B125),-(Analítico!C$3&gt;='Gastos Gerais'!$D$4:$D$1002),-(Analítico!C$3&lt;='Gastos Gerais'!$E$4:$E$1002),-('Gastos Gerais'!$C$4:$C$1002))</f>
        <v>10000</v>
      </c>
      <c r="D125" s="73">
        <f>SUMPRODUCT(-('Gastos Gerais'!$B$4:$B$1002=Analítico!$B125),-(Analítico!D$3&gt;='Gastos Gerais'!$D$4:$D$1002),-(Analítico!D$3&lt;='Gastos Gerais'!$E$4:$E$1002),-('Gastos Gerais'!$C$4:$C$1002))</f>
        <v>10000</v>
      </c>
      <c r="E125" s="73">
        <f>SUMPRODUCT(-('Gastos Gerais'!$B$4:$B$1002=Analítico!$B125),-(Analítico!E$3&gt;='Gastos Gerais'!$D$4:$D$1002),-(Analítico!E$3&lt;='Gastos Gerais'!$E$4:$E$1002),-('Gastos Gerais'!$C$4:$C$1002))</f>
        <v>10000</v>
      </c>
      <c r="F125" s="73">
        <f>SUMPRODUCT(-('Gastos Gerais'!$B$4:$B$1002=Analítico!$B125),-(Analítico!F$3&gt;='Gastos Gerais'!$D$4:$D$1002),-(Analítico!F$3&lt;='Gastos Gerais'!$E$4:$E$1002),-('Gastos Gerais'!$C$4:$C$1002))</f>
        <v>10000</v>
      </c>
      <c r="G125" s="73">
        <f>SUMPRODUCT(-('Gastos Gerais'!$B$4:$B$1002=Analítico!$B125),-(Analítico!G$3&gt;='Gastos Gerais'!$D$4:$D$1002),-(Analítico!G$3&lt;='Gastos Gerais'!$E$4:$E$1002),-('Gastos Gerais'!$C$4:$C$1002))</f>
        <v>10000</v>
      </c>
      <c r="H125" s="73">
        <f>SUMPRODUCT(-('Gastos Gerais'!$B$4:$B$1002=Analítico!$B125),-(Analítico!H$3&gt;='Gastos Gerais'!$D$4:$D$1002),-(Analítico!H$3&lt;='Gastos Gerais'!$E$4:$E$1002),-('Gastos Gerais'!$C$4:$C$1002))</f>
        <v>10000</v>
      </c>
      <c r="I125" s="73">
        <f>SUMPRODUCT(-('Gastos Gerais'!$B$4:$B$1002=Analítico!$B125),-(Analítico!I$3&gt;='Gastos Gerais'!$D$4:$D$1002),-(Analítico!I$3&lt;='Gastos Gerais'!$E$4:$E$1002),-('Gastos Gerais'!$C$4:$C$1002))</f>
        <v>10000</v>
      </c>
      <c r="J125" s="73">
        <f>SUMPRODUCT(-('Gastos Gerais'!$B$4:$B$1002=Analítico!$B125),-(Analítico!J$3&gt;='Gastos Gerais'!$D$4:$D$1002),-(Analítico!J$3&lt;='Gastos Gerais'!$E$4:$E$1002),-('Gastos Gerais'!$C$4:$C$1002))</f>
        <v>10000</v>
      </c>
      <c r="K125" s="73">
        <f>SUMPRODUCT(-('Gastos Gerais'!$B$4:$B$1002=Analítico!$B125),-(Analítico!K$3&gt;='Gastos Gerais'!$D$4:$D$1002),-(Analítico!K$3&lt;='Gastos Gerais'!$E$4:$E$1002),-('Gastos Gerais'!$C$4:$C$1002))</f>
        <v>10000</v>
      </c>
      <c r="L125" s="73">
        <f>SUMPRODUCT(-('Gastos Gerais'!$B$4:$B$1002=Analítico!$B125),-(Analítico!L$3&gt;='Gastos Gerais'!$D$4:$D$1002),-(Analítico!L$3&lt;='Gastos Gerais'!$E$4:$E$1002),-('Gastos Gerais'!$C$4:$C$1002))</f>
        <v>0</v>
      </c>
      <c r="M125" s="73">
        <f>SUMPRODUCT(-('Gastos Gerais'!$B$4:$B$1002=Analítico!$B125),-(Analítico!M$3&gt;='Gastos Gerais'!$D$4:$D$1002),-(Analítico!M$3&lt;='Gastos Gerais'!$E$4:$E$1002),-('Gastos Gerais'!$C$4:$C$1002))</f>
        <v>0</v>
      </c>
      <c r="N125" s="73">
        <f>SUMPRODUCT(-('Gastos Gerais'!$B$4:$B$1002=Analítico!$B125),-(Analítico!N$3&gt;='Gastos Gerais'!$D$4:$D$1002),-(Analítico!N$3&lt;='Gastos Gerais'!$E$4:$E$1002),-('Gastos Gerais'!$C$4:$C$1002))</f>
        <v>0</v>
      </c>
      <c r="O125" s="73">
        <f>SUMPRODUCT(-('Gastos Gerais'!$B$4:$B$1002=Analítico!$B125),-(Analítico!O$3&gt;='Gastos Gerais'!$D$4:$D$1002),-(Analítico!O$3&lt;='Gastos Gerais'!$E$4:$E$1002),-('Gastos Gerais'!$C$4:$C$1002))</f>
        <v>0</v>
      </c>
      <c r="P125" s="73">
        <f>SUMPRODUCT(-('Gastos Gerais'!$B$4:$B$1002=Analítico!$B125),-(Analítico!P$3&gt;='Gastos Gerais'!$D$4:$D$1002),-(Analítico!P$3&lt;='Gastos Gerais'!$E$4:$E$1002),-('Gastos Gerais'!$C$4:$C$1002))</f>
        <v>0</v>
      </c>
      <c r="Q125" s="73">
        <f>SUMPRODUCT(-('Gastos Gerais'!$B$4:$B$1002=Analítico!$B125),-(Analítico!Q$3&gt;='Gastos Gerais'!$D$4:$D$1002),-(Analítico!Q$3&lt;='Gastos Gerais'!$E$4:$E$1002),-('Gastos Gerais'!$C$4:$C$1002))</f>
        <v>0</v>
      </c>
      <c r="R125" s="73">
        <f>SUMPRODUCT(-('Gastos Gerais'!$B$4:$B$1002=Analítico!$B125),-(Analítico!R$3&gt;='Gastos Gerais'!$D$4:$D$1002),-(Analítico!R$3&lt;='Gastos Gerais'!$E$4:$E$1002),-('Gastos Gerais'!$C$4:$C$1002))</f>
        <v>0</v>
      </c>
      <c r="S125" s="73">
        <f>SUMPRODUCT(-('Gastos Gerais'!$B$4:$B$1002=Analítico!$B125),-(Analítico!S$3&gt;='Gastos Gerais'!$D$4:$D$1002),-(Analítico!S$3&lt;='Gastos Gerais'!$E$4:$E$1002),-('Gastos Gerais'!$C$4:$C$1002))</f>
        <v>0</v>
      </c>
      <c r="T125" s="73">
        <f>SUMPRODUCT(-('Gastos Gerais'!$B$4:$B$1002=Analítico!$B125),-(Analítico!T$3&gt;='Gastos Gerais'!$D$4:$D$1002),-(Analítico!T$3&lt;='Gastos Gerais'!$E$4:$E$1002),-('Gastos Gerais'!$C$4:$C$1002))</f>
        <v>0</v>
      </c>
      <c r="U125" s="73">
        <f>SUMPRODUCT(-('Gastos Gerais'!$B$4:$B$1002=Analítico!$B125),-(Analítico!U$3&gt;='Gastos Gerais'!$D$4:$D$1002),-(Analítico!U$3&lt;='Gastos Gerais'!$E$4:$E$1002),-('Gastos Gerais'!$C$4:$C$1002))</f>
        <v>0</v>
      </c>
      <c r="V125" s="73">
        <f>SUMPRODUCT(-('Gastos Gerais'!$B$4:$B$1002=Analítico!$B125),-(Analítico!V$3&gt;='Gastos Gerais'!$D$4:$D$1002),-(Analítico!V$3&lt;='Gastos Gerais'!$E$4:$E$1002),-('Gastos Gerais'!$C$4:$C$1002))</f>
        <v>0</v>
      </c>
      <c r="W125" s="73">
        <f>SUMPRODUCT(-('Gastos Gerais'!$B$4:$B$1002=Analítico!$B125),-(Analítico!W$3&gt;='Gastos Gerais'!$D$4:$D$1002),-(Analítico!W$3&lt;='Gastos Gerais'!$E$4:$E$1002),-('Gastos Gerais'!$C$4:$C$1002))</f>
        <v>0</v>
      </c>
      <c r="X125" s="73">
        <f>SUMPRODUCT(-('Gastos Gerais'!$B$4:$B$1002=Analítico!$B125),-(Analítico!X$3&gt;='Gastos Gerais'!$D$4:$D$1002),-(Analítico!X$3&lt;='Gastos Gerais'!$E$4:$E$1002),-('Gastos Gerais'!$C$4:$C$1002))</f>
        <v>0</v>
      </c>
      <c r="Y125" s="73">
        <f>SUMPRODUCT(-('Gastos Gerais'!$B$4:$B$1002=Analítico!$B125),-(Analítico!Y$3&gt;='Gastos Gerais'!$D$4:$D$1002),-(Analítico!Y$3&lt;='Gastos Gerais'!$E$4:$E$1002),-('Gastos Gerais'!$C$4:$C$1002))</f>
        <v>0</v>
      </c>
      <c r="Z125" s="73">
        <f>SUMPRODUCT(-('Gastos Gerais'!$B$4:$B$1002=Analítico!$B125),-(Analítico!Z$3&gt;='Gastos Gerais'!$D$4:$D$1002),-(Analítico!Z$3&lt;='Gastos Gerais'!$E$4:$E$1002),-('Gastos Gerais'!$C$4:$C$1002))</f>
        <v>0</v>
      </c>
      <c r="AA125" s="73">
        <f>SUMPRODUCT(-('Gastos Gerais'!$B$4:$B$1002=Analítico!$B125),-(Analítico!AA$3&gt;='Gastos Gerais'!$D$4:$D$1002),-(Analítico!AA$3&lt;='Gastos Gerais'!$E$4:$E$1002),-('Gastos Gerais'!$C$4:$C$1002))</f>
        <v>0</v>
      </c>
      <c r="AB125" s="73">
        <f>SUMPRODUCT(-('Gastos Gerais'!$B$4:$B$1002=Analítico!$B125),-(Analítico!AB$3&gt;='Gastos Gerais'!$D$4:$D$1002),-(Analítico!AB$3&lt;='Gastos Gerais'!$E$4:$E$1002),-('Gastos Gerais'!$C$4:$C$1002))</f>
        <v>0</v>
      </c>
      <c r="AC125" s="73">
        <f>SUMPRODUCT(-('Gastos Gerais'!$B$4:$B$1002=Analítico!$B125),-(Analítico!AC$3&gt;='Gastos Gerais'!$D$4:$D$1002),-(Analítico!AC$3&lt;='Gastos Gerais'!$E$4:$E$1002),-('Gastos Gerais'!$C$4:$C$1002))</f>
        <v>0</v>
      </c>
      <c r="AD125" s="73">
        <f>SUMPRODUCT(-('Gastos Gerais'!$B$4:$B$1002=Analítico!$B125),-(Analítico!AD$3&gt;='Gastos Gerais'!$D$4:$D$1002),-(Analítico!AD$3&lt;='Gastos Gerais'!$E$4:$E$1002),-('Gastos Gerais'!$C$4:$C$1002))</f>
        <v>0</v>
      </c>
      <c r="AE125" s="73">
        <f>SUMPRODUCT(-('Gastos Gerais'!$B$4:$B$1002=Analítico!$B125),-(Analítico!AE$3&gt;='Gastos Gerais'!$D$4:$D$1002),-(Analítico!AE$3&lt;='Gastos Gerais'!$E$4:$E$1002),-('Gastos Gerais'!$C$4:$C$1002))</f>
        <v>0</v>
      </c>
      <c r="AF125" s="73">
        <f>SUMPRODUCT(-('Gastos Gerais'!$B$4:$B$1002=Analítico!$B125),-(Analítico!AF$3&gt;='Gastos Gerais'!$D$4:$D$1002),-(Analítico!AF$3&lt;='Gastos Gerais'!$E$4:$E$1002),-('Gastos Gerais'!$C$4:$C$1002))</f>
        <v>0</v>
      </c>
      <c r="AG125" s="73">
        <f>SUMPRODUCT(-('Gastos Gerais'!$B$4:$B$1002=Analítico!$B125),-(Analítico!AG$3&gt;='Gastos Gerais'!$D$4:$D$1002),-(Analítico!AG$3&lt;='Gastos Gerais'!$E$4:$E$1002),-('Gastos Gerais'!$C$4:$C$1002))</f>
        <v>0</v>
      </c>
      <c r="AH125" s="73">
        <f>SUMPRODUCT(-('Gastos Gerais'!$B$4:$B$1002=Analítico!$B125),-(Analítico!AH$3&gt;='Gastos Gerais'!$D$4:$D$1002),-(Analítico!AH$3&lt;='Gastos Gerais'!$E$4:$E$1002),-('Gastos Gerais'!$C$4:$C$1002))</f>
        <v>0</v>
      </c>
      <c r="AI125" s="73">
        <f>SUMPRODUCT(-('Gastos Gerais'!$B$4:$B$1002=Analítico!$B125),-(Analítico!AI$3&gt;='Gastos Gerais'!$D$4:$D$1002),-(Analítico!AI$3&lt;='Gastos Gerais'!$E$4:$E$1002),-('Gastos Gerais'!$C$4:$C$1002))</f>
        <v>0</v>
      </c>
      <c r="AJ125" s="73">
        <f>SUMPRODUCT(-('Gastos Gerais'!$B$4:$B$1002=Analítico!$B125),-(Analítico!AJ$3&gt;='Gastos Gerais'!$D$4:$D$1002),-(Analítico!AJ$3&lt;='Gastos Gerais'!$E$4:$E$1002),-('Gastos Gerais'!$C$4:$C$1002))</f>
        <v>0</v>
      </c>
      <c r="AK125" s="73">
        <f>SUMPRODUCT(-('Gastos Gerais'!$B$4:$B$1002=Analítico!$B125),-(Analítico!AK$3&gt;='Gastos Gerais'!$D$4:$D$1002),-(Analítico!AK$3&lt;='Gastos Gerais'!$E$4:$E$1002),-('Gastos Gerais'!$C$4:$C$1002))</f>
        <v>0</v>
      </c>
      <c r="AL125" s="73">
        <f>SUMPRODUCT(-('Gastos Gerais'!$B$4:$B$1002=Analítico!$B125),-(Analítico!AL$3&gt;='Gastos Gerais'!$D$4:$D$1002),-(Analítico!AL$3&lt;='Gastos Gerais'!$E$4:$E$1002),-('Gastos Gerais'!$C$4:$C$1002))</f>
        <v>0</v>
      </c>
      <c r="AM125" s="73">
        <f>SUMPRODUCT(-('Gastos Gerais'!$B$4:$B$1002=Analítico!$B125),-(Analítico!AM$3&gt;='Gastos Gerais'!$D$4:$D$1002),-(Analítico!AM$3&lt;='Gastos Gerais'!$E$4:$E$1002),-('Gastos Gerais'!$C$4:$C$1002))</f>
        <v>0</v>
      </c>
      <c r="AN125" s="73">
        <f>SUMPRODUCT(-('Gastos Gerais'!$B$4:$B$1002=Analítico!$B125),-(Analítico!AN$3&gt;='Gastos Gerais'!$D$4:$D$1002),-(Analítico!AN$3&lt;='Gastos Gerais'!$E$4:$E$1002),-('Gastos Gerais'!$C$4:$C$1002))</f>
        <v>0</v>
      </c>
      <c r="AO125" s="73">
        <f>SUMPRODUCT(-('Gastos Gerais'!$B$4:$B$1002=Analítico!$B125),-(Analítico!AO$3&gt;='Gastos Gerais'!$D$4:$D$1002),-(Analítico!AO$3&lt;='Gastos Gerais'!$E$4:$E$1002),-('Gastos Gerais'!$C$4:$C$1002))</f>
        <v>0</v>
      </c>
      <c r="AP125" s="73">
        <f>SUMPRODUCT(-('Gastos Gerais'!$B$4:$B$1002=Analítico!$B125),-(Analítico!AP$3&gt;='Gastos Gerais'!$D$4:$D$1002),-(Analítico!AP$3&lt;='Gastos Gerais'!$E$4:$E$1002),-('Gastos Gerais'!$C$4:$C$1002))</f>
        <v>0</v>
      </c>
      <c r="AQ125" s="73">
        <f>SUMPRODUCT(-('Gastos Gerais'!$B$4:$B$1002=Analítico!$B125),-(Analítico!AQ$3&gt;='Gastos Gerais'!$D$4:$D$1002),-(Analítico!AQ$3&lt;='Gastos Gerais'!$E$4:$E$1002),-('Gastos Gerais'!$C$4:$C$1002))</f>
        <v>0</v>
      </c>
      <c r="AR125" s="73">
        <f>SUMPRODUCT(-('Gastos Gerais'!$B$4:$B$1002=Analítico!$B125),-(Analítico!AR$3&gt;='Gastos Gerais'!$D$4:$D$1002),-(Analítico!AR$3&lt;='Gastos Gerais'!$E$4:$E$1002),-('Gastos Gerais'!$C$4:$C$1002))</f>
        <v>0</v>
      </c>
      <c r="AS125" s="73">
        <f>SUMPRODUCT(-('Gastos Gerais'!$B$4:$B$1002=Analítico!$B125),-(Analítico!AS$3&gt;='Gastos Gerais'!$D$4:$D$1002),-(Analítico!AS$3&lt;='Gastos Gerais'!$E$4:$E$1002),-('Gastos Gerais'!$C$4:$C$1002))</f>
        <v>0</v>
      </c>
      <c r="AT125" s="73">
        <f>SUMPRODUCT(-('Gastos Gerais'!$B$4:$B$1002=Analítico!$B125),-(Analítico!AT$3&gt;='Gastos Gerais'!$D$4:$D$1002),-(Analítico!AT$3&lt;='Gastos Gerais'!$E$4:$E$1002),-('Gastos Gerais'!$C$4:$C$1002))</f>
        <v>0</v>
      </c>
      <c r="AU125" s="73">
        <f>SUMPRODUCT(-('Gastos Gerais'!$B$4:$B$1002=Analítico!$B125),-(Analítico!AU$3&gt;='Gastos Gerais'!$D$4:$D$1002),-(Analítico!AU$3&lt;='Gastos Gerais'!$E$4:$E$1002),-('Gastos Gerais'!$C$4:$C$1002))</f>
        <v>0</v>
      </c>
      <c r="AV125" s="73">
        <f>SUMPRODUCT(-('Gastos Gerais'!$B$4:$B$1002=Analítico!$B125),-(Analítico!AV$3&gt;='Gastos Gerais'!$D$4:$D$1002),-(Analítico!AV$3&lt;='Gastos Gerais'!$E$4:$E$1002),-('Gastos Gerais'!$C$4:$C$1002))</f>
        <v>0</v>
      </c>
      <c r="AW125" s="73">
        <f>SUMPRODUCT(-('Gastos Gerais'!$B$4:$B$1002=Analítico!$B125),-(Analítico!AW$3&gt;='Gastos Gerais'!$D$4:$D$1002),-(Analítico!AW$3&lt;='Gastos Gerais'!$E$4:$E$1002),-('Gastos Gerais'!$C$4:$C$1002))</f>
        <v>0</v>
      </c>
      <c r="AX125" s="73">
        <f>SUMPRODUCT(-('Gastos Gerais'!$B$4:$B$1002=Analítico!$B125),-(Analítico!AX$3&gt;='Gastos Gerais'!$D$4:$D$1002),-(Analítico!AX$3&lt;='Gastos Gerais'!$E$4:$E$1002),-('Gastos Gerais'!$C$4:$C$1002))</f>
        <v>0</v>
      </c>
      <c r="AY125" s="73">
        <f>SUMPRODUCT(-('Gastos Gerais'!$B$4:$B$1002=Analítico!$B125),-(Analítico!AY$3&gt;='Gastos Gerais'!$D$4:$D$1002),-(Analítico!AY$3&lt;='Gastos Gerais'!$E$4:$E$1002),-('Gastos Gerais'!$C$4:$C$1002))</f>
        <v>0</v>
      </c>
      <c r="AZ125" s="73">
        <f>SUMPRODUCT(-('Gastos Gerais'!$B$4:$B$1002=Analítico!$B125),-(Analítico!AZ$3&gt;='Gastos Gerais'!$D$4:$D$1002),-(Analítico!AZ$3&lt;='Gastos Gerais'!$E$4:$E$1002),-('Gastos Gerais'!$C$4:$C$1002))</f>
        <v>0</v>
      </c>
      <c r="BA125" s="73">
        <f>SUMPRODUCT(-('Gastos Gerais'!$B$4:$B$1002=Analítico!$B125),-(Analítico!BA$3&gt;='Gastos Gerais'!$D$4:$D$1002),-(Analítico!BA$3&lt;='Gastos Gerais'!$E$4:$E$1002),-('Gastos Gerais'!$C$4:$C$1002))</f>
        <v>0</v>
      </c>
      <c r="BB125" s="73">
        <f>SUMPRODUCT(-('Gastos Gerais'!$B$4:$B$1002=Analítico!$B125),-(Analítico!BB$3&gt;='Gastos Gerais'!$D$4:$D$1002),-(Analítico!BB$3&lt;='Gastos Gerais'!$E$4:$E$1002),-('Gastos Gerais'!$C$4:$C$1002))</f>
        <v>0</v>
      </c>
      <c r="BC125" s="73">
        <f>SUMPRODUCT(-('Gastos Gerais'!$B$4:$B$1002=Analítico!$B125),-(Analítico!BC$3&gt;='Gastos Gerais'!$D$4:$D$1002),-(Analítico!BC$3&lt;='Gastos Gerais'!$E$4:$E$1002),-('Gastos Gerais'!$C$4:$C$1002))</f>
        <v>0</v>
      </c>
      <c r="BD125" s="73">
        <f>SUMPRODUCT(-('Gastos Gerais'!$B$4:$B$1002=Analítico!$B125),-(Analítico!BD$3&gt;='Gastos Gerais'!$D$4:$D$1002),-(Analítico!BD$3&lt;='Gastos Gerais'!$E$4:$E$1002),-('Gastos Gerais'!$C$4:$C$1002))</f>
        <v>0</v>
      </c>
      <c r="BE125" s="73">
        <f>SUMPRODUCT(-('Gastos Gerais'!$B$4:$B$1002=Analítico!$B125),-(Analítico!BE$3&gt;='Gastos Gerais'!$D$4:$D$1002),-(Analítico!BE$3&lt;='Gastos Gerais'!$E$4:$E$1002),-('Gastos Gerais'!$C$4:$C$1002))</f>
        <v>0</v>
      </c>
      <c r="BF125" s="73">
        <f>SUMPRODUCT(-('Gastos Gerais'!$B$4:$B$1002=Analítico!$B125),-(Analítico!BF$3&gt;='Gastos Gerais'!$D$4:$D$1002),-(Analítico!BF$3&lt;='Gastos Gerais'!$E$4:$E$1002),-('Gastos Gerais'!$C$4:$C$1002))</f>
        <v>0</v>
      </c>
      <c r="BG125" s="73">
        <f>SUMPRODUCT(-('Gastos Gerais'!$B$4:$B$1002=Analítico!$B125),-(Analítico!BG$3&gt;='Gastos Gerais'!$D$4:$D$1002),-(Analítico!BG$3&lt;='Gastos Gerais'!$E$4:$E$1002),-('Gastos Gerais'!$C$4:$C$1002))</f>
        <v>0</v>
      </c>
      <c r="BH125" s="73">
        <f>SUMPRODUCT(-('Gastos Gerais'!$B$4:$B$1002=Analítico!$B125),-(Analítico!BH$3&gt;='Gastos Gerais'!$D$4:$D$1002),-(Analítico!BH$3&lt;='Gastos Gerais'!$E$4:$E$1002),-('Gastos Gerais'!$C$4:$C$1002))</f>
        <v>0</v>
      </c>
      <c r="BI125" s="73">
        <f>SUMPRODUCT(-('Gastos Gerais'!$B$4:$B$1002=Analítico!$B125),-(Analítico!BI$3&gt;='Gastos Gerais'!$D$4:$D$1002),-(Analítico!BI$3&lt;='Gastos Gerais'!$E$4:$E$1002),-('Gastos Gerais'!$C$4:$C$1002))</f>
        <v>0</v>
      </c>
      <c r="BJ125" s="73">
        <f>SUMPRODUCT(-('Gastos Gerais'!$B$4:$B$1002=Analítico!$B125),-(Analítico!BJ$3&gt;='Gastos Gerais'!$D$4:$D$1002),-(Analítico!BJ$3&lt;='Gastos Gerais'!$E$4:$E$1002),-('Gastos Gerais'!$C$4:$C$1002))</f>
        <v>0</v>
      </c>
      <c r="BK125" s="71">
        <f t="shared" si="35"/>
        <v>90000</v>
      </c>
      <c r="BL125" s="76">
        <f t="shared" ca="1" si="36"/>
        <v>1.0946434899365381E-3</v>
      </c>
    </row>
    <row r="126" spans="1:64" s="49" customFormat="1" ht="23.25" customHeight="1">
      <c r="A126" s="19" t="s">
        <v>259</v>
      </c>
      <c r="B126" s="351" t="s">
        <v>260</v>
      </c>
      <c r="C126" s="73">
        <f>SUMPRODUCT(-('Gastos Gerais'!$B$4:$B$1002=Analítico!$B126),-(Analítico!C$3&gt;='Gastos Gerais'!$D$4:$D$1002),-(Analítico!C$3&lt;='Gastos Gerais'!$E$4:$E$1002),-('Gastos Gerais'!$C$4:$C$1002))</f>
        <v>1000</v>
      </c>
      <c r="D126" s="73">
        <f>SUMPRODUCT(-('Gastos Gerais'!$B$4:$B$1002=Analítico!$B126),-(Analítico!D$3&gt;='Gastos Gerais'!$D$4:$D$1002),-(Analítico!D$3&lt;='Gastos Gerais'!$E$4:$E$1002),-('Gastos Gerais'!$C$4:$C$1002))</f>
        <v>1000</v>
      </c>
      <c r="E126" s="73">
        <f>SUMPRODUCT(-('Gastos Gerais'!$B$4:$B$1002=Analítico!$B126),-(Analítico!E$3&gt;='Gastos Gerais'!$D$4:$D$1002),-(Analítico!E$3&lt;='Gastos Gerais'!$E$4:$E$1002),-('Gastos Gerais'!$C$4:$C$1002))</f>
        <v>1000</v>
      </c>
      <c r="F126" s="73">
        <f>SUMPRODUCT(-('Gastos Gerais'!$B$4:$B$1002=Analítico!$B126),-(Analítico!F$3&gt;='Gastos Gerais'!$D$4:$D$1002),-(Analítico!F$3&lt;='Gastos Gerais'!$E$4:$E$1002),-('Gastos Gerais'!$C$4:$C$1002))</f>
        <v>1000</v>
      </c>
      <c r="G126" s="73">
        <f>SUMPRODUCT(-('Gastos Gerais'!$B$4:$B$1002=Analítico!$B126),-(Analítico!G$3&gt;='Gastos Gerais'!$D$4:$D$1002),-(Analítico!G$3&lt;='Gastos Gerais'!$E$4:$E$1002),-('Gastos Gerais'!$C$4:$C$1002))</f>
        <v>1000</v>
      </c>
      <c r="H126" s="73">
        <f>SUMPRODUCT(-('Gastos Gerais'!$B$4:$B$1002=Analítico!$B126),-(Analítico!H$3&gt;='Gastos Gerais'!$D$4:$D$1002),-(Analítico!H$3&lt;='Gastos Gerais'!$E$4:$E$1002),-('Gastos Gerais'!$C$4:$C$1002))</f>
        <v>1000</v>
      </c>
      <c r="I126" s="73">
        <f>SUMPRODUCT(-('Gastos Gerais'!$B$4:$B$1002=Analítico!$B126),-(Analítico!I$3&gt;='Gastos Gerais'!$D$4:$D$1002),-(Analítico!I$3&lt;='Gastos Gerais'!$E$4:$E$1002),-('Gastos Gerais'!$C$4:$C$1002))</f>
        <v>1000</v>
      </c>
      <c r="J126" s="73">
        <f>SUMPRODUCT(-('Gastos Gerais'!$B$4:$B$1002=Analítico!$B126),-(Analítico!J$3&gt;='Gastos Gerais'!$D$4:$D$1002),-(Analítico!J$3&lt;='Gastos Gerais'!$E$4:$E$1002),-('Gastos Gerais'!$C$4:$C$1002))</f>
        <v>1000</v>
      </c>
      <c r="K126" s="73">
        <f>SUMPRODUCT(-('Gastos Gerais'!$B$4:$B$1002=Analítico!$B126),-(Analítico!K$3&gt;='Gastos Gerais'!$D$4:$D$1002),-(Analítico!K$3&lt;='Gastos Gerais'!$E$4:$E$1002),-('Gastos Gerais'!$C$4:$C$1002))</f>
        <v>1000</v>
      </c>
      <c r="L126" s="73">
        <f>SUMPRODUCT(-('Gastos Gerais'!$B$4:$B$1002=Analítico!$B126),-(Analítico!L$3&gt;='Gastos Gerais'!$D$4:$D$1002),-(Analítico!L$3&lt;='Gastos Gerais'!$E$4:$E$1002),-('Gastos Gerais'!$C$4:$C$1002))</f>
        <v>0</v>
      </c>
      <c r="M126" s="73">
        <f>SUMPRODUCT(-('Gastos Gerais'!$B$4:$B$1002=Analítico!$B126),-(Analítico!M$3&gt;='Gastos Gerais'!$D$4:$D$1002),-(Analítico!M$3&lt;='Gastos Gerais'!$E$4:$E$1002),-('Gastos Gerais'!$C$4:$C$1002))</f>
        <v>0</v>
      </c>
      <c r="N126" s="73">
        <f>SUMPRODUCT(-('Gastos Gerais'!$B$4:$B$1002=Analítico!$B126),-(Analítico!N$3&gt;='Gastos Gerais'!$D$4:$D$1002),-(Analítico!N$3&lt;='Gastos Gerais'!$E$4:$E$1002),-('Gastos Gerais'!$C$4:$C$1002))</f>
        <v>0</v>
      </c>
      <c r="O126" s="73">
        <f>SUMPRODUCT(-('Gastos Gerais'!$B$4:$B$1002=Analítico!$B126),-(Analítico!O$3&gt;='Gastos Gerais'!$D$4:$D$1002),-(Analítico!O$3&lt;='Gastos Gerais'!$E$4:$E$1002),-('Gastos Gerais'!$C$4:$C$1002))</f>
        <v>0</v>
      </c>
      <c r="P126" s="73">
        <f>SUMPRODUCT(-('Gastos Gerais'!$B$4:$B$1002=Analítico!$B126),-(Analítico!P$3&gt;='Gastos Gerais'!$D$4:$D$1002),-(Analítico!P$3&lt;='Gastos Gerais'!$E$4:$E$1002),-('Gastos Gerais'!$C$4:$C$1002))</f>
        <v>0</v>
      </c>
      <c r="Q126" s="73">
        <f>SUMPRODUCT(-('Gastos Gerais'!$B$4:$B$1002=Analítico!$B126),-(Analítico!Q$3&gt;='Gastos Gerais'!$D$4:$D$1002),-(Analítico!Q$3&lt;='Gastos Gerais'!$E$4:$E$1002),-('Gastos Gerais'!$C$4:$C$1002))</f>
        <v>0</v>
      </c>
      <c r="R126" s="73">
        <f>SUMPRODUCT(-('Gastos Gerais'!$B$4:$B$1002=Analítico!$B126),-(Analítico!R$3&gt;='Gastos Gerais'!$D$4:$D$1002),-(Analítico!R$3&lt;='Gastos Gerais'!$E$4:$E$1002),-('Gastos Gerais'!$C$4:$C$1002))</f>
        <v>0</v>
      </c>
      <c r="S126" s="73">
        <f>SUMPRODUCT(-('Gastos Gerais'!$B$4:$B$1002=Analítico!$B126),-(Analítico!S$3&gt;='Gastos Gerais'!$D$4:$D$1002),-(Analítico!S$3&lt;='Gastos Gerais'!$E$4:$E$1002),-('Gastos Gerais'!$C$4:$C$1002))</f>
        <v>0</v>
      </c>
      <c r="T126" s="73">
        <f>SUMPRODUCT(-('Gastos Gerais'!$B$4:$B$1002=Analítico!$B126),-(Analítico!T$3&gt;='Gastos Gerais'!$D$4:$D$1002),-(Analítico!T$3&lt;='Gastos Gerais'!$E$4:$E$1002),-('Gastos Gerais'!$C$4:$C$1002))</f>
        <v>0</v>
      </c>
      <c r="U126" s="73">
        <f>SUMPRODUCT(-('Gastos Gerais'!$B$4:$B$1002=Analítico!$B126),-(Analítico!U$3&gt;='Gastos Gerais'!$D$4:$D$1002),-(Analítico!U$3&lt;='Gastos Gerais'!$E$4:$E$1002),-('Gastos Gerais'!$C$4:$C$1002))</f>
        <v>0</v>
      </c>
      <c r="V126" s="73">
        <f>SUMPRODUCT(-('Gastos Gerais'!$B$4:$B$1002=Analítico!$B126),-(Analítico!V$3&gt;='Gastos Gerais'!$D$4:$D$1002),-(Analítico!V$3&lt;='Gastos Gerais'!$E$4:$E$1002),-('Gastos Gerais'!$C$4:$C$1002))</f>
        <v>0</v>
      </c>
      <c r="W126" s="73">
        <f>SUMPRODUCT(-('Gastos Gerais'!$B$4:$B$1002=Analítico!$B126),-(Analítico!W$3&gt;='Gastos Gerais'!$D$4:$D$1002),-(Analítico!W$3&lt;='Gastos Gerais'!$E$4:$E$1002),-('Gastos Gerais'!$C$4:$C$1002))</f>
        <v>0</v>
      </c>
      <c r="X126" s="73">
        <f>SUMPRODUCT(-('Gastos Gerais'!$B$4:$B$1002=Analítico!$B126),-(Analítico!X$3&gt;='Gastos Gerais'!$D$4:$D$1002),-(Analítico!X$3&lt;='Gastos Gerais'!$E$4:$E$1002),-('Gastos Gerais'!$C$4:$C$1002))</f>
        <v>0</v>
      </c>
      <c r="Y126" s="73">
        <f>SUMPRODUCT(-('Gastos Gerais'!$B$4:$B$1002=Analítico!$B126),-(Analítico!Y$3&gt;='Gastos Gerais'!$D$4:$D$1002),-(Analítico!Y$3&lt;='Gastos Gerais'!$E$4:$E$1002),-('Gastos Gerais'!$C$4:$C$1002))</f>
        <v>0</v>
      </c>
      <c r="Z126" s="73">
        <f>SUMPRODUCT(-('Gastos Gerais'!$B$4:$B$1002=Analítico!$B126),-(Analítico!Z$3&gt;='Gastos Gerais'!$D$4:$D$1002),-(Analítico!Z$3&lt;='Gastos Gerais'!$E$4:$E$1002),-('Gastos Gerais'!$C$4:$C$1002))</f>
        <v>0</v>
      </c>
      <c r="AA126" s="73">
        <f>SUMPRODUCT(-('Gastos Gerais'!$B$4:$B$1002=Analítico!$B126),-(Analítico!AA$3&gt;='Gastos Gerais'!$D$4:$D$1002),-(Analítico!AA$3&lt;='Gastos Gerais'!$E$4:$E$1002),-('Gastos Gerais'!$C$4:$C$1002))</f>
        <v>0</v>
      </c>
      <c r="AB126" s="73">
        <f>SUMPRODUCT(-('Gastos Gerais'!$B$4:$B$1002=Analítico!$B126),-(Analítico!AB$3&gt;='Gastos Gerais'!$D$4:$D$1002),-(Analítico!AB$3&lt;='Gastos Gerais'!$E$4:$E$1002),-('Gastos Gerais'!$C$4:$C$1002))</f>
        <v>0</v>
      </c>
      <c r="AC126" s="73">
        <f>SUMPRODUCT(-('Gastos Gerais'!$B$4:$B$1002=Analítico!$B126),-(Analítico!AC$3&gt;='Gastos Gerais'!$D$4:$D$1002),-(Analítico!AC$3&lt;='Gastos Gerais'!$E$4:$E$1002),-('Gastos Gerais'!$C$4:$C$1002))</f>
        <v>0</v>
      </c>
      <c r="AD126" s="73">
        <f>SUMPRODUCT(-('Gastos Gerais'!$B$4:$B$1002=Analítico!$B126),-(Analítico!AD$3&gt;='Gastos Gerais'!$D$4:$D$1002),-(Analítico!AD$3&lt;='Gastos Gerais'!$E$4:$E$1002),-('Gastos Gerais'!$C$4:$C$1002))</f>
        <v>0</v>
      </c>
      <c r="AE126" s="73">
        <f>SUMPRODUCT(-('Gastos Gerais'!$B$4:$B$1002=Analítico!$B126),-(Analítico!AE$3&gt;='Gastos Gerais'!$D$4:$D$1002),-(Analítico!AE$3&lt;='Gastos Gerais'!$E$4:$E$1002),-('Gastos Gerais'!$C$4:$C$1002))</f>
        <v>0</v>
      </c>
      <c r="AF126" s="73">
        <f>SUMPRODUCT(-('Gastos Gerais'!$B$4:$B$1002=Analítico!$B126),-(Analítico!AF$3&gt;='Gastos Gerais'!$D$4:$D$1002),-(Analítico!AF$3&lt;='Gastos Gerais'!$E$4:$E$1002),-('Gastos Gerais'!$C$4:$C$1002))</f>
        <v>0</v>
      </c>
      <c r="AG126" s="73">
        <f>SUMPRODUCT(-('Gastos Gerais'!$B$4:$B$1002=Analítico!$B126),-(Analítico!AG$3&gt;='Gastos Gerais'!$D$4:$D$1002),-(Analítico!AG$3&lt;='Gastos Gerais'!$E$4:$E$1002),-('Gastos Gerais'!$C$4:$C$1002))</f>
        <v>0</v>
      </c>
      <c r="AH126" s="73">
        <f>SUMPRODUCT(-('Gastos Gerais'!$B$4:$B$1002=Analítico!$B126),-(Analítico!AH$3&gt;='Gastos Gerais'!$D$4:$D$1002),-(Analítico!AH$3&lt;='Gastos Gerais'!$E$4:$E$1002),-('Gastos Gerais'!$C$4:$C$1002))</f>
        <v>0</v>
      </c>
      <c r="AI126" s="73">
        <f>SUMPRODUCT(-('Gastos Gerais'!$B$4:$B$1002=Analítico!$B126),-(Analítico!AI$3&gt;='Gastos Gerais'!$D$4:$D$1002),-(Analítico!AI$3&lt;='Gastos Gerais'!$E$4:$E$1002),-('Gastos Gerais'!$C$4:$C$1002))</f>
        <v>0</v>
      </c>
      <c r="AJ126" s="73">
        <f>SUMPRODUCT(-('Gastos Gerais'!$B$4:$B$1002=Analítico!$B126),-(Analítico!AJ$3&gt;='Gastos Gerais'!$D$4:$D$1002),-(Analítico!AJ$3&lt;='Gastos Gerais'!$E$4:$E$1002),-('Gastos Gerais'!$C$4:$C$1002))</f>
        <v>0</v>
      </c>
      <c r="AK126" s="73">
        <f>SUMPRODUCT(-('Gastos Gerais'!$B$4:$B$1002=Analítico!$B126),-(Analítico!AK$3&gt;='Gastos Gerais'!$D$4:$D$1002),-(Analítico!AK$3&lt;='Gastos Gerais'!$E$4:$E$1002),-('Gastos Gerais'!$C$4:$C$1002))</f>
        <v>0</v>
      </c>
      <c r="AL126" s="73">
        <f>SUMPRODUCT(-('Gastos Gerais'!$B$4:$B$1002=Analítico!$B126),-(Analítico!AL$3&gt;='Gastos Gerais'!$D$4:$D$1002),-(Analítico!AL$3&lt;='Gastos Gerais'!$E$4:$E$1002),-('Gastos Gerais'!$C$4:$C$1002))</f>
        <v>0</v>
      </c>
      <c r="AM126" s="73">
        <f>SUMPRODUCT(-('Gastos Gerais'!$B$4:$B$1002=Analítico!$B126),-(Analítico!AM$3&gt;='Gastos Gerais'!$D$4:$D$1002),-(Analítico!AM$3&lt;='Gastos Gerais'!$E$4:$E$1002),-('Gastos Gerais'!$C$4:$C$1002))</f>
        <v>0</v>
      </c>
      <c r="AN126" s="73">
        <f>SUMPRODUCT(-('Gastos Gerais'!$B$4:$B$1002=Analítico!$B126),-(Analítico!AN$3&gt;='Gastos Gerais'!$D$4:$D$1002),-(Analítico!AN$3&lt;='Gastos Gerais'!$E$4:$E$1002),-('Gastos Gerais'!$C$4:$C$1002))</f>
        <v>0</v>
      </c>
      <c r="AO126" s="73">
        <f>SUMPRODUCT(-('Gastos Gerais'!$B$4:$B$1002=Analítico!$B126),-(Analítico!AO$3&gt;='Gastos Gerais'!$D$4:$D$1002),-(Analítico!AO$3&lt;='Gastos Gerais'!$E$4:$E$1002),-('Gastos Gerais'!$C$4:$C$1002))</f>
        <v>0</v>
      </c>
      <c r="AP126" s="73">
        <f>SUMPRODUCT(-('Gastos Gerais'!$B$4:$B$1002=Analítico!$B126),-(Analítico!AP$3&gt;='Gastos Gerais'!$D$4:$D$1002),-(Analítico!AP$3&lt;='Gastos Gerais'!$E$4:$E$1002),-('Gastos Gerais'!$C$4:$C$1002))</f>
        <v>0</v>
      </c>
      <c r="AQ126" s="73">
        <f>SUMPRODUCT(-('Gastos Gerais'!$B$4:$B$1002=Analítico!$B126),-(Analítico!AQ$3&gt;='Gastos Gerais'!$D$4:$D$1002),-(Analítico!AQ$3&lt;='Gastos Gerais'!$E$4:$E$1002),-('Gastos Gerais'!$C$4:$C$1002))</f>
        <v>0</v>
      </c>
      <c r="AR126" s="73">
        <f>SUMPRODUCT(-('Gastos Gerais'!$B$4:$B$1002=Analítico!$B126),-(Analítico!AR$3&gt;='Gastos Gerais'!$D$4:$D$1002),-(Analítico!AR$3&lt;='Gastos Gerais'!$E$4:$E$1002),-('Gastos Gerais'!$C$4:$C$1002))</f>
        <v>0</v>
      </c>
      <c r="AS126" s="73">
        <f>SUMPRODUCT(-('Gastos Gerais'!$B$4:$B$1002=Analítico!$B126),-(Analítico!AS$3&gt;='Gastos Gerais'!$D$4:$D$1002),-(Analítico!AS$3&lt;='Gastos Gerais'!$E$4:$E$1002),-('Gastos Gerais'!$C$4:$C$1002))</f>
        <v>0</v>
      </c>
      <c r="AT126" s="73">
        <f>SUMPRODUCT(-('Gastos Gerais'!$B$4:$B$1002=Analítico!$B126),-(Analítico!AT$3&gt;='Gastos Gerais'!$D$4:$D$1002),-(Analítico!AT$3&lt;='Gastos Gerais'!$E$4:$E$1002),-('Gastos Gerais'!$C$4:$C$1002))</f>
        <v>0</v>
      </c>
      <c r="AU126" s="73">
        <f>SUMPRODUCT(-('Gastos Gerais'!$B$4:$B$1002=Analítico!$B126),-(Analítico!AU$3&gt;='Gastos Gerais'!$D$4:$D$1002),-(Analítico!AU$3&lt;='Gastos Gerais'!$E$4:$E$1002),-('Gastos Gerais'!$C$4:$C$1002))</f>
        <v>0</v>
      </c>
      <c r="AV126" s="73">
        <f>SUMPRODUCT(-('Gastos Gerais'!$B$4:$B$1002=Analítico!$B126),-(Analítico!AV$3&gt;='Gastos Gerais'!$D$4:$D$1002),-(Analítico!AV$3&lt;='Gastos Gerais'!$E$4:$E$1002),-('Gastos Gerais'!$C$4:$C$1002))</f>
        <v>0</v>
      </c>
      <c r="AW126" s="73">
        <f>SUMPRODUCT(-('Gastos Gerais'!$B$4:$B$1002=Analítico!$B126),-(Analítico!AW$3&gt;='Gastos Gerais'!$D$4:$D$1002),-(Analítico!AW$3&lt;='Gastos Gerais'!$E$4:$E$1002),-('Gastos Gerais'!$C$4:$C$1002))</f>
        <v>0</v>
      </c>
      <c r="AX126" s="73">
        <f>SUMPRODUCT(-('Gastos Gerais'!$B$4:$B$1002=Analítico!$B126),-(Analítico!AX$3&gt;='Gastos Gerais'!$D$4:$D$1002),-(Analítico!AX$3&lt;='Gastos Gerais'!$E$4:$E$1002),-('Gastos Gerais'!$C$4:$C$1002))</f>
        <v>0</v>
      </c>
      <c r="AY126" s="73">
        <f>SUMPRODUCT(-('Gastos Gerais'!$B$4:$B$1002=Analítico!$B126),-(Analítico!AY$3&gt;='Gastos Gerais'!$D$4:$D$1002),-(Analítico!AY$3&lt;='Gastos Gerais'!$E$4:$E$1002),-('Gastos Gerais'!$C$4:$C$1002))</f>
        <v>0</v>
      </c>
      <c r="AZ126" s="73">
        <f>SUMPRODUCT(-('Gastos Gerais'!$B$4:$B$1002=Analítico!$B126),-(Analítico!AZ$3&gt;='Gastos Gerais'!$D$4:$D$1002),-(Analítico!AZ$3&lt;='Gastos Gerais'!$E$4:$E$1002),-('Gastos Gerais'!$C$4:$C$1002))</f>
        <v>0</v>
      </c>
      <c r="BA126" s="73">
        <f>SUMPRODUCT(-('Gastos Gerais'!$B$4:$B$1002=Analítico!$B126),-(Analítico!BA$3&gt;='Gastos Gerais'!$D$4:$D$1002),-(Analítico!BA$3&lt;='Gastos Gerais'!$E$4:$E$1002),-('Gastos Gerais'!$C$4:$C$1002))</f>
        <v>0</v>
      </c>
      <c r="BB126" s="73">
        <f>SUMPRODUCT(-('Gastos Gerais'!$B$4:$B$1002=Analítico!$B126),-(Analítico!BB$3&gt;='Gastos Gerais'!$D$4:$D$1002),-(Analítico!BB$3&lt;='Gastos Gerais'!$E$4:$E$1002),-('Gastos Gerais'!$C$4:$C$1002))</f>
        <v>0</v>
      </c>
      <c r="BC126" s="73">
        <f>SUMPRODUCT(-('Gastos Gerais'!$B$4:$B$1002=Analítico!$B126),-(Analítico!BC$3&gt;='Gastos Gerais'!$D$4:$D$1002),-(Analítico!BC$3&lt;='Gastos Gerais'!$E$4:$E$1002),-('Gastos Gerais'!$C$4:$C$1002))</f>
        <v>0</v>
      </c>
      <c r="BD126" s="73">
        <f>SUMPRODUCT(-('Gastos Gerais'!$B$4:$B$1002=Analítico!$B126),-(Analítico!BD$3&gt;='Gastos Gerais'!$D$4:$D$1002),-(Analítico!BD$3&lt;='Gastos Gerais'!$E$4:$E$1002),-('Gastos Gerais'!$C$4:$C$1002))</f>
        <v>0</v>
      </c>
      <c r="BE126" s="73">
        <f>SUMPRODUCT(-('Gastos Gerais'!$B$4:$B$1002=Analítico!$B126),-(Analítico!BE$3&gt;='Gastos Gerais'!$D$4:$D$1002),-(Analítico!BE$3&lt;='Gastos Gerais'!$E$4:$E$1002),-('Gastos Gerais'!$C$4:$C$1002))</f>
        <v>0</v>
      </c>
      <c r="BF126" s="73">
        <f>SUMPRODUCT(-('Gastos Gerais'!$B$4:$B$1002=Analítico!$B126),-(Analítico!BF$3&gt;='Gastos Gerais'!$D$4:$D$1002),-(Analítico!BF$3&lt;='Gastos Gerais'!$E$4:$E$1002),-('Gastos Gerais'!$C$4:$C$1002))</f>
        <v>0</v>
      </c>
      <c r="BG126" s="73">
        <f>SUMPRODUCT(-('Gastos Gerais'!$B$4:$B$1002=Analítico!$B126),-(Analítico!BG$3&gt;='Gastos Gerais'!$D$4:$D$1002),-(Analítico!BG$3&lt;='Gastos Gerais'!$E$4:$E$1002),-('Gastos Gerais'!$C$4:$C$1002))</f>
        <v>0</v>
      </c>
      <c r="BH126" s="73">
        <f>SUMPRODUCT(-('Gastos Gerais'!$B$4:$B$1002=Analítico!$B126),-(Analítico!BH$3&gt;='Gastos Gerais'!$D$4:$D$1002),-(Analítico!BH$3&lt;='Gastos Gerais'!$E$4:$E$1002),-('Gastos Gerais'!$C$4:$C$1002))</f>
        <v>0</v>
      </c>
      <c r="BI126" s="73">
        <f>SUMPRODUCT(-('Gastos Gerais'!$B$4:$B$1002=Analítico!$B126),-(Analítico!BI$3&gt;='Gastos Gerais'!$D$4:$D$1002),-(Analítico!BI$3&lt;='Gastos Gerais'!$E$4:$E$1002),-('Gastos Gerais'!$C$4:$C$1002))</f>
        <v>0</v>
      </c>
      <c r="BJ126" s="73">
        <f>SUMPRODUCT(-('Gastos Gerais'!$B$4:$B$1002=Analítico!$B126),-(Analítico!BJ$3&gt;='Gastos Gerais'!$D$4:$D$1002),-(Analítico!BJ$3&lt;='Gastos Gerais'!$E$4:$E$1002),-('Gastos Gerais'!$C$4:$C$1002))</f>
        <v>0</v>
      </c>
      <c r="BK126" s="71">
        <f t="shared" si="35"/>
        <v>9000</v>
      </c>
      <c r="BL126" s="76">
        <f t="shared" ca="1" si="36"/>
        <v>1.0946434899365381E-4</v>
      </c>
    </row>
    <row r="127" spans="1:64" s="49" customFormat="1" ht="23.25" customHeight="1">
      <c r="A127" s="19" t="s">
        <v>261</v>
      </c>
      <c r="B127" s="351" t="s">
        <v>262</v>
      </c>
      <c r="C127" s="73">
        <f>SUMPRODUCT(-('Gastos Gerais'!$B$4:$B$1002=Analítico!$B127),-(Analítico!C$3&gt;='Gastos Gerais'!$D$4:$D$1002),-(Analítico!C$3&lt;='Gastos Gerais'!$E$4:$E$1002),-('Gastos Gerais'!$C$4:$C$1002))</f>
        <v>0</v>
      </c>
      <c r="D127" s="73">
        <f>SUMPRODUCT(-('Gastos Gerais'!$B$4:$B$1002=Analítico!$B127),-(Analítico!D$3&gt;='Gastos Gerais'!$D$4:$D$1002),-(Analítico!D$3&lt;='Gastos Gerais'!$E$4:$E$1002),-('Gastos Gerais'!$C$4:$C$1002))</f>
        <v>0</v>
      </c>
      <c r="E127" s="73">
        <f>SUMPRODUCT(-('Gastos Gerais'!$B$4:$B$1002=Analítico!$B127),-(Analítico!E$3&gt;='Gastos Gerais'!$D$4:$D$1002),-(Analítico!E$3&lt;='Gastos Gerais'!$E$4:$E$1002),-('Gastos Gerais'!$C$4:$C$1002))</f>
        <v>0</v>
      </c>
      <c r="F127" s="73">
        <f>SUMPRODUCT(-('Gastos Gerais'!$B$4:$B$1002=Analítico!$B127),-(Analítico!F$3&gt;='Gastos Gerais'!$D$4:$D$1002),-(Analítico!F$3&lt;='Gastos Gerais'!$E$4:$E$1002),-('Gastos Gerais'!$C$4:$C$1002))</f>
        <v>0</v>
      </c>
      <c r="G127" s="73">
        <f>SUMPRODUCT(-('Gastos Gerais'!$B$4:$B$1002=Analítico!$B127),-(Analítico!G$3&gt;='Gastos Gerais'!$D$4:$D$1002),-(Analítico!G$3&lt;='Gastos Gerais'!$E$4:$E$1002),-('Gastos Gerais'!$C$4:$C$1002))</f>
        <v>0</v>
      </c>
      <c r="H127" s="73">
        <f>SUMPRODUCT(-('Gastos Gerais'!$B$4:$B$1002=Analítico!$B127),-(Analítico!H$3&gt;='Gastos Gerais'!$D$4:$D$1002),-(Analítico!H$3&lt;='Gastos Gerais'!$E$4:$E$1002),-('Gastos Gerais'!$C$4:$C$1002))</f>
        <v>0</v>
      </c>
      <c r="I127" s="73">
        <f>SUMPRODUCT(-('Gastos Gerais'!$B$4:$B$1002=Analítico!$B127),-(Analítico!I$3&gt;='Gastos Gerais'!$D$4:$D$1002),-(Analítico!I$3&lt;='Gastos Gerais'!$E$4:$E$1002),-('Gastos Gerais'!$C$4:$C$1002))</f>
        <v>0</v>
      </c>
      <c r="J127" s="73">
        <f>SUMPRODUCT(-('Gastos Gerais'!$B$4:$B$1002=Analítico!$B127),-(Analítico!J$3&gt;='Gastos Gerais'!$D$4:$D$1002),-(Analítico!J$3&lt;='Gastos Gerais'!$E$4:$E$1002),-('Gastos Gerais'!$C$4:$C$1002))</f>
        <v>0</v>
      </c>
      <c r="K127" s="73">
        <f>SUMPRODUCT(-('Gastos Gerais'!$B$4:$B$1002=Analítico!$B127),-(Analítico!K$3&gt;='Gastos Gerais'!$D$4:$D$1002),-(Analítico!K$3&lt;='Gastos Gerais'!$E$4:$E$1002),-('Gastos Gerais'!$C$4:$C$1002))</f>
        <v>0</v>
      </c>
      <c r="L127" s="73">
        <f>SUMPRODUCT(-('Gastos Gerais'!$B$4:$B$1002=Analítico!$B127),-(Analítico!L$3&gt;='Gastos Gerais'!$D$4:$D$1002),-(Analítico!L$3&lt;='Gastos Gerais'!$E$4:$E$1002),-('Gastos Gerais'!$C$4:$C$1002))</f>
        <v>0</v>
      </c>
      <c r="M127" s="73">
        <f>SUMPRODUCT(-('Gastos Gerais'!$B$4:$B$1002=Analítico!$B127),-(Analítico!M$3&gt;='Gastos Gerais'!$D$4:$D$1002),-(Analítico!M$3&lt;='Gastos Gerais'!$E$4:$E$1002),-('Gastos Gerais'!$C$4:$C$1002))</f>
        <v>0</v>
      </c>
      <c r="N127" s="73">
        <f>SUMPRODUCT(-('Gastos Gerais'!$B$4:$B$1002=Analítico!$B127),-(Analítico!N$3&gt;='Gastos Gerais'!$D$4:$D$1002),-(Analítico!N$3&lt;='Gastos Gerais'!$E$4:$E$1002),-('Gastos Gerais'!$C$4:$C$1002))</f>
        <v>0</v>
      </c>
      <c r="O127" s="73">
        <f>SUMPRODUCT(-('Gastos Gerais'!$B$4:$B$1002=Analítico!$B127),-(Analítico!O$3&gt;='Gastos Gerais'!$D$4:$D$1002),-(Analítico!O$3&lt;='Gastos Gerais'!$E$4:$E$1002),-('Gastos Gerais'!$C$4:$C$1002))</f>
        <v>0</v>
      </c>
      <c r="P127" s="73">
        <f>SUMPRODUCT(-('Gastos Gerais'!$B$4:$B$1002=Analítico!$B127),-(Analítico!P$3&gt;='Gastos Gerais'!$D$4:$D$1002),-(Analítico!P$3&lt;='Gastos Gerais'!$E$4:$E$1002),-('Gastos Gerais'!$C$4:$C$1002))</f>
        <v>0</v>
      </c>
      <c r="Q127" s="73">
        <f>SUMPRODUCT(-('Gastos Gerais'!$B$4:$B$1002=Analítico!$B127),-(Analítico!Q$3&gt;='Gastos Gerais'!$D$4:$D$1002),-(Analítico!Q$3&lt;='Gastos Gerais'!$E$4:$E$1002),-('Gastos Gerais'!$C$4:$C$1002))</f>
        <v>0</v>
      </c>
      <c r="R127" s="73">
        <f>SUMPRODUCT(-('Gastos Gerais'!$B$4:$B$1002=Analítico!$B127),-(Analítico!R$3&gt;='Gastos Gerais'!$D$4:$D$1002),-(Analítico!R$3&lt;='Gastos Gerais'!$E$4:$E$1002),-('Gastos Gerais'!$C$4:$C$1002))</f>
        <v>0</v>
      </c>
      <c r="S127" s="73">
        <f>SUMPRODUCT(-('Gastos Gerais'!$B$4:$B$1002=Analítico!$B127),-(Analítico!S$3&gt;='Gastos Gerais'!$D$4:$D$1002),-(Analítico!S$3&lt;='Gastos Gerais'!$E$4:$E$1002),-('Gastos Gerais'!$C$4:$C$1002))</f>
        <v>0</v>
      </c>
      <c r="T127" s="73">
        <f>SUMPRODUCT(-('Gastos Gerais'!$B$4:$B$1002=Analítico!$B127),-(Analítico!T$3&gt;='Gastos Gerais'!$D$4:$D$1002),-(Analítico!T$3&lt;='Gastos Gerais'!$E$4:$E$1002),-('Gastos Gerais'!$C$4:$C$1002))</f>
        <v>0</v>
      </c>
      <c r="U127" s="73">
        <f>SUMPRODUCT(-('Gastos Gerais'!$B$4:$B$1002=Analítico!$B127),-(Analítico!U$3&gt;='Gastos Gerais'!$D$4:$D$1002),-(Analítico!U$3&lt;='Gastos Gerais'!$E$4:$E$1002),-('Gastos Gerais'!$C$4:$C$1002))</f>
        <v>0</v>
      </c>
      <c r="V127" s="73">
        <f>SUMPRODUCT(-('Gastos Gerais'!$B$4:$B$1002=Analítico!$B127),-(Analítico!V$3&gt;='Gastos Gerais'!$D$4:$D$1002),-(Analítico!V$3&lt;='Gastos Gerais'!$E$4:$E$1002),-('Gastos Gerais'!$C$4:$C$1002))</f>
        <v>0</v>
      </c>
      <c r="W127" s="73">
        <f>SUMPRODUCT(-('Gastos Gerais'!$B$4:$B$1002=Analítico!$B127),-(Analítico!W$3&gt;='Gastos Gerais'!$D$4:$D$1002),-(Analítico!W$3&lt;='Gastos Gerais'!$E$4:$E$1002),-('Gastos Gerais'!$C$4:$C$1002))</f>
        <v>0</v>
      </c>
      <c r="X127" s="73">
        <f>SUMPRODUCT(-('Gastos Gerais'!$B$4:$B$1002=Analítico!$B127),-(Analítico!X$3&gt;='Gastos Gerais'!$D$4:$D$1002),-(Analítico!X$3&lt;='Gastos Gerais'!$E$4:$E$1002),-('Gastos Gerais'!$C$4:$C$1002))</f>
        <v>0</v>
      </c>
      <c r="Y127" s="73">
        <f>SUMPRODUCT(-('Gastos Gerais'!$B$4:$B$1002=Analítico!$B127),-(Analítico!Y$3&gt;='Gastos Gerais'!$D$4:$D$1002),-(Analítico!Y$3&lt;='Gastos Gerais'!$E$4:$E$1002),-('Gastos Gerais'!$C$4:$C$1002))</f>
        <v>0</v>
      </c>
      <c r="Z127" s="73">
        <f>SUMPRODUCT(-('Gastos Gerais'!$B$4:$B$1002=Analítico!$B127),-(Analítico!Z$3&gt;='Gastos Gerais'!$D$4:$D$1002),-(Analítico!Z$3&lt;='Gastos Gerais'!$E$4:$E$1002),-('Gastos Gerais'!$C$4:$C$1002))</f>
        <v>0</v>
      </c>
      <c r="AA127" s="73">
        <f>SUMPRODUCT(-('Gastos Gerais'!$B$4:$B$1002=Analítico!$B127),-(Analítico!AA$3&gt;='Gastos Gerais'!$D$4:$D$1002),-(Analítico!AA$3&lt;='Gastos Gerais'!$E$4:$E$1002),-('Gastos Gerais'!$C$4:$C$1002))</f>
        <v>0</v>
      </c>
      <c r="AB127" s="73">
        <f>SUMPRODUCT(-('Gastos Gerais'!$B$4:$B$1002=Analítico!$B127),-(Analítico!AB$3&gt;='Gastos Gerais'!$D$4:$D$1002),-(Analítico!AB$3&lt;='Gastos Gerais'!$E$4:$E$1002),-('Gastos Gerais'!$C$4:$C$1002))</f>
        <v>0</v>
      </c>
      <c r="AC127" s="73">
        <f>SUMPRODUCT(-('Gastos Gerais'!$B$4:$B$1002=Analítico!$B127),-(Analítico!AC$3&gt;='Gastos Gerais'!$D$4:$D$1002),-(Analítico!AC$3&lt;='Gastos Gerais'!$E$4:$E$1002),-('Gastos Gerais'!$C$4:$C$1002))</f>
        <v>0</v>
      </c>
      <c r="AD127" s="73">
        <f>SUMPRODUCT(-('Gastos Gerais'!$B$4:$B$1002=Analítico!$B127),-(Analítico!AD$3&gt;='Gastos Gerais'!$D$4:$D$1002),-(Analítico!AD$3&lt;='Gastos Gerais'!$E$4:$E$1002),-('Gastos Gerais'!$C$4:$C$1002))</f>
        <v>0</v>
      </c>
      <c r="AE127" s="73">
        <f>SUMPRODUCT(-('Gastos Gerais'!$B$4:$B$1002=Analítico!$B127),-(Analítico!AE$3&gt;='Gastos Gerais'!$D$4:$D$1002),-(Analítico!AE$3&lt;='Gastos Gerais'!$E$4:$E$1002),-('Gastos Gerais'!$C$4:$C$1002))</f>
        <v>0</v>
      </c>
      <c r="AF127" s="73">
        <f>SUMPRODUCT(-('Gastos Gerais'!$B$4:$B$1002=Analítico!$B127),-(Analítico!AF$3&gt;='Gastos Gerais'!$D$4:$D$1002),-(Analítico!AF$3&lt;='Gastos Gerais'!$E$4:$E$1002),-('Gastos Gerais'!$C$4:$C$1002))</f>
        <v>0</v>
      </c>
      <c r="AG127" s="73">
        <f>SUMPRODUCT(-('Gastos Gerais'!$B$4:$B$1002=Analítico!$B127),-(Analítico!AG$3&gt;='Gastos Gerais'!$D$4:$D$1002),-(Analítico!AG$3&lt;='Gastos Gerais'!$E$4:$E$1002),-('Gastos Gerais'!$C$4:$C$1002))</f>
        <v>0</v>
      </c>
      <c r="AH127" s="73">
        <f>SUMPRODUCT(-('Gastos Gerais'!$B$4:$B$1002=Analítico!$B127),-(Analítico!AH$3&gt;='Gastos Gerais'!$D$4:$D$1002),-(Analítico!AH$3&lt;='Gastos Gerais'!$E$4:$E$1002),-('Gastos Gerais'!$C$4:$C$1002))</f>
        <v>0</v>
      </c>
      <c r="AI127" s="73">
        <f>SUMPRODUCT(-('Gastos Gerais'!$B$4:$B$1002=Analítico!$B127),-(Analítico!AI$3&gt;='Gastos Gerais'!$D$4:$D$1002),-(Analítico!AI$3&lt;='Gastos Gerais'!$E$4:$E$1002),-('Gastos Gerais'!$C$4:$C$1002))</f>
        <v>0</v>
      </c>
      <c r="AJ127" s="73">
        <f>SUMPRODUCT(-('Gastos Gerais'!$B$4:$B$1002=Analítico!$B127),-(Analítico!AJ$3&gt;='Gastos Gerais'!$D$4:$D$1002),-(Analítico!AJ$3&lt;='Gastos Gerais'!$E$4:$E$1002),-('Gastos Gerais'!$C$4:$C$1002))</f>
        <v>0</v>
      </c>
      <c r="AK127" s="73">
        <f>SUMPRODUCT(-('Gastos Gerais'!$B$4:$B$1002=Analítico!$B127),-(Analítico!AK$3&gt;='Gastos Gerais'!$D$4:$D$1002),-(Analítico!AK$3&lt;='Gastos Gerais'!$E$4:$E$1002),-('Gastos Gerais'!$C$4:$C$1002))</f>
        <v>0</v>
      </c>
      <c r="AL127" s="73">
        <f>SUMPRODUCT(-('Gastos Gerais'!$B$4:$B$1002=Analítico!$B127),-(Analítico!AL$3&gt;='Gastos Gerais'!$D$4:$D$1002),-(Analítico!AL$3&lt;='Gastos Gerais'!$E$4:$E$1002),-('Gastos Gerais'!$C$4:$C$1002))</f>
        <v>0</v>
      </c>
      <c r="AM127" s="73">
        <f>SUMPRODUCT(-('Gastos Gerais'!$B$4:$B$1002=Analítico!$B127),-(Analítico!AM$3&gt;='Gastos Gerais'!$D$4:$D$1002),-(Analítico!AM$3&lt;='Gastos Gerais'!$E$4:$E$1002),-('Gastos Gerais'!$C$4:$C$1002))</f>
        <v>0</v>
      </c>
      <c r="AN127" s="73">
        <f>SUMPRODUCT(-('Gastos Gerais'!$B$4:$B$1002=Analítico!$B127),-(Analítico!AN$3&gt;='Gastos Gerais'!$D$4:$D$1002),-(Analítico!AN$3&lt;='Gastos Gerais'!$E$4:$E$1002),-('Gastos Gerais'!$C$4:$C$1002))</f>
        <v>0</v>
      </c>
      <c r="AO127" s="73">
        <f>SUMPRODUCT(-('Gastos Gerais'!$B$4:$B$1002=Analítico!$B127),-(Analítico!AO$3&gt;='Gastos Gerais'!$D$4:$D$1002),-(Analítico!AO$3&lt;='Gastos Gerais'!$E$4:$E$1002),-('Gastos Gerais'!$C$4:$C$1002))</f>
        <v>0</v>
      </c>
      <c r="AP127" s="73">
        <f>SUMPRODUCT(-('Gastos Gerais'!$B$4:$B$1002=Analítico!$B127),-(Analítico!AP$3&gt;='Gastos Gerais'!$D$4:$D$1002),-(Analítico!AP$3&lt;='Gastos Gerais'!$E$4:$E$1002),-('Gastos Gerais'!$C$4:$C$1002))</f>
        <v>0</v>
      </c>
      <c r="AQ127" s="73">
        <f>SUMPRODUCT(-('Gastos Gerais'!$B$4:$B$1002=Analítico!$B127),-(Analítico!AQ$3&gt;='Gastos Gerais'!$D$4:$D$1002),-(Analítico!AQ$3&lt;='Gastos Gerais'!$E$4:$E$1002),-('Gastos Gerais'!$C$4:$C$1002))</f>
        <v>0</v>
      </c>
      <c r="AR127" s="73">
        <f>SUMPRODUCT(-('Gastos Gerais'!$B$4:$B$1002=Analítico!$B127),-(Analítico!AR$3&gt;='Gastos Gerais'!$D$4:$D$1002),-(Analítico!AR$3&lt;='Gastos Gerais'!$E$4:$E$1002),-('Gastos Gerais'!$C$4:$C$1002))</f>
        <v>0</v>
      </c>
      <c r="AS127" s="73">
        <f>SUMPRODUCT(-('Gastos Gerais'!$B$4:$B$1002=Analítico!$B127),-(Analítico!AS$3&gt;='Gastos Gerais'!$D$4:$D$1002),-(Analítico!AS$3&lt;='Gastos Gerais'!$E$4:$E$1002),-('Gastos Gerais'!$C$4:$C$1002))</f>
        <v>0</v>
      </c>
      <c r="AT127" s="73">
        <f>SUMPRODUCT(-('Gastos Gerais'!$B$4:$B$1002=Analítico!$B127),-(Analítico!AT$3&gt;='Gastos Gerais'!$D$4:$D$1002),-(Analítico!AT$3&lt;='Gastos Gerais'!$E$4:$E$1002),-('Gastos Gerais'!$C$4:$C$1002))</f>
        <v>0</v>
      </c>
      <c r="AU127" s="73">
        <f>SUMPRODUCT(-('Gastos Gerais'!$B$4:$B$1002=Analítico!$B127),-(Analítico!AU$3&gt;='Gastos Gerais'!$D$4:$D$1002),-(Analítico!AU$3&lt;='Gastos Gerais'!$E$4:$E$1002),-('Gastos Gerais'!$C$4:$C$1002))</f>
        <v>0</v>
      </c>
      <c r="AV127" s="73">
        <f>SUMPRODUCT(-('Gastos Gerais'!$B$4:$B$1002=Analítico!$B127),-(Analítico!AV$3&gt;='Gastos Gerais'!$D$4:$D$1002),-(Analítico!AV$3&lt;='Gastos Gerais'!$E$4:$E$1002),-('Gastos Gerais'!$C$4:$C$1002))</f>
        <v>0</v>
      </c>
      <c r="AW127" s="73">
        <f>SUMPRODUCT(-('Gastos Gerais'!$B$4:$B$1002=Analítico!$B127),-(Analítico!AW$3&gt;='Gastos Gerais'!$D$4:$D$1002),-(Analítico!AW$3&lt;='Gastos Gerais'!$E$4:$E$1002),-('Gastos Gerais'!$C$4:$C$1002))</f>
        <v>0</v>
      </c>
      <c r="AX127" s="73">
        <f>SUMPRODUCT(-('Gastos Gerais'!$B$4:$B$1002=Analítico!$B127),-(Analítico!AX$3&gt;='Gastos Gerais'!$D$4:$D$1002),-(Analítico!AX$3&lt;='Gastos Gerais'!$E$4:$E$1002),-('Gastos Gerais'!$C$4:$C$1002))</f>
        <v>0</v>
      </c>
      <c r="AY127" s="73">
        <f>SUMPRODUCT(-('Gastos Gerais'!$B$4:$B$1002=Analítico!$B127),-(Analítico!AY$3&gt;='Gastos Gerais'!$D$4:$D$1002),-(Analítico!AY$3&lt;='Gastos Gerais'!$E$4:$E$1002),-('Gastos Gerais'!$C$4:$C$1002))</f>
        <v>0</v>
      </c>
      <c r="AZ127" s="73">
        <f>SUMPRODUCT(-('Gastos Gerais'!$B$4:$B$1002=Analítico!$B127),-(Analítico!AZ$3&gt;='Gastos Gerais'!$D$4:$D$1002),-(Analítico!AZ$3&lt;='Gastos Gerais'!$E$4:$E$1002),-('Gastos Gerais'!$C$4:$C$1002))</f>
        <v>0</v>
      </c>
      <c r="BA127" s="73">
        <f>SUMPRODUCT(-('Gastos Gerais'!$B$4:$B$1002=Analítico!$B127),-(Analítico!BA$3&gt;='Gastos Gerais'!$D$4:$D$1002),-(Analítico!BA$3&lt;='Gastos Gerais'!$E$4:$E$1002),-('Gastos Gerais'!$C$4:$C$1002))</f>
        <v>0</v>
      </c>
      <c r="BB127" s="73">
        <f>SUMPRODUCT(-('Gastos Gerais'!$B$4:$B$1002=Analítico!$B127),-(Analítico!BB$3&gt;='Gastos Gerais'!$D$4:$D$1002),-(Analítico!BB$3&lt;='Gastos Gerais'!$E$4:$E$1002),-('Gastos Gerais'!$C$4:$C$1002))</f>
        <v>0</v>
      </c>
      <c r="BC127" s="73">
        <f>SUMPRODUCT(-('Gastos Gerais'!$B$4:$B$1002=Analítico!$B127),-(Analítico!BC$3&gt;='Gastos Gerais'!$D$4:$D$1002),-(Analítico!BC$3&lt;='Gastos Gerais'!$E$4:$E$1002),-('Gastos Gerais'!$C$4:$C$1002))</f>
        <v>0</v>
      </c>
      <c r="BD127" s="73">
        <f>SUMPRODUCT(-('Gastos Gerais'!$B$4:$B$1002=Analítico!$B127),-(Analítico!BD$3&gt;='Gastos Gerais'!$D$4:$D$1002),-(Analítico!BD$3&lt;='Gastos Gerais'!$E$4:$E$1002),-('Gastos Gerais'!$C$4:$C$1002))</f>
        <v>0</v>
      </c>
      <c r="BE127" s="73">
        <f>SUMPRODUCT(-('Gastos Gerais'!$B$4:$B$1002=Analítico!$B127),-(Analítico!BE$3&gt;='Gastos Gerais'!$D$4:$D$1002),-(Analítico!BE$3&lt;='Gastos Gerais'!$E$4:$E$1002),-('Gastos Gerais'!$C$4:$C$1002))</f>
        <v>0</v>
      </c>
      <c r="BF127" s="73">
        <f>SUMPRODUCT(-('Gastos Gerais'!$B$4:$B$1002=Analítico!$B127),-(Analítico!BF$3&gt;='Gastos Gerais'!$D$4:$D$1002),-(Analítico!BF$3&lt;='Gastos Gerais'!$E$4:$E$1002),-('Gastos Gerais'!$C$4:$C$1002))</f>
        <v>0</v>
      </c>
      <c r="BG127" s="73">
        <f>SUMPRODUCT(-('Gastos Gerais'!$B$4:$B$1002=Analítico!$B127),-(Analítico!BG$3&gt;='Gastos Gerais'!$D$4:$D$1002),-(Analítico!BG$3&lt;='Gastos Gerais'!$E$4:$E$1002),-('Gastos Gerais'!$C$4:$C$1002))</f>
        <v>0</v>
      </c>
      <c r="BH127" s="73">
        <f>SUMPRODUCT(-('Gastos Gerais'!$B$4:$B$1002=Analítico!$B127),-(Analítico!BH$3&gt;='Gastos Gerais'!$D$4:$D$1002),-(Analítico!BH$3&lt;='Gastos Gerais'!$E$4:$E$1002),-('Gastos Gerais'!$C$4:$C$1002))</f>
        <v>0</v>
      </c>
      <c r="BI127" s="73">
        <f>SUMPRODUCT(-('Gastos Gerais'!$B$4:$B$1002=Analítico!$B127),-(Analítico!BI$3&gt;='Gastos Gerais'!$D$4:$D$1002),-(Analítico!BI$3&lt;='Gastos Gerais'!$E$4:$E$1002),-('Gastos Gerais'!$C$4:$C$1002))</f>
        <v>0</v>
      </c>
      <c r="BJ127" s="73">
        <f>SUMPRODUCT(-('Gastos Gerais'!$B$4:$B$1002=Analítico!$B127),-(Analítico!BJ$3&gt;='Gastos Gerais'!$D$4:$D$1002),-(Analítico!BJ$3&lt;='Gastos Gerais'!$E$4:$E$1002),-('Gastos Gerais'!$C$4:$C$1002))</f>
        <v>0</v>
      </c>
      <c r="BK127" s="71">
        <f t="shared" si="35"/>
        <v>0</v>
      </c>
      <c r="BL127" s="76">
        <f t="shared" ca="1" si="36"/>
        <v>0</v>
      </c>
    </row>
    <row r="128" spans="1:64" s="49" customFormat="1" ht="23.25" customHeight="1">
      <c r="A128" s="19" t="s">
        <v>263</v>
      </c>
      <c r="B128" s="351" t="s">
        <v>264</v>
      </c>
      <c r="C128" s="73">
        <f>SUMPRODUCT(-('Gastos Gerais'!$B$4:$B$1002=Analítico!$B128),-(Analítico!C$3&gt;='Gastos Gerais'!$D$4:$D$1002),-(Analítico!C$3&lt;='Gastos Gerais'!$E$4:$E$1002),-('Gastos Gerais'!$C$4:$C$1002))</f>
        <v>500000</v>
      </c>
      <c r="D128" s="73">
        <f>SUMPRODUCT(-('Gastos Gerais'!$B$4:$B$1002=Analítico!$B128),-(Analítico!D$3&gt;='Gastos Gerais'!$D$4:$D$1002),-(Analítico!D$3&lt;='Gastos Gerais'!$E$4:$E$1002),-('Gastos Gerais'!$C$4:$C$1002))</f>
        <v>500000</v>
      </c>
      <c r="E128" s="73">
        <f>SUMPRODUCT(-('Gastos Gerais'!$B$4:$B$1002=Analítico!$B128),-(Analítico!E$3&gt;='Gastos Gerais'!$D$4:$D$1002),-(Analítico!E$3&lt;='Gastos Gerais'!$E$4:$E$1002),-('Gastos Gerais'!$C$4:$C$1002))</f>
        <v>500000</v>
      </c>
      <c r="F128" s="73">
        <f>SUMPRODUCT(-('Gastos Gerais'!$B$4:$B$1002=Analítico!$B128),-(Analítico!F$3&gt;='Gastos Gerais'!$D$4:$D$1002),-(Analítico!F$3&lt;='Gastos Gerais'!$E$4:$E$1002),-('Gastos Gerais'!$C$4:$C$1002))</f>
        <v>500000</v>
      </c>
      <c r="G128" s="73">
        <f>SUMPRODUCT(-('Gastos Gerais'!$B$4:$B$1002=Analítico!$B128),-(Analítico!G$3&gt;='Gastos Gerais'!$D$4:$D$1002),-(Analítico!G$3&lt;='Gastos Gerais'!$E$4:$E$1002),-('Gastos Gerais'!$C$4:$C$1002))</f>
        <v>500000</v>
      </c>
      <c r="H128" s="73">
        <f>SUMPRODUCT(-('Gastos Gerais'!$B$4:$B$1002=Analítico!$B128),-(Analítico!H$3&gt;='Gastos Gerais'!$D$4:$D$1002),-(Analítico!H$3&lt;='Gastos Gerais'!$E$4:$E$1002),-('Gastos Gerais'!$C$4:$C$1002))</f>
        <v>500000</v>
      </c>
      <c r="I128" s="73">
        <f>SUMPRODUCT(-('Gastos Gerais'!$B$4:$B$1002=Analítico!$B128),-(Analítico!I$3&gt;='Gastos Gerais'!$D$4:$D$1002),-(Analítico!I$3&lt;='Gastos Gerais'!$E$4:$E$1002),-('Gastos Gerais'!$C$4:$C$1002))</f>
        <v>500000</v>
      </c>
      <c r="J128" s="73">
        <f>SUMPRODUCT(-('Gastos Gerais'!$B$4:$B$1002=Analítico!$B128),-(Analítico!J$3&gt;='Gastos Gerais'!$D$4:$D$1002),-(Analítico!J$3&lt;='Gastos Gerais'!$E$4:$E$1002),-('Gastos Gerais'!$C$4:$C$1002))</f>
        <v>500000</v>
      </c>
      <c r="K128" s="73">
        <f>SUMPRODUCT(-('Gastos Gerais'!$B$4:$B$1002=Analítico!$B128),-(Analítico!K$3&gt;='Gastos Gerais'!$D$4:$D$1002),-(Analítico!K$3&lt;='Gastos Gerais'!$E$4:$E$1002),-('Gastos Gerais'!$C$4:$C$1002))</f>
        <v>500000</v>
      </c>
      <c r="L128" s="73">
        <f>SUMPRODUCT(-('Gastos Gerais'!$B$4:$B$1002=Analítico!$B128),-(Analítico!L$3&gt;='Gastos Gerais'!$D$4:$D$1002),-(Analítico!L$3&lt;='Gastos Gerais'!$E$4:$E$1002),-('Gastos Gerais'!$C$4:$C$1002))</f>
        <v>0</v>
      </c>
      <c r="M128" s="73">
        <f>SUMPRODUCT(-('Gastos Gerais'!$B$4:$B$1002=Analítico!$B128),-(Analítico!M$3&gt;='Gastos Gerais'!$D$4:$D$1002),-(Analítico!M$3&lt;='Gastos Gerais'!$E$4:$E$1002),-('Gastos Gerais'!$C$4:$C$1002))</f>
        <v>0</v>
      </c>
      <c r="N128" s="73">
        <f>SUMPRODUCT(-('Gastos Gerais'!$B$4:$B$1002=Analítico!$B128),-(Analítico!N$3&gt;='Gastos Gerais'!$D$4:$D$1002),-(Analítico!N$3&lt;='Gastos Gerais'!$E$4:$E$1002),-('Gastos Gerais'!$C$4:$C$1002))</f>
        <v>0</v>
      </c>
      <c r="O128" s="73">
        <f>SUMPRODUCT(-('Gastos Gerais'!$B$4:$B$1002=Analítico!$B128),-(Analítico!O$3&gt;='Gastos Gerais'!$D$4:$D$1002),-(Analítico!O$3&lt;='Gastos Gerais'!$E$4:$E$1002),-('Gastos Gerais'!$C$4:$C$1002))</f>
        <v>0</v>
      </c>
      <c r="P128" s="73">
        <f>SUMPRODUCT(-('Gastos Gerais'!$B$4:$B$1002=Analítico!$B128),-(Analítico!P$3&gt;='Gastos Gerais'!$D$4:$D$1002),-(Analítico!P$3&lt;='Gastos Gerais'!$E$4:$E$1002),-('Gastos Gerais'!$C$4:$C$1002))</f>
        <v>0</v>
      </c>
      <c r="Q128" s="73">
        <f>SUMPRODUCT(-('Gastos Gerais'!$B$4:$B$1002=Analítico!$B128),-(Analítico!Q$3&gt;='Gastos Gerais'!$D$4:$D$1002),-(Analítico!Q$3&lt;='Gastos Gerais'!$E$4:$E$1002),-('Gastos Gerais'!$C$4:$C$1002))</f>
        <v>0</v>
      </c>
      <c r="R128" s="73">
        <f>SUMPRODUCT(-('Gastos Gerais'!$B$4:$B$1002=Analítico!$B128),-(Analítico!R$3&gt;='Gastos Gerais'!$D$4:$D$1002),-(Analítico!R$3&lt;='Gastos Gerais'!$E$4:$E$1002),-('Gastos Gerais'!$C$4:$C$1002))</f>
        <v>0</v>
      </c>
      <c r="S128" s="73">
        <f>SUMPRODUCT(-('Gastos Gerais'!$B$4:$B$1002=Analítico!$B128),-(Analítico!S$3&gt;='Gastos Gerais'!$D$4:$D$1002),-(Analítico!S$3&lt;='Gastos Gerais'!$E$4:$E$1002),-('Gastos Gerais'!$C$4:$C$1002))</f>
        <v>0</v>
      </c>
      <c r="T128" s="73">
        <f>SUMPRODUCT(-('Gastos Gerais'!$B$4:$B$1002=Analítico!$B128),-(Analítico!T$3&gt;='Gastos Gerais'!$D$4:$D$1002),-(Analítico!T$3&lt;='Gastos Gerais'!$E$4:$E$1002),-('Gastos Gerais'!$C$4:$C$1002))</f>
        <v>0</v>
      </c>
      <c r="U128" s="73">
        <f>SUMPRODUCT(-('Gastos Gerais'!$B$4:$B$1002=Analítico!$B128),-(Analítico!U$3&gt;='Gastos Gerais'!$D$4:$D$1002),-(Analítico!U$3&lt;='Gastos Gerais'!$E$4:$E$1002),-('Gastos Gerais'!$C$4:$C$1002))</f>
        <v>0</v>
      </c>
      <c r="V128" s="73">
        <f>SUMPRODUCT(-('Gastos Gerais'!$B$4:$B$1002=Analítico!$B128),-(Analítico!V$3&gt;='Gastos Gerais'!$D$4:$D$1002),-(Analítico!V$3&lt;='Gastos Gerais'!$E$4:$E$1002),-('Gastos Gerais'!$C$4:$C$1002))</f>
        <v>0</v>
      </c>
      <c r="W128" s="73">
        <f>SUMPRODUCT(-('Gastos Gerais'!$B$4:$B$1002=Analítico!$B128),-(Analítico!W$3&gt;='Gastos Gerais'!$D$4:$D$1002),-(Analítico!W$3&lt;='Gastos Gerais'!$E$4:$E$1002),-('Gastos Gerais'!$C$4:$C$1002))</f>
        <v>0</v>
      </c>
      <c r="X128" s="73">
        <f>SUMPRODUCT(-('Gastos Gerais'!$B$4:$B$1002=Analítico!$B128),-(Analítico!X$3&gt;='Gastos Gerais'!$D$4:$D$1002),-(Analítico!X$3&lt;='Gastos Gerais'!$E$4:$E$1002),-('Gastos Gerais'!$C$4:$C$1002))</f>
        <v>0</v>
      </c>
      <c r="Y128" s="73">
        <f>SUMPRODUCT(-('Gastos Gerais'!$B$4:$B$1002=Analítico!$B128),-(Analítico!Y$3&gt;='Gastos Gerais'!$D$4:$D$1002),-(Analítico!Y$3&lt;='Gastos Gerais'!$E$4:$E$1002),-('Gastos Gerais'!$C$4:$C$1002))</f>
        <v>0</v>
      </c>
      <c r="Z128" s="73">
        <f>SUMPRODUCT(-('Gastos Gerais'!$B$4:$B$1002=Analítico!$B128),-(Analítico!Z$3&gt;='Gastos Gerais'!$D$4:$D$1002),-(Analítico!Z$3&lt;='Gastos Gerais'!$E$4:$E$1002),-('Gastos Gerais'!$C$4:$C$1002))</f>
        <v>0</v>
      </c>
      <c r="AA128" s="73">
        <f>SUMPRODUCT(-('Gastos Gerais'!$B$4:$B$1002=Analítico!$B128),-(Analítico!AA$3&gt;='Gastos Gerais'!$D$4:$D$1002),-(Analítico!AA$3&lt;='Gastos Gerais'!$E$4:$E$1002),-('Gastos Gerais'!$C$4:$C$1002))</f>
        <v>0</v>
      </c>
      <c r="AB128" s="73">
        <f>SUMPRODUCT(-('Gastos Gerais'!$B$4:$B$1002=Analítico!$B128),-(Analítico!AB$3&gt;='Gastos Gerais'!$D$4:$D$1002),-(Analítico!AB$3&lt;='Gastos Gerais'!$E$4:$E$1002),-('Gastos Gerais'!$C$4:$C$1002))</f>
        <v>0</v>
      </c>
      <c r="AC128" s="73">
        <f>SUMPRODUCT(-('Gastos Gerais'!$B$4:$B$1002=Analítico!$B128),-(Analítico!AC$3&gt;='Gastos Gerais'!$D$4:$D$1002),-(Analítico!AC$3&lt;='Gastos Gerais'!$E$4:$E$1002),-('Gastos Gerais'!$C$4:$C$1002))</f>
        <v>0</v>
      </c>
      <c r="AD128" s="73">
        <f>SUMPRODUCT(-('Gastos Gerais'!$B$4:$B$1002=Analítico!$B128),-(Analítico!AD$3&gt;='Gastos Gerais'!$D$4:$D$1002),-(Analítico!AD$3&lt;='Gastos Gerais'!$E$4:$E$1002),-('Gastos Gerais'!$C$4:$C$1002))</f>
        <v>0</v>
      </c>
      <c r="AE128" s="73">
        <f>SUMPRODUCT(-('Gastos Gerais'!$B$4:$B$1002=Analítico!$B128),-(Analítico!AE$3&gt;='Gastos Gerais'!$D$4:$D$1002),-(Analítico!AE$3&lt;='Gastos Gerais'!$E$4:$E$1002),-('Gastos Gerais'!$C$4:$C$1002))</f>
        <v>0</v>
      </c>
      <c r="AF128" s="73">
        <f>SUMPRODUCT(-('Gastos Gerais'!$B$4:$B$1002=Analítico!$B128),-(Analítico!AF$3&gt;='Gastos Gerais'!$D$4:$D$1002),-(Analítico!AF$3&lt;='Gastos Gerais'!$E$4:$E$1002),-('Gastos Gerais'!$C$4:$C$1002))</f>
        <v>0</v>
      </c>
      <c r="AG128" s="73">
        <f>SUMPRODUCT(-('Gastos Gerais'!$B$4:$B$1002=Analítico!$B128),-(Analítico!AG$3&gt;='Gastos Gerais'!$D$4:$D$1002),-(Analítico!AG$3&lt;='Gastos Gerais'!$E$4:$E$1002),-('Gastos Gerais'!$C$4:$C$1002))</f>
        <v>0</v>
      </c>
      <c r="AH128" s="73">
        <f>SUMPRODUCT(-('Gastos Gerais'!$B$4:$B$1002=Analítico!$B128),-(Analítico!AH$3&gt;='Gastos Gerais'!$D$4:$D$1002),-(Analítico!AH$3&lt;='Gastos Gerais'!$E$4:$E$1002),-('Gastos Gerais'!$C$4:$C$1002))</f>
        <v>0</v>
      </c>
      <c r="AI128" s="73">
        <f>SUMPRODUCT(-('Gastos Gerais'!$B$4:$B$1002=Analítico!$B128),-(Analítico!AI$3&gt;='Gastos Gerais'!$D$4:$D$1002),-(Analítico!AI$3&lt;='Gastos Gerais'!$E$4:$E$1002),-('Gastos Gerais'!$C$4:$C$1002))</f>
        <v>0</v>
      </c>
      <c r="AJ128" s="73">
        <f>SUMPRODUCT(-('Gastos Gerais'!$B$4:$B$1002=Analítico!$B128),-(Analítico!AJ$3&gt;='Gastos Gerais'!$D$4:$D$1002),-(Analítico!AJ$3&lt;='Gastos Gerais'!$E$4:$E$1002),-('Gastos Gerais'!$C$4:$C$1002))</f>
        <v>0</v>
      </c>
      <c r="AK128" s="73">
        <f>SUMPRODUCT(-('Gastos Gerais'!$B$4:$B$1002=Analítico!$B128),-(Analítico!AK$3&gt;='Gastos Gerais'!$D$4:$D$1002),-(Analítico!AK$3&lt;='Gastos Gerais'!$E$4:$E$1002),-('Gastos Gerais'!$C$4:$C$1002))</f>
        <v>0</v>
      </c>
      <c r="AL128" s="73">
        <f>SUMPRODUCT(-('Gastos Gerais'!$B$4:$B$1002=Analítico!$B128),-(Analítico!AL$3&gt;='Gastos Gerais'!$D$4:$D$1002),-(Analítico!AL$3&lt;='Gastos Gerais'!$E$4:$E$1002),-('Gastos Gerais'!$C$4:$C$1002))</f>
        <v>0</v>
      </c>
      <c r="AM128" s="73">
        <f>SUMPRODUCT(-('Gastos Gerais'!$B$4:$B$1002=Analítico!$B128),-(Analítico!AM$3&gt;='Gastos Gerais'!$D$4:$D$1002),-(Analítico!AM$3&lt;='Gastos Gerais'!$E$4:$E$1002),-('Gastos Gerais'!$C$4:$C$1002))</f>
        <v>0</v>
      </c>
      <c r="AN128" s="73">
        <f>SUMPRODUCT(-('Gastos Gerais'!$B$4:$B$1002=Analítico!$B128),-(Analítico!AN$3&gt;='Gastos Gerais'!$D$4:$D$1002),-(Analítico!AN$3&lt;='Gastos Gerais'!$E$4:$E$1002),-('Gastos Gerais'!$C$4:$C$1002))</f>
        <v>0</v>
      </c>
      <c r="AO128" s="73">
        <f>SUMPRODUCT(-('Gastos Gerais'!$B$4:$B$1002=Analítico!$B128),-(Analítico!AO$3&gt;='Gastos Gerais'!$D$4:$D$1002),-(Analítico!AO$3&lt;='Gastos Gerais'!$E$4:$E$1002),-('Gastos Gerais'!$C$4:$C$1002))</f>
        <v>0</v>
      </c>
      <c r="AP128" s="73">
        <f>SUMPRODUCT(-('Gastos Gerais'!$B$4:$B$1002=Analítico!$B128),-(Analítico!AP$3&gt;='Gastos Gerais'!$D$4:$D$1002),-(Analítico!AP$3&lt;='Gastos Gerais'!$E$4:$E$1002),-('Gastos Gerais'!$C$4:$C$1002))</f>
        <v>0</v>
      </c>
      <c r="AQ128" s="73">
        <f>SUMPRODUCT(-('Gastos Gerais'!$B$4:$B$1002=Analítico!$B128),-(Analítico!AQ$3&gt;='Gastos Gerais'!$D$4:$D$1002),-(Analítico!AQ$3&lt;='Gastos Gerais'!$E$4:$E$1002),-('Gastos Gerais'!$C$4:$C$1002))</f>
        <v>0</v>
      </c>
      <c r="AR128" s="73">
        <f>SUMPRODUCT(-('Gastos Gerais'!$B$4:$B$1002=Analítico!$B128),-(Analítico!AR$3&gt;='Gastos Gerais'!$D$4:$D$1002),-(Analítico!AR$3&lt;='Gastos Gerais'!$E$4:$E$1002),-('Gastos Gerais'!$C$4:$C$1002))</f>
        <v>0</v>
      </c>
      <c r="AS128" s="73">
        <f>SUMPRODUCT(-('Gastos Gerais'!$B$4:$B$1002=Analítico!$B128),-(Analítico!AS$3&gt;='Gastos Gerais'!$D$4:$D$1002),-(Analítico!AS$3&lt;='Gastos Gerais'!$E$4:$E$1002),-('Gastos Gerais'!$C$4:$C$1002))</f>
        <v>0</v>
      </c>
      <c r="AT128" s="73">
        <f>SUMPRODUCT(-('Gastos Gerais'!$B$4:$B$1002=Analítico!$B128),-(Analítico!AT$3&gt;='Gastos Gerais'!$D$4:$D$1002),-(Analítico!AT$3&lt;='Gastos Gerais'!$E$4:$E$1002),-('Gastos Gerais'!$C$4:$C$1002))</f>
        <v>0</v>
      </c>
      <c r="AU128" s="73">
        <f>SUMPRODUCT(-('Gastos Gerais'!$B$4:$B$1002=Analítico!$B128),-(Analítico!AU$3&gt;='Gastos Gerais'!$D$4:$D$1002),-(Analítico!AU$3&lt;='Gastos Gerais'!$E$4:$E$1002),-('Gastos Gerais'!$C$4:$C$1002))</f>
        <v>0</v>
      </c>
      <c r="AV128" s="73">
        <f>SUMPRODUCT(-('Gastos Gerais'!$B$4:$B$1002=Analítico!$B128),-(Analítico!AV$3&gt;='Gastos Gerais'!$D$4:$D$1002),-(Analítico!AV$3&lt;='Gastos Gerais'!$E$4:$E$1002),-('Gastos Gerais'!$C$4:$C$1002))</f>
        <v>0</v>
      </c>
      <c r="AW128" s="73">
        <f>SUMPRODUCT(-('Gastos Gerais'!$B$4:$B$1002=Analítico!$B128),-(Analítico!AW$3&gt;='Gastos Gerais'!$D$4:$D$1002),-(Analítico!AW$3&lt;='Gastos Gerais'!$E$4:$E$1002),-('Gastos Gerais'!$C$4:$C$1002))</f>
        <v>0</v>
      </c>
      <c r="AX128" s="73">
        <f>SUMPRODUCT(-('Gastos Gerais'!$B$4:$B$1002=Analítico!$B128),-(Analítico!AX$3&gt;='Gastos Gerais'!$D$4:$D$1002),-(Analítico!AX$3&lt;='Gastos Gerais'!$E$4:$E$1002),-('Gastos Gerais'!$C$4:$C$1002))</f>
        <v>0</v>
      </c>
      <c r="AY128" s="73">
        <f>SUMPRODUCT(-('Gastos Gerais'!$B$4:$B$1002=Analítico!$B128),-(Analítico!AY$3&gt;='Gastos Gerais'!$D$4:$D$1002),-(Analítico!AY$3&lt;='Gastos Gerais'!$E$4:$E$1002),-('Gastos Gerais'!$C$4:$C$1002))</f>
        <v>0</v>
      </c>
      <c r="AZ128" s="73">
        <f>SUMPRODUCT(-('Gastos Gerais'!$B$4:$B$1002=Analítico!$B128),-(Analítico!AZ$3&gt;='Gastos Gerais'!$D$4:$D$1002),-(Analítico!AZ$3&lt;='Gastos Gerais'!$E$4:$E$1002),-('Gastos Gerais'!$C$4:$C$1002))</f>
        <v>0</v>
      </c>
      <c r="BA128" s="73">
        <f>SUMPRODUCT(-('Gastos Gerais'!$B$4:$B$1002=Analítico!$B128),-(Analítico!BA$3&gt;='Gastos Gerais'!$D$4:$D$1002),-(Analítico!BA$3&lt;='Gastos Gerais'!$E$4:$E$1002),-('Gastos Gerais'!$C$4:$C$1002))</f>
        <v>0</v>
      </c>
      <c r="BB128" s="73">
        <f>SUMPRODUCT(-('Gastos Gerais'!$B$4:$B$1002=Analítico!$B128),-(Analítico!BB$3&gt;='Gastos Gerais'!$D$4:$D$1002),-(Analítico!BB$3&lt;='Gastos Gerais'!$E$4:$E$1002),-('Gastos Gerais'!$C$4:$C$1002))</f>
        <v>0</v>
      </c>
      <c r="BC128" s="73">
        <f>SUMPRODUCT(-('Gastos Gerais'!$B$4:$B$1002=Analítico!$B128),-(Analítico!BC$3&gt;='Gastos Gerais'!$D$4:$D$1002),-(Analítico!BC$3&lt;='Gastos Gerais'!$E$4:$E$1002),-('Gastos Gerais'!$C$4:$C$1002))</f>
        <v>0</v>
      </c>
      <c r="BD128" s="73">
        <f>SUMPRODUCT(-('Gastos Gerais'!$B$4:$B$1002=Analítico!$B128),-(Analítico!BD$3&gt;='Gastos Gerais'!$D$4:$D$1002),-(Analítico!BD$3&lt;='Gastos Gerais'!$E$4:$E$1002),-('Gastos Gerais'!$C$4:$C$1002))</f>
        <v>0</v>
      </c>
      <c r="BE128" s="73">
        <f>SUMPRODUCT(-('Gastos Gerais'!$B$4:$B$1002=Analítico!$B128),-(Analítico!BE$3&gt;='Gastos Gerais'!$D$4:$D$1002),-(Analítico!BE$3&lt;='Gastos Gerais'!$E$4:$E$1002),-('Gastos Gerais'!$C$4:$C$1002))</f>
        <v>0</v>
      </c>
      <c r="BF128" s="73">
        <f>SUMPRODUCT(-('Gastos Gerais'!$B$4:$B$1002=Analítico!$B128),-(Analítico!BF$3&gt;='Gastos Gerais'!$D$4:$D$1002),-(Analítico!BF$3&lt;='Gastos Gerais'!$E$4:$E$1002),-('Gastos Gerais'!$C$4:$C$1002))</f>
        <v>0</v>
      </c>
      <c r="BG128" s="73">
        <f>SUMPRODUCT(-('Gastos Gerais'!$B$4:$B$1002=Analítico!$B128),-(Analítico!BG$3&gt;='Gastos Gerais'!$D$4:$D$1002),-(Analítico!BG$3&lt;='Gastos Gerais'!$E$4:$E$1002),-('Gastos Gerais'!$C$4:$C$1002))</f>
        <v>0</v>
      </c>
      <c r="BH128" s="73">
        <f>SUMPRODUCT(-('Gastos Gerais'!$B$4:$B$1002=Analítico!$B128),-(Analítico!BH$3&gt;='Gastos Gerais'!$D$4:$D$1002),-(Analítico!BH$3&lt;='Gastos Gerais'!$E$4:$E$1002),-('Gastos Gerais'!$C$4:$C$1002))</f>
        <v>0</v>
      </c>
      <c r="BI128" s="73">
        <f>SUMPRODUCT(-('Gastos Gerais'!$B$4:$B$1002=Analítico!$B128),-(Analítico!BI$3&gt;='Gastos Gerais'!$D$4:$D$1002),-(Analítico!BI$3&lt;='Gastos Gerais'!$E$4:$E$1002),-('Gastos Gerais'!$C$4:$C$1002))</f>
        <v>0</v>
      </c>
      <c r="BJ128" s="73">
        <f>SUMPRODUCT(-('Gastos Gerais'!$B$4:$B$1002=Analítico!$B128),-(Analítico!BJ$3&gt;='Gastos Gerais'!$D$4:$D$1002),-(Analítico!BJ$3&lt;='Gastos Gerais'!$E$4:$E$1002),-('Gastos Gerais'!$C$4:$C$1002))</f>
        <v>0</v>
      </c>
      <c r="BK128" s="71">
        <f t="shared" si="35"/>
        <v>4500000</v>
      </c>
      <c r="BL128" s="76">
        <f t="shared" ca="1" si="36"/>
        <v>5.4732174496826901E-2</v>
      </c>
    </row>
    <row r="129" spans="1:64" s="49" customFormat="1" ht="23.25" customHeight="1">
      <c r="A129" s="19" t="s">
        <v>265</v>
      </c>
      <c r="B129" s="351" t="s">
        <v>266</v>
      </c>
      <c r="C129" s="73">
        <f>SUMPRODUCT(-('Gastos Gerais'!$B$4:$B$1002=Analítico!$B129),-(Analítico!C$3&gt;='Gastos Gerais'!$D$4:$D$1002),-(Analítico!C$3&lt;='Gastos Gerais'!$E$4:$E$1002),-('Gastos Gerais'!$C$4:$C$1002))</f>
        <v>0</v>
      </c>
      <c r="D129" s="73">
        <f>SUMPRODUCT(-('Gastos Gerais'!$B$4:$B$1002=Analítico!$B129),-(Analítico!D$3&gt;='Gastos Gerais'!$D$4:$D$1002),-(Analítico!D$3&lt;='Gastos Gerais'!$E$4:$E$1002),-('Gastos Gerais'!$C$4:$C$1002))</f>
        <v>0</v>
      </c>
      <c r="E129" s="73">
        <f>SUMPRODUCT(-('Gastos Gerais'!$B$4:$B$1002=Analítico!$B129),-(Analítico!E$3&gt;='Gastos Gerais'!$D$4:$D$1002),-(Analítico!E$3&lt;='Gastos Gerais'!$E$4:$E$1002),-('Gastos Gerais'!$C$4:$C$1002))</f>
        <v>0</v>
      </c>
      <c r="F129" s="73">
        <f>SUMPRODUCT(-('Gastos Gerais'!$B$4:$B$1002=Analítico!$B129),-(Analítico!F$3&gt;='Gastos Gerais'!$D$4:$D$1002),-(Analítico!F$3&lt;='Gastos Gerais'!$E$4:$E$1002),-('Gastos Gerais'!$C$4:$C$1002))</f>
        <v>0</v>
      </c>
      <c r="G129" s="73">
        <f>SUMPRODUCT(-('Gastos Gerais'!$B$4:$B$1002=Analítico!$B129),-(Analítico!G$3&gt;='Gastos Gerais'!$D$4:$D$1002),-(Analítico!G$3&lt;='Gastos Gerais'!$E$4:$E$1002),-('Gastos Gerais'!$C$4:$C$1002))</f>
        <v>0</v>
      </c>
      <c r="H129" s="73">
        <f>SUMPRODUCT(-('Gastos Gerais'!$B$4:$B$1002=Analítico!$B129),-(Analítico!H$3&gt;='Gastos Gerais'!$D$4:$D$1002),-(Analítico!H$3&lt;='Gastos Gerais'!$E$4:$E$1002),-('Gastos Gerais'!$C$4:$C$1002))</f>
        <v>0</v>
      </c>
      <c r="I129" s="73">
        <f>SUMPRODUCT(-('Gastos Gerais'!$B$4:$B$1002=Analítico!$B129),-(Analítico!I$3&gt;='Gastos Gerais'!$D$4:$D$1002),-(Analítico!I$3&lt;='Gastos Gerais'!$E$4:$E$1002),-('Gastos Gerais'!$C$4:$C$1002))</f>
        <v>0</v>
      </c>
      <c r="J129" s="73">
        <f>SUMPRODUCT(-('Gastos Gerais'!$B$4:$B$1002=Analítico!$B129),-(Analítico!J$3&gt;='Gastos Gerais'!$D$4:$D$1002),-(Analítico!J$3&lt;='Gastos Gerais'!$E$4:$E$1002),-('Gastos Gerais'!$C$4:$C$1002))</f>
        <v>0</v>
      </c>
      <c r="K129" s="73">
        <f>SUMPRODUCT(-('Gastos Gerais'!$B$4:$B$1002=Analítico!$B129),-(Analítico!K$3&gt;='Gastos Gerais'!$D$4:$D$1002),-(Analítico!K$3&lt;='Gastos Gerais'!$E$4:$E$1002),-('Gastos Gerais'!$C$4:$C$1002))</f>
        <v>0</v>
      </c>
      <c r="L129" s="73">
        <f>SUMPRODUCT(-('Gastos Gerais'!$B$4:$B$1002=Analítico!$B129),-(Analítico!L$3&gt;='Gastos Gerais'!$D$4:$D$1002),-(Analítico!L$3&lt;='Gastos Gerais'!$E$4:$E$1002),-('Gastos Gerais'!$C$4:$C$1002))</f>
        <v>0</v>
      </c>
      <c r="M129" s="73">
        <f>SUMPRODUCT(-('Gastos Gerais'!$B$4:$B$1002=Analítico!$B129),-(Analítico!M$3&gt;='Gastos Gerais'!$D$4:$D$1002),-(Analítico!M$3&lt;='Gastos Gerais'!$E$4:$E$1002),-('Gastos Gerais'!$C$4:$C$1002))</f>
        <v>0</v>
      </c>
      <c r="N129" s="73">
        <f>SUMPRODUCT(-('Gastos Gerais'!$B$4:$B$1002=Analítico!$B129),-(Analítico!N$3&gt;='Gastos Gerais'!$D$4:$D$1002),-(Analítico!N$3&lt;='Gastos Gerais'!$E$4:$E$1002),-('Gastos Gerais'!$C$4:$C$1002))</f>
        <v>0</v>
      </c>
      <c r="O129" s="73">
        <f>SUMPRODUCT(-('Gastos Gerais'!$B$4:$B$1002=Analítico!$B129),-(Analítico!O$3&gt;='Gastos Gerais'!$D$4:$D$1002),-(Analítico!O$3&lt;='Gastos Gerais'!$E$4:$E$1002),-('Gastos Gerais'!$C$4:$C$1002))</f>
        <v>0</v>
      </c>
      <c r="P129" s="73">
        <f>SUMPRODUCT(-('Gastos Gerais'!$B$4:$B$1002=Analítico!$B129),-(Analítico!P$3&gt;='Gastos Gerais'!$D$4:$D$1002),-(Analítico!P$3&lt;='Gastos Gerais'!$E$4:$E$1002),-('Gastos Gerais'!$C$4:$C$1002))</f>
        <v>0</v>
      </c>
      <c r="Q129" s="73">
        <f>SUMPRODUCT(-('Gastos Gerais'!$B$4:$B$1002=Analítico!$B129),-(Analítico!Q$3&gt;='Gastos Gerais'!$D$4:$D$1002),-(Analítico!Q$3&lt;='Gastos Gerais'!$E$4:$E$1002),-('Gastos Gerais'!$C$4:$C$1002))</f>
        <v>0</v>
      </c>
      <c r="R129" s="73">
        <f>SUMPRODUCT(-('Gastos Gerais'!$B$4:$B$1002=Analítico!$B129),-(Analítico!R$3&gt;='Gastos Gerais'!$D$4:$D$1002),-(Analítico!R$3&lt;='Gastos Gerais'!$E$4:$E$1002),-('Gastos Gerais'!$C$4:$C$1002))</f>
        <v>0</v>
      </c>
      <c r="S129" s="73">
        <f>SUMPRODUCT(-('Gastos Gerais'!$B$4:$B$1002=Analítico!$B129),-(Analítico!S$3&gt;='Gastos Gerais'!$D$4:$D$1002),-(Analítico!S$3&lt;='Gastos Gerais'!$E$4:$E$1002),-('Gastos Gerais'!$C$4:$C$1002))</f>
        <v>0</v>
      </c>
      <c r="T129" s="73">
        <f>SUMPRODUCT(-('Gastos Gerais'!$B$4:$B$1002=Analítico!$B129),-(Analítico!T$3&gt;='Gastos Gerais'!$D$4:$D$1002),-(Analítico!T$3&lt;='Gastos Gerais'!$E$4:$E$1002),-('Gastos Gerais'!$C$4:$C$1002))</f>
        <v>0</v>
      </c>
      <c r="U129" s="73">
        <f>SUMPRODUCT(-('Gastos Gerais'!$B$4:$B$1002=Analítico!$B129),-(Analítico!U$3&gt;='Gastos Gerais'!$D$4:$D$1002),-(Analítico!U$3&lt;='Gastos Gerais'!$E$4:$E$1002),-('Gastos Gerais'!$C$4:$C$1002))</f>
        <v>0</v>
      </c>
      <c r="V129" s="73">
        <f>SUMPRODUCT(-('Gastos Gerais'!$B$4:$B$1002=Analítico!$B129),-(Analítico!V$3&gt;='Gastos Gerais'!$D$4:$D$1002),-(Analítico!V$3&lt;='Gastos Gerais'!$E$4:$E$1002),-('Gastos Gerais'!$C$4:$C$1002))</f>
        <v>0</v>
      </c>
      <c r="W129" s="73">
        <f>SUMPRODUCT(-('Gastos Gerais'!$B$4:$B$1002=Analítico!$B129),-(Analítico!W$3&gt;='Gastos Gerais'!$D$4:$D$1002),-(Analítico!W$3&lt;='Gastos Gerais'!$E$4:$E$1002),-('Gastos Gerais'!$C$4:$C$1002))</f>
        <v>0</v>
      </c>
      <c r="X129" s="73">
        <f>SUMPRODUCT(-('Gastos Gerais'!$B$4:$B$1002=Analítico!$B129),-(Analítico!X$3&gt;='Gastos Gerais'!$D$4:$D$1002),-(Analítico!X$3&lt;='Gastos Gerais'!$E$4:$E$1002),-('Gastos Gerais'!$C$4:$C$1002))</f>
        <v>0</v>
      </c>
      <c r="Y129" s="73">
        <f>SUMPRODUCT(-('Gastos Gerais'!$B$4:$B$1002=Analítico!$B129),-(Analítico!Y$3&gt;='Gastos Gerais'!$D$4:$D$1002),-(Analítico!Y$3&lt;='Gastos Gerais'!$E$4:$E$1002),-('Gastos Gerais'!$C$4:$C$1002))</f>
        <v>0</v>
      </c>
      <c r="Z129" s="73">
        <f>SUMPRODUCT(-('Gastos Gerais'!$B$4:$B$1002=Analítico!$B129),-(Analítico!Z$3&gt;='Gastos Gerais'!$D$4:$D$1002),-(Analítico!Z$3&lt;='Gastos Gerais'!$E$4:$E$1002),-('Gastos Gerais'!$C$4:$C$1002))</f>
        <v>0</v>
      </c>
      <c r="AA129" s="73">
        <f>SUMPRODUCT(-('Gastos Gerais'!$B$4:$B$1002=Analítico!$B129),-(Analítico!AA$3&gt;='Gastos Gerais'!$D$4:$D$1002),-(Analítico!AA$3&lt;='Gastos Gerais'!$E$4:$E$1002),-('Gastos Gerais'!$C$4:$C$1002))</f>
        <v>0</v>
      </c>
      <c r="AB129" s="73">
        <f>SUMPRODUCT(-('Gastos Gerais'!$B$4:$B$1002=Analítico!$B129),-(Analítico!AB$3&gt;='Gastos Gerais'!$D$4:$D$1002),-(Analítico!AB$3&lt;='Gastos Gerais'!$E$4:$E$1002),-('Gastos Gerais'!$C$4:$C$1002))</f>
        <v>0</v>
      </c>
      <c r="AC129" s="73">
        <f>SUMPRODUCT(-('Gastos Gerais'!$B$4:$B$1002=Analítico!$B129),-(Analítico!AC$3&gt;='Gastos Gerais'!$D$4:$D$1002),-(Analítico!AC$3&lt;='Gastos Gerais'!$E$4:$E$1002),-('Gastos Gerais'!$C$4:$C$1002))</f>
        <v>0</v>
      </c>
      <c r="AD129" s="73">
        <f>SUMPRODUCT(-('Gastos Gerais'!$B$4:$B$1002=Analítico!$B129),-(Analítico!AD$3&gt;='Gastos Gerais'!$D$4:$D$1002),-(Analítico!AD$3&lt;='Gastos Gerais'!$E$4:$E$1002),-('Gastos Gerais'!$C$4:$C$1002))</f>
        <v>0</v>
      </c>
      <c r="AE129" s="73">
        <f>SUMPRODUCT(-('Gastos Gerais'!$B$4:$B$1002=Analítico!$B129),-(Analítico!AE$3&gt;='Gastos Gerais'!$D$4:$D$1002),-(Analítico!AE$3&lt;='Gastos Gerais'!$E$4:$E$1002),-('Gastos Gerais'!$C$4:$C$1002))</f>
        <v>0</v>
      </c>
      <c r="AF129" s="73">
        <f>SUMPRODUCT(-('Gastos Gerais'!$B$4:$B$1002=Analítico!$B129),-(Analítico!AF$3&gt;='Gastos Gerais'!$D$4:$D$1002),-(Analítico!AF$3&lt;='Gastos Gerais'!$E$4:$E$1002),-('Gastos Gerais'!$C$4:$C$1002))</f>
        <v>0</v>
      </c>
      <c r="AG129" s="73">
        <f>SUMPRODUCT(-('Gastos Gerais'!$B$4:$B$1002=Analítico!$B129),-(Analítico!AG$3&gt;='Gastos Gerais'!$D$4:$D$1002),-(Analítico!AG$3&lt;='Gastos Gerais'!$E$4:$E$1002),-('Gastos Gerais'!$C$4:$C$1002))</f>
        <v>0</v>
      </c>
      <c r="AH129" s="73">
        <f>SUMPRODUCT(-('Gastos Gerais'!$B$4:$B$1002=Analítico!$B129),-(Analítico!AH$3&gt;='Gastos Gerais'!$D$4:$D$1002),-(Analítico!AH$3&lt;='Gastos Gerais'!$E$4:$E$1002),-('Gastos Gerais'!$C$4:$C$1002))</f>
        <v>0</v>
      </c>
      <c r="AI129" s="73">
        <f>SUMPRODUCT(-('Gastos Gerais'!$B$4:$B$1002=Analítico!$B129),-(Analítico!AI$3&gt;='Gastos Gerais'!$D$4:$D$1002),-(Analítico!AI$3&lt;='Gastos Gerais'!$E$4:$E$1002),-('Gastos Gerais'!$C$4:$C$1002))</f>
        <v>0</v>
      </c>
      <c r="AJ129" s="73">
        <f>SUMPRODUCT(-('Gastos Gerais'!$B$4:$B$1002=Analítico!$B129),-(Analítico!AJ$3&gt;='Gastos Gerais'!$D$4:$D$1002),-(Analítico!AJ$3&lt;='Gastos Gerais'!$E$4:$E$1002),-('Gastos Gerais'!$C$4:$C$1002))</f>
        <v>0</v>
      </c>
      <c r="AK129" s="73">
        <f>SUMPRODUCT(-('Gastos Gerais'!$B$4:$B$1002=Analítico!$B129),-(Analítico!AK$3&gt;='Gastos Gerais'!$D$4:$D$1002),-(Analítico!AK$3&lt;='Gastos Gerais'!$E$4:$E$1002),-('Gastos Gerais'!$C$4:$C$1002))</f>
        <v>0</v>
      </c>
      <c r="AL129" s="73">
        <f>SUMPRODUCT(-('Gastos Gerais'!$B$4:$B$1002=Analítico!$B129),-(Analítico!AL$3&gt;='Gastos Gerais'!$D$4:$D$1002),-(Analítico!AL$3&lt;='Gastos Gerais'!$E$4:$E$1002),-('Gastos Gerais'!$C$4:$C$1002))</f>
        <v>0</v>
      </c>
      <c r="AM129" s="73">
        <f>SUMPRODUCT(-('Gastos Gerais'!$B$4:$B$1002=Analítico!$B129),-(Analítico!AM$3&gt;='Gastos Gerais'!$D$4:$D$1002),-(Analítico!AM$3&lt;='Gastos Gerais'!$E$4:$E$1002),-('Gastos Gerais'!$C$4:$C$1002))</f>
        <v>0</v>
      </c>
      <c r="AN129" s="73">
        <f>SUMPRODUCT(-('Gastos Gerais'!$B$4:$B$1002=Analítico!$B129),-(Analítico!AN$3&gt;='Gastos Gerais'!$D$4:$D$1002),-(Analítico!AN$3&lt;='Gastos Gerais'!$E$4:$E$1002),-('Gastos Gerais'!$C$4:$C$1002))</f>
        <v>0</v>
      </c>
      <c r="AO129" s="73">
        <f>SUMPRODUCT(-('Gastos Gerais'!$B$4:$B$1002=Analítico!$B129),-(Analítico!AO$3&gt;='Gastos Gerais'!$D$4:$D$1002),-(Analítico!AO$3&lt;='Gastos Gerais'!$E$4:$E$1002),-('Gastos Gerais'!$C$4:$C$1002))</f>
        <v>0</v>
      </c>
      <c r="AP129" s="73">
        <f>SUMPRODUCT(-('Gastos Gerais'!$B$4:$B$1002=Analítico!$B129),-(Analítico!AP$3&gt;='Gastos Gerais'!$D$4:$D$1002),-(Analítico!AP$3&lt;='Gastos Gerais'!$E$4:$E$1002),-('Gastos Gerais'!$C$4:$C$1002))</f>
        <v>0</v>
      </c>
      <c r="AQ129" s="73">
        <f>SUMPRODUCT(-('Gastos Gerais'!$B$4:$B$1002=Analítico!$B129),-(Analítico!AQ$3&gt;='Gastos Gerais'!$D$4:$D$1002),-(Analítico!AQ$3&lt;='Gastos Gerais'!$E$4:$E$1002),-('Gastos Gerais'!$C$4:$C$1002))</f>
        <v>0</v>
      </c>
      <c r="AR129" s="73">
        <f>SUMPRODUCT(-('Gastos Gerais'!$B$4:$B$1002=Analítico!$B129),-(Analítico!AR$3&gt;='Gastos Gerais'!$D$4:$D$1002),-(Analítico!AR$3&lt;='Gastos Gerais'!$E$4:$E$1002),-('Gastos Gerais'!$C$4:$C$1002))</f>
        <v>0</v>
      </c>
      <c r="AS129" s="73">
        <f>SUMPRODUCT(-('Gastos Gerais'!$B$4:$B$1002=Analítico!$B129),-(Analítico!AS$3&gt;='Gastos Gerais'!$D$4:$D$1002),-(Analítico!AS$3&lt;='Gastos Gerais'!$E$4:$E$1002),-('Gastos Gerais'!$C$4:$C$1002))</f>
        <v>0</v>
      </c>
      <c r="AT129" s="73">
        <f>SUMPRODUCT(-('Gastos Gerais'!$B$4:$B$1002=Analítico!$B129),-(Analítico!AT$3&gt;='Gastos Gerais'!$D$4:$D$1002),-(Analítico!AT$3&lt;='Gastos Gerais'!$E$4:$E$1002),-('Gastos Gerais'!$C$4:$C$1002))</f>
        <v>0</v>
      </c>
      <c r="AU129" s="73">
        <f>SUMPRODUCT(-('Gastos Gerais'!$B$4:$B$1002=Analítico!$B129),-(Analítico!AU$3&gt;='Gastos Gerais'!$D$4:$D$1002),-(Analítico!AU$3&lt;='Gastos Gerais'!$E$4:$E$1002),-('Gastos Gerais'!$C$4:$C$1002))</f>
        <v>0</v>
      </c>
      <c r="AV129" s="73">
        <f>SUMPRODUCT(-('Gastos Gerais'!$B$4:$B$1002=Analítico!$B129),-(Analítico!AV$3&gt;='Gastos Gerais'!$D$4:$D$1002),-(Analítico!AV$3&lt;='Gastos Gerais'!$E$4:$E$1002),-('Gastos Gerais'!$C$4:$C$1002))</f>
        <v>0</v>
      </c>
      <c r="AW129" s="73">
        <f>SUMPRODUCT(-('Gastos Gerais'!$B$4:$B$1002=Analítico!$B129),-(Analítico!AW$3&gt;='Gastos Gerais'!$D$4:$D$1002),-(Analítico!AW$3&lt;='Gastos Gerais'!$E$4:$E$1002),-('Gastos Gerais'!$C$4:$C$1002))</f>
        <v>0</v>
      </c>
      <c r="AX129" s="73">
        <f>SUMPRODUCT(-('Gastos Gerais'!$B$4:$B$1002=Analítico!$B129),-(Analítico!AX$3&gt;='Gastos Gerais'!$D$4:$D$1002),-(Analítico!AX$3&lt;='Gastos Gerais'!$E$4:$E$1002),-('Gastos Gerais'!$C$4:$C$1002))</f>
        <v>0</v>
      </c>
      <c r="AY129" s="73">
        <f>SUMPRODUCT(-('Gastos Gerais'!$B$4:$B$1002=Analítico!$B129),-(Analítico!AY$3&gt;='Gastos Gerais'!$D$4:$D$1002),-(Analítico!AY$3&lt;='Gastos Gerais'!$E$4:$E$1002),-('Gastos Gerais'!$C$4:$C$1002))</f>
        <v>0</v>
      </c>
      <c r="AZ129" s="73">
        <f>SUMPRODUCT(-('Gastos Gerais'!$B$4:$B$1002=Analítico!$B129),-(Analítico!AZ$3&gt;='Gastos Gerais'!$D$4:$D$1002),-(Analítico!AZ$3&lt;='Gastos Gerais'!$E$4:$E$1002),-('Gastos Gerais'!$C$4:$C$1002))</f>
        <v>0</v>
      </c>
      <c r="BA129" s="73">
        <f>SUMPRODUCT(-('Gastos Gerais'!$B$4:$B$1002=Analítico!$B129),-(Analítico!BA$3&gt;='Gastos Gerais'!$D$4:$D$1002),-(Analítico!BA$3&lt;='Gastos Gerais'!$E$4:$E$1002),-('Gastos Gerais'!$C$4:$C$1002))</f>
        <v>0</v>
      </c>
      <c r="BB129" s="73">
        <f>SUMPRODUCT(-('Gastos Gerais'!$B$4:$B$1002=Analítico!$B129),-(Analítico!BB$3&gt;='Gastos Gerais'!$D$4:$D$1002),-(Analítico!BB$3&lt;='Gastos Gerais'!$E$4:$E$1002),-('Gastos Gerais'!$C$4:$C$1002))</f>
        <v>0</v>
      </c>
      <c r="BC129" s="73">
        <f>SUMPRODUCT(-('Gastos Gerais'!$B$4:$B$1002=Analítico!$B129),-(Analítico!BC$3&gt;='Gastos Gerais'!$D$4:$D$1002),-(Analítico!BC$3&lt;='Gastos Gerais'!$E$4:$E$1002),-('Gastos Gerais'!$C$4:$C$1002))</f>
        <v>0</v>
      </c>
      <c r="BD129" s="73">
        <f>SUMPRODUCT(-('Gastos Gerais'!$B$4:$B$1002=Analítico!$B129),-(Analítico!BD$3&gt;='Gastos Gerais'!$D$4:$D$1002),-(Analítico!BD$3&lt;='Gastos Gerais'!$E$4:$E$1002),-('Gastos Gerais'!$C$4:$C$1002))</f>
        <v>0</v>
      </c>
      <c r="BE129" s="73">
        <f>SUMPRODUCT(-('Gastos Gerais'!$B$4:$B$1002=Analítico!$B129),-(Analítico!BE$3&gt;='Gastos Gerais'!$D$4:$D$1002),-(Analítico!BE$3&lt;='Gastos Gerais'!$E$4:$E$1002),-('Gastos Gerais'!$C$4:$C$1002))</f>
        <v>0</v>
      </c>
      <c r="BF129" s="73">
        <f>SUMPRODUCT(-('Gastos Gerais'!$B$4:$B$1002=Analítico!$B129),-(Analítico!BF$3&gt;='Gastos Gerais'!$D$4:$D$1002),-(Analítico!BF$3&lt;='Gastos Gerais'!$E$4:$E$1002),-('Gastos Gerais'!$C$4:$C$1002))</f>
        <v>0</v>
      </c>
      <c r="BG129" s="73">
        <f>SUMPRODUCT(-('Gastos Gerais'!$B$4:$B$1002=Analítico!$B129),-(Analítico!BG$3&gt;='Gastos Gerais'!$D$4:$D$1002),-(Analítico!BG$3&lt;='Gastos Gerais'!$E$4:$E$1002),-('Gastos Gerais'!$C$4:$C$1002))</f>
        <v>0</v>
      </c>
      <c r="BH129" s="73">
        <f>SUMPRODUCT(-('Gastos Gerais'!$B$4:$B$1002=Analítico!$B129),-(Analítico!BH$3&gt;='Gastos Gerais'!$D$4:$D$1002),-(Analítico!BH$3&lt;='Gastos Gerais'!$E$4:$E$1002),-('Gastos Gerais'!$C$4:$C$1002))</f>
        <v>0</v>
      </c>
      <c r="BI129" s="73">
        <f>SUMPRODUCT(-('Gastos Gerais'!$B$4:$B$1002=Analítico!$B129),-(Analítico!BI$3&gt;='Gastos Gerais'!$D$4:$D$1002),-(Analítico!BI$3&lt;='Gastos Gerais'!$E$4:$E$1002),-('Gastos Gerais'!$C$4:$C$1002))</f>
        <v>0</v>
      </c>
      <c r="BJ129" s="73">
        <f>SUMPRODUCT(-('Gastos Gerais'!$B$4:$B$1002=Analítico!$B129),-(Analítico!BJ$3&gt;='Gastos Gerais'!$D$4:$D$1002),-(Analítico!BJ$3&lt;='Gastos Gerais'!$E$4:$E$1002),-('Gastos Gerais'!$C$4:$C$1002))</f>
        <v>0</v>
      </c>
      <c r="BK129" s="71">
        <f t="shared" si="35"/>
        <v>0</v>
      </c>
      <c r="BL129" s="76">
        <f t="shared" ca="1" si="36"/>
        <v>0</v>
      </c>
    </row>
    <row r="130" spans="1:64" s="49" customFormat="1" ht="23.25" customHeight="1">
      <c r="A130" s="19" t="s">
        <v>267</v>
      </c>
      <c r="B130" s="351" t="s">
        <v>268</v>
      </c>
      <c r="C130" s="73">
        <f>SUMPRODUCT(-('Gastos Gerais'!$B$4:$B$1002=Analítico!$B130),-(Analítico!C$3&gt;='Gastos Gerais'!$D$4:$D$1002),-(Analítico!C$3&lt;='Gastos Gerais'!$E$4:$E$1002),-('Gastos Gerais'!$C$4:$C$1002))</f>
        <v>11000</v>
      </c>
      <c r="D130" s="73">
        <f>SUMPRODUCT(-('Gastos Gerais'!$B$4:$B$1002=Analítico!$B130),-(Analítico!D$3&gt;='Gastos Gerais'!$D$4:$D$1002),-(Analítico!D$3&lt;='Gastos Gerais'!$E$4:$E$1002),-('Gastos Gerais'!$C$4:$C$1002))</f>
        <v>11000</v>
      </c>
      <c r="E130" s="73">
        <f>SUMPRODUCT(-('Gastos Gerais'!$B$4:$B$1002=Analítico!$B130),-(Analítico!E$3&gt;='Gastos Gerais'!$D$4:$D$1002),-(Analítico!E$3&lt;='Gastos Gerais'!$E$4:$E$1002),-('Gastos Gerais'!$C$4:$C$1002))</f>
        <v>11000</v>
      </c>
      <c r="F130" s="73">
        <f>SUMPRODUCT(-('Gastos Gerais'!$B$4:$B$1002=Analítico!$B130),-(Analítico!F$3&gt;='Gastos Gerais'!$D$4:$D$1002),-(Analítico!F$3&lt;='Gastos Gerais'!$E$4:$E$1002),-('Gastos Gerais'!$C$4:$C$1002))</f>
        <v>11000</v>
      </c>
      <c r="G130" s="73">
        <f>SUMPRODUCT(-('Gastos Gerais'!$B$4:$B$1002=Analítico!$B130),-(Analítico!G$3&gt;='Gastos Gerais'!$D$4:$D$1002),-(Analítico!G$3&lt;='Gastos Gerais'!$E$4:$E$1002),-('Gastos Gerais'!$C$4:$C$1002))</f>
        <v>11000</v>
      </c>
      <c r="H130" s="73">
        <f>SUMPRODUCT(-('Gastos Gerais'!$B$4:$B$1002=Analítico!$B130),-(Analítico!H$3&gt;='Gastos Gerais'!$D$4:$D$1002),-(Analítico!H$3&lt;='Gastos Gerais'!$E$4:$E$1002),-('Gastos Gerais'!$C$4:$C$1002))</f>
        <v>11000</v>
      </c>
      <c r="I130" s="73">
        <f>SUMPRODUCT(-('Gastos Gerais'!$B$4:$B$1002=Analítico!$B130),-(Analítico!I$3&gt;='Gastos Gerais'!$D$4:$D$1002),-(Analítico!I$3&lt;='Gastos Gerais'!$E$4:$E$1002),-('Gastos Gerais'!$C$4:$C$1002))</f>
        <v>11000</v>
      </c>
      <c r="J130" s="73">
        <f>SUMPRODUCT(-('Gastos Gerais'!$B$4:$B$1002=Analítico!$B130),-(Analítico!J$3&gt;='Gastos Gerais'!$D$4:$D$1002),-(Analítico!J$3&lt;='Gastos Gerais'!$E$4:$E$1002),-('Gastos Gerais'!$C$4:$C$1002))</f>
        <v>11000</v>
      </c>
      <c r="K130" s="73">
        <f>SUMPRODUCT(-('Gastos Gerais'!$B$4:$B$1002=Analítico!$B130),-(Analítico!K$3&gt;='Gastos Gerais'!$D$4:$D$1002),-(Analítico!K$3&lt;='Gastos Gerais'!$E$4:$E$1002),-('Gastos Gerais'!$C$4:$C$1002))</f>
        <v>11000</v>
      </c>
      <c r="L130" s="73">
        <f>SUMPRODUCT(-('Gastos Gerais'!$B$4:$B$1002=Analítico!$B130),-(Analítico!L$3&gt;='Gastos Gerais'!$D$4:$D$1002),-(Analítico!L$3&lt;='Gastos Gerais'!$E$4:$E$1002),-('Gastos Gerais'!$C$4:$C$1002))</f>
        <v>0</v>
      </c>
      <c r="M130" s="73">
        <f>SUMPRODUCT(-('Gastos Gerais'!$B$4:$B$1002=Analítico!$B130),-(Analítico!M$3&gt;='Gastos Gerais'!$D$4:$D$1002),-(Analítico!M$3&lt;='Gastos Gerais'!$E$4:$E$1002),-('Gastos Gerais'!$C$4:$C$1002))</f>
        <v>0</v>
      </c>
      <c r="N130" s="73">
        <f>SUMPRODUCT(-('Gastos Gerais'!$B$4:$B$1002=Analítico!$B130),-(Analítico!N$3&gt;='Gastos Gerais'!$D$4:$D$1002),-(Analítico!N$3&lt;='Gastos Gerais'!$E$4:$E$1002),-('Gastos Gerais'!$C$4:$C$1002))</f>
        <v>0</v>
      </c>
      <c r="O130" s="73">
        <f>SUMPRODUCT(-('Gastos Gerais'!$B$4:$B$1002=Analítico!$B130),-(Analítico!O$3&gt;='Gastos Gerais'!$D$4:$D$1002),-(Analítico!O$3&lt;='Gastos Gerais'!$E$4:$E$1002),-('Gastos Gerais'!$C$4:$C$1002))</f>
        <v>0</v>
      </c>
      <c r="P130" s="73">
        <f>SUMPRODUCT(-('Gastos Gerais'!$B$4:$B$1002=Analítico!$B130),-(Analítico!P$3&gt;='Gastos Gerais'!$D$4:$D$1002),-(Analítico!P$3&lt;='Gastos Gerais'!$E$4:$E$1002),-('Gastos Gerais'!$C$4:$C$1002))</f>
        <v>0</v>
      </c>
      <c r="Q130" s="73">
        <f>SUMPRODUCT(-('Gastos Gerais'!$B$4:$B$1002=Analítico!$B130),-(Analítico!Q$3&gt;='Gastos Gerais'!$D$4:$D$1002),-(Analítico!Q$3&lt;='Gastos Gerais'!$E$4:$E$1002),-('Gastos Gerais'!$C$4:$C$1002))</f>
        <v>0</v>
      </c>
      <c r="R130" s="73">
        <f>SUMPRODUCT(-('Gastos Gerais'!$B$4:$B$1002=Analítico!$B130),-(Analítico!R$3&gt;='Gastos Gerais'!$D$4:$D$1002),-(Analítico!R$3&lt;='Gastos Gerais'!$E$4:$E$1002),-('Gastos Gerais'!$C$4:$C$1002))</f>
        <v>0</v>
      </c>
      <c r="S130" s="73">
        <f>SUMPRODUCT(-('Gastos Gerais'!$B$4:$B$1002=Analítico!$B130),-(Analítico!S$3&gt;='Gastos Gerais'!$D$4:$D$1002),-(Analítico!S$3&lt;='Gastos Gerais'!$E$4:$E$1002),-('Gastos Gerais'!$C$4:$C$1002))</f>
        <v>0</v>
      </c>
      <c r="T130" s="73">
        <f>SUMPRODUCT(-('Gastos Gerais'!$B$4:$B$1002=Analítico!$B130),-(Analítico!T$3&gt;='Gastos Gerais'!$D$4:$D$1002),-(Analítico!T$3&lt;='Gastos Gerais'!$E$4:$E$1002),-('Gastos Gerais'!$C$4:$C$1002))</f>
        <v>0</v>
      </c>
      <c r="U130" s="73">
        <f>SUMPRODUCT(-('Gastos Gerais'!$B$4:$B$1002=Analítico!$B130),-(Analítico!U$3&gt;='Gastos Gerais'!$D$4:$D$1002),-(Analítico!U$3&lt;='Gastos Gerais'!$E$4:$E$1002),-('Gastos Gerais'!$C$4:$C$1002))</f>
        <v>0</v>
      </c>
      <c r="V130" s="73">
        <f>SUMPRODUCT(-('Gastos Gerais'!$B$4:$B$1002=Analítico!$B130),-(Analítico!V$3&gt;='Gastos Gerais'!$D$4:$D$1002),-(Analítico!V$3&lt;='Gastos Gerais'!$E$4:$E$1002),-('Gastos Gerais'!$C$4:$C$1002))</f>
        <v>0</v>
      </c>
      <c r="W130" s="73">
        <f>SUMPRODUCT(-('Gastos Gerais'!$B$4:$B$1002=Analítico!$B130),-(Analítico!W$3&gt;='Gastos Gerais'!$D$4:$D$1002),-(Analítico!W$3&lt;='Gastos Gerais'!$E$4:$E$1002),-('Gastos Gerais'!$C$4:$C$1002))</f>
        <v>0</v>
      </c>
      <c r="X130" s="73">
        <f>SUMPRODUCT(-('Gastos Gerais'!$B$4:$B$1002=Analítico!$B130),-(Analítico!X$3&gt;='Gastos Gerais'!$D$4:$D$1002),-(Analítico!X$3&lt;='Gastos Gerais'!$E$4:$E$1002),-('Gastos Gerais'!$C$4:$C$1002))</f>
        <v>0</v>
      </c>
      <c r="Y130" s="73">
        <f>SUMPRODUCT(-('Gastos Gerais'!$B$4:$B$1002=Analítico!$B130),-(Analítico!Y$3&gt;='Gastos Gerais'!$D$4:$D$1002),-(Analítico!Y$3&lt;='Gastos Gerais'!$E$4:$E$1002),-('Gastos Gerais'!$C$4:$C$1002))</f>
        <v>0</v>
      </c>
      <c r="Z130" s="73">
        <f>SUMPRODUCT(-('Gastos Gerais'!$B$4:$B$1002=Analítico!$B130),-(Analítico!Z$3&gt;='Gastos Gerais'!$D$4:$D$1002),-(Analítico!Z$3&lt;='Gastos Gerais'!$E$4:$E$1002),-('Gastos Gerais'!$C$4:$C$1002))</f>
        <v>0</v>
      </c>
      <c r="AA130" s="73">
        <f>SUMPRODUCT(-('Gastos Gerais'!$B$4:$B$1002=Analítico!$B130),-(Analítico!AA$3&gt;='Gastos Gerais'!$D$4:$D$1002),-(Analítico!AA$3&lt;='Gastos Gerais'!$E$4:$E$1002),-('Gastos Gerais'!$C$4:$C$1002))</f>
        <v>0</v>
      </c>
      <c r="AB130" s="73">
        <f>SUMPRODUCT(-('Gastos Gerais'!$B$4:$B$1002=Analítico!$B130),-(Analítico!AB$3&gt;='Gastos Gerais'!$D$4:$D$1002),-(Analítico!AB$3&lt;='Gastos Gerais'!$E$4:$E$1002),-('Gastos Gerais'!$C$4:$C$1002))</f>
        <v>0</v>
      </c>
      <c r="AC130" s="73">
        <f>SUMPRODUCT(-('Gastos Gerais'!$B$4:$B$1002=Analítico!$B130),-(Analítico!AC$3&gt;='Gastos Gerais'!$D$4:$D$1002),-(Analítico!AC$3&lt;='Gastos Gerais'!$E$4:$E$1002),-('Gastos Gerais'!$C$4:$C$1002))</f>
        <v>0</v>
      </c>
      <c r="AD130" s="73">
        <f>SUMPRODUCT(-('Gastos Gerais'!$B$4:$B$1002=Analítico!$B130),-(Analítico!AD$3&gt;='Gastos Gerais'!$D$4:$D$1002),-(Analítico!AD$3&lt;='Gastos Gerais'!$E$4:$E$1002),-('Gastos Gerais'!$C$4:$C$1002))</f>
        <v>0</v>
      </c>
      <c r="AE130" s="73">
        <f>SUMPRODUCT(-('Gastos Gerais'!$B$4:$B$1002=Analítico!$B130),-(Analítico!AE$3&gt;='Gastos Gerais'!$D$4:$D$1002),-(Analítico!AE$3&lt;='Gastos Gerais'!$E$4:$E$1002),-('Gastos Gerais'!$C$4:$C$1002))</f>
        <v>0</v>
      </c>
      <c r="AF130" s="73">
        <f>SUMPRODUCT(-('Gastos Gerais'!$B$4:$B$1002=Analítico!$B130),-(Analítico!AF$3&gt;='Gastos Gerais'!$D$4:$D$1002),-(Analítico!AF$3&lt;='Gastos Gerais'!$E$4:$E$1002),-('Gastos Gerais'!$C$4:$C$1002))</f>
        <v>0</v>
      </c>
      <c r="AG130" s="73">
        <f>SUMPRODUCT(-('Gastos Gerais'!$B$4:$B$1002=Analítico!$B130),-(Analítico!AG$3&gt;='Gastos Gerais'!$D$4:$D$1002),-(Analítico!AG$3&lt;='Gastos Gerais'!$E$4:$E$1002),-('Gastos Gerais'!$C$4:$C$1002))</f>
        <v>0</v>
      </c>
      <c r="AH130" s="73">
        <f>SUMPRODUCT(-('Gastos Gerais'!$B$4:$B$1002=Analítico!$B130),-(Analítico!AH$3&gt;='Gastos Gerais'!$D$4:$D$1002),-(Analítico!AH$3&lt;='Gastos Gerais'!$E$4:$E$1002),-('Gastos Gerais'!$C$4:$C$1002))</f>
        <v>0</v>
      </c>
      <c r="AI130" s="73">
        <f>SUMPRODUCT(-('Gastos Gerais'!$B$4:$B$1002=Analítico!$B130),-(Analítico!AI$3&gt;='Gastos Gerais'!$D$4:$D$1002),-(Analítico!AI$3&lt;='Gastos Gerais'!$E$4:$E$1002),-('Gastos Gerais'!$C$4:$C$1002))</f>
        <v>0</v>
      </c>
      <c r="AJ130" s="73">
        <f>SUMPRODUCT(-('Gastos Gerais'!$B$4:$B$1002=Analítico!$B130),-(Analítico!AJ$3&gt;='Gastos Gerais'!$D$4:$D$1002),-(Analítico!AJ$3&lt;='Gastos Gerais'!$E$4:$E$1002),-('Gastos Gerais'!$C$4:$C$1002))</f>
        <v>0</v>
      </c>
      <c r="AK130" s="73">
        <f>SUMPRODUCT(-('Gastos Gerais'!$B$4:$B$1002=Analítico!$B130),-(Analítico!AK$3&gt;='Gastos Gerais'!$D$4:$D$1002),-(Analítico!AK$3&lt;='Gastos Gerais'!$E$4:$E$1002),-('Gastos Gerais'!$C$4:$C$1002))</f>
        <v>0</v>
      </c>
      <c r="AL130" s="73">
        <f>SUMPRODUCT(-('Gastos Gerais'!$B$4:$B$1002=Analítico!$B130),-(Analítico!AL$3&gt;='Gastos Gerais'!$D$4:$D$1002),-(Analítico!AL$3&lt;='Gastos Gerais'!$E$4:$E$1002),-('Gastos Gerais'!$C$4:$C$1002))</f>
        <v>0</v>
      </c>
      <c r="AM130" s="73">
        <f>SUMPRODUCT(-('Gastos Gerais'!$B$4:$B$1002=Analítico!$B130),-(Analítico!AM$3&gt;='Gastos Gerais'!$D$4:$D$1002),-(Analítico!AM$3&lt;='Gastos Gerais'!$E$4:$E$1002),-('Gastos Gerais'!$C$4:$C$1002))</f>
        <v>0</v>
      </c>
      <c r="AN130" s="73">
        <f>SUMPRODUCT(-('Gastos Gerais'!$B$4:$B$1002=Analítico!$B130),-(Analítico!AN$3&gt;='Gastos Gerais'!$D$4:$D$1002),-(Analítico!AN$3&lt;='Gastos Gerais'!$E$4:$E$1002),-('Gastos Gerais'!$C$4:$C$1002))</f>
        <v>0</v>
      </c>
      <c r="AO130" s="73">
        <f>SUMPRODUCT(-('Gastos Gerais'!$B$4:$B$1002=Analítico!$B130),-(Analítico!AO$3&gt;='Gastos Gerais'!$D$4:$D$1002),-(Analítico!AO$3&lt;='Gastos Gerais'!$E$4:$E$1002),-('Gastos Gerais'!$C$4:$C$1002))</f>
        <v>0</v>
      </c>
      <c r="AP130" s="73">
        <f>SUMPRODUCT(-('Gastos Gerais'!$B$4:$B$1002=Analítico!$B130),-(Analítico!AP$3&gt;='Gastos Gerais'!$D$4:$D$1002),-(Analítico!AP$3&lt;='Gastos Gerais'!$E$4:$E$1002),-('Gastos Gerais'!$C$4:$C$1002))</f>
        <v>0</v>
      </c>
      <c r="AQ130" s="73">
        <f>SUMPRODUCT(-('Gastos Gerais'!$B$4:$B$1002=Analítico!$B130),-(Analítico!AQ$3&gt;='Gastos Gerais'!$D$4:$D$1002),-(Analítico!AQ$3&lt;='Gastos Gerais'!$E$4:$E$1002),-('Gastos Gerais'!$C$4:$C$1002))</f>
        <v>0</v>
      </c>
      <c r="AR130" s="73">
        <f>SUMPRODUCT(-('Gastos Gerais'!$B$4:$B$1002=Analítico!$B130),-(Analítico!AR$3&gt;='Gastos Gerais'!$D$4:$D$1002),-(Analítico!AR$3&lt;='Gastos Gerais'!$E$4:$E$1002),-('Gastos Gerais'!$C$4:$C$1002))</f>
        <v>0</v>
      </c>
      <c r="AS130" s="73">
        <f>SUMPRODUCT(-('Gastos Gerais'!$B$4:$B$1002=Analítico!$B130),-(Analítico!AS$3&gt;='Gastos Gerais'!$D$4:$D$1002),-(Analítico!AS$3&lt;='Gastos Gerais'!$E$4:$E$1002),-('Gastos Gerais'!$C$4:$C$1002))</f>
        <v>0</v>
      </c>
      <c r="AT130" s="73">
        <f>SUMPRODUCT(-('Gastos Gerais'!$B$4:$B$1002=Analítico!$B130),-(Analítico!AT$3&gt;='Gastos Gerais'!$D$4:$D$1002),-(Analítico!AT$3&lt;='Gastos Gerais'!$E$4:$E$1002),-('Gastos Gerais'!$C$4:$C$1002))</f>
        <v>0</v>
      </c>
      <c r="AU130" s="73">
        <f>SUMPRODUCT(-('Gastos Gerais'!$B$4:$B$1002=Analítico!$B130),-(Analítico!AU$3&gt;='Gastos Gerais'!$D$4:$D$1002),-(Analítico!AU$3&lt;='Gastos Gerais'!$E$4:$E$1002),-('Gastos Gerais'!$C$4:$C$1002))</f>
        <v>0</v>
      </c>
      <c r="AV130" s="73">
        <f>SUMPRODUCT(-('Gastos Gerais'!$B$4:$B$1002=Analítico!$B130),-(Analítico!AV$3&gt;='Gastos Gerais'!$D$4:$D$1002),-(Analítico!AV$3&lt;='Gastos Gerais'!$E$4:$E$1002),-('Gastos Gerais'!$C$4:$C$1002))</f>
        <v>0</v>
      </c>
      <c r="AW130" s="73">
        <f>SUMPRODUCT(-('Gastos Gerais'!$B$4:$B$1002=Analítico!$B130),-(Analítico!AW$3&gt;='Gastos Gerais'!$D$4:$D$1002),-(Analítico!AW$3&lt;='Gastos Gerais'!$E$4:$E$1002),-('Gastos Gerais'!$C$4:$C$1002))</f>
        <v>0</v>
      </c>
      <c r="AX130" s="73">
        <f>SUMPRODUCT(-('Gastos Gerais'!$B$4:$B$1002=Analítico!$B130),-(Analítico!AX$3&gt;='Gastos Gerais'!$D$4:$D$1002),-(Analítico!AX$3&lt;='Gastos Gerais'!$E$4:$E$1002),-('Gastos Gerais'!$C$4:$C$1002))</f>
        <v>0</v>
      </c>
      <c r="AY130" s="73">
        <f>SUMPRODUCT(-('Gastos Gerais'!$B$4:$B$1002=Analítico!$B130),-(Analítico!AY$3&gt;='Gastos Gerais'!$D$4:$D$1002),-(Analítico!AY$3&lt;='Gastos Gerais'!$E$4:$E$1002),-('Gastos Gerais'!$C$4:$C$1002))</f>
        <v>0</v>
      </c>
      <c r="AZ130" s="73">
        <f>SUMPRODUCT(-('Gastos Gerais'!$B$4:$B$1002=Analítico!$B130),-(Analítico!AZ$3&gt;='Gastos Gerais'!$D$4:$D$1002),-(Analítico!AZ$3&lt;='Gastos Gerais'!$E$4:$E$1002),-('Gastos Gerais'!$C$4:$C$1002))</f>
        <v>0</v>
      </c>
      <c r="BA130" s="73">
        <f>SUMPRODUCT(-('Gastos Gerais'!$B$4:$B$1002=Analítico!$B130),-(Analítico!BA$3&gt;='Gastos Gerais'!$D$4:$D$1002),-(Analítico!BA$3&lt;='Gastos Gerais'!$E$4:$E$1002),-('Gastos Gerais'!$C$4:$C$1002))</f>
        <v>0</v>
      </c>
      <c r="BB130" s="73">
        <f>SUMPRODUCT(-('Gastos Gerais'!$B$4:$B$1002=Analítico!$B130),-(Analítico!BB$3&gt;='Gastos Gerais'!$D$4:$D$1002),-(Analítico!BB$3&lt;='Gastos Gerais'!$E$4:$E$1002),-('Gastos Gerais'!$C$4:$C$1002))</f>
        <v>0</v>
      </c>
      <c r="BC130" s="73">
        <f>SUMPRODUCT(-('Gastos Gerais'!$B$4:$B$1002=Analítico!$B130),-(Analítico!BC$3&gt;='Gastos Gerais'!$D$4:$D$1002),-(Analítico!BC$3&lt;='Gastos Gerais'!$E$4:$E$1002),-('Gastos Gerais'!$C$4:$C$1002))</f>
        <v>0</v>
      </c>
      <c r="BD130" s="73">
        <f>SUMPRODUCT(-('Gastos Gerais'!$B$4:$B$1002=Analítico!$B130),-(Analítico!BD$3&gt;='Gastos Gerais'!$D$4:$D$1002),-(Analítico!BD$3&lt;='Gastos Gerais'!$E$4:$E$1002),-('Gastos Gerais'!$C$4:$C$1002))</f>
        <v>0</v>
      </c>
      <c r="BE130" s="73">
        <f>SUMPRODUCT(-('Gastos Gerais'!$B$4:$B$1002=Analítico!$B130),-(Analítico!BE$3&gt;='Gastos Gerais'!$D$4:$D$1002),-(Analítico!BE$3&lt;='Gastos Gerais'!$E$4:$E$1002),-('Gastos Gerais'!$C$4:$C$1002))</f>
        <v>0</v>
      </c>
      <c r="BF130" s="73">
        <f>SUMPRODUCT(-('Gastos Gerais'!$B$4:$B$1002=Analítico!$B130),-(Analítico!BF$3&gt;='Gastos Gerais'!$D$4:$D$1002),-(Analítico!BF$3&lt;='Gastos Gerais'!$E$4:$E$1002),-('Gastos Gerais'!$C$4:$C$1002))</f>
        <v>0</v>
      </c>
      <c r="BG130" s="73">
        <f>SUMPRODUCT(-('Gastos Gerais'!$B$4:$B$1002=Analítico!$B130),-(Analítico!BG$3&gt;='Gastos Gerais'!$D$4:$D$1002),-(Analítico!BG$3&lt;='Gastos Gerais'!$E$4:$E$1002),-('Gastos Gerais'!$C$4:$C$1002))</f>
        <v>0</v>
      </c>
      <c r="BH130" s="73">
        <f>SUMPRODUCT(-('Gastos Gerais'!$B$4:$B$1002=Analítico!$B130),-(Analítico!BH$3&gt;='Gastos Gerais'!$D$4:$D$1002),-(Analítico!BH$3&lt;='Gastos Gerais'!$E$4:$E$1002),-('Gastos Gerais'!$C$4:$C$1002))</f>
        <v>0</v>
      </c>
      <c r="BI130" s="73">
        <f>SUMPRODUCT(-('Gastos Gerais'!$B$4:$B$1002=Analítico!$B130),-(Analítico!BI$3&gt;='Gastos Gerais'!$D$4:$D$1002),-(Analítico!BI$3&lt;='Gastos Gerais'!$E$4:$E$1002),-('Gastos Gerais'!$C$4:$C$1002))</f>
        <v>0</v>
      </c>
      <c r="BJ130" s="73">
        <f>SUMPRODUCT(-('Gastos Gerais'!$B$4:$B$1002=Analítico!$B130),-(Analítico!BJ$3&gt;='Gastos Gerais'!$D$4:$D$1002),-(Analítico!BJ$3&lt;='Gastos Gerais'!$E$4:$E$1002),-('Gastos Gerais'!$C$4:$C$1002))</f>
        <v>0</v>
      </c>
      <c r="BK130" s="71">
        <f t="shared" si="35"/>
        <v>99000</v>
      </c>
      <c r="BL130" s="76">
        <f t="shared" ca="1" si="36"/>
        <v>1.2041078389301919E-3</v>
      </c>
    </row>
    <row r="131" spans="1:64" s="49" customFormat="1" ht="23.25" customHeight="1">
      <c r="A131" s="19" t="s">
        <v>269</v>
      </c>
      <c r="B131" s="351" t="s">
        <v>270</v>
      </c>
      <c r="C131" s="73">
        <f>SUMPRODUCT(-('Gastos Gerais'!$B$4:$B$1002=Analítico!$B131),-(Analítico!C$3&gt;='Gastos Gerais'!$D$4:$D$1002),-(Analítico!C$3&lt;='Gastos Gerais'!$E$4:$E$1002),-('Gastos Gerais'!$C$4:$C$1002))</f>
        <v>1000</v>
      </c>
      <c r="D131" s="73">
        <f>SUMPRODUCT(-('Gastos Gerais'!$B$4:$B$1002=Analítico!$B131),-(Analítico!D$3&gt;='Gastos Gerais'!$D$4:$D$1002),-(Analítico!D$3&lt;='Gastos Gerais'!$E$4:$E$1002),-('Gastos Gerais'!$C$4:$C$1002))</f>
        <v>1000</v>
      </c>
      <c r="E131" s="73">
        <f>SUMPRODUCT(-('Gastos Gerais'!$B$4:$B$1002=Analítico!$B131),-(Analítico!E$3&gt;='Gastos Gerais'!$D$4:$D$1002),-(Analítico!E$3&lt;='Gastos Gerais'!$E$4:$E$1002),-('Gastos Gerais'!$C$4:$C$1002))</f>
        <v>1000</v>
      </c>
      <c r="F131" s="73">
        <f>SUMPRODUCT(-('Gastos Gerais'!$B$4:$B$1002=Analítico!$B131),-(Analítico!F$3&gt;='Gastos Gerais'!$D$4:$D$1002),-(Analítico!F$3&lt;='Gastos Gerais'!$E$4:$E$1002),-('Gastos Gerais'!$C$4:$C$1002))</f>
        <v>1000</v>
      </c>
      <c r="G131" s="73">
        <f>SUMPRODUCT(-('Gastos Gerais'!$B$4:$B$1002=Analítico!$B131),-(Analítico!G$3&gt;='Gastos Gerais'!$D$4:$D$1002),-(Analítico!G$3&lt;='Gastos Gerais'!$E$4:$E$1002),-('Gastos Gerais'!$C$4:$C$1002))</f>
        <v>1000</v>
      </c>
      <c r="H131" s="73">
        <f>SUMPRODUCT(-('Gastos Gerais'!$B$4:$B$1002=Analítico!$B131),-(Analítico!H$3&gt;='Gastos Gerais'!$D$4:$D$1002),-(Analítico!H$3&lt;='Gastos Gerais'!$E$4:$E$1002),-('Gastos Gerais'!$C$4:$C$1002))</f>
        <v>1000</v>
      </c>
      <c r="I131" s="73">
        <f>SUMPRODUCT(-('Gastos Gerais'!$B$4:$B$1002=Analítico!$B131),-(Analítico!I$3&gt;='Gastos Gerais'!$D$4:$D$1002),-(Analítico!I$3&lt;='Gastos Gerais'!$E$4:$E$1002),-('Gastos Gerais'!$C$4:$C$1002))</f>
        <v>1000</v>
      </c>
      <c r="J131" s="73">
        <f>SUMPRODUCT(-('Gastos Gerais'!$B$4:$B$1002=Analítico!$B131),-(Analítico!J$3&gt;='Gastos Gerais'!$D$4:$D$1002),-(Analítico!J$3&lt;='Gastos Gerais'!$E$4:$E$1002),-('Gastos Gerais'!$C$4:$C$1002))</f>
        <v>1000</v>
      </c>
      <c r="K131" s="73">
        <f>SUMPRODUCT(-('Gastos Gerais'!$B$4:$B$1002=Analítico!$B131),-(Analítico!K$3&gt;='Gastos Gerais'!$D$4:$D$1002),-(Analítico!K$3&lt;='Gastos Gerais'!$E$4:$E$1002),-('Gastos Gerais'!$C$4:$C$1002))</f>
        <v>1000</v>
      </c>
      <c r="L131" s="73">
        <f>SUMPRODUCT(-('Gastos Gerais'!$B$4:$B$1002=Analítico!$B131),-(Analítico!L$3&gt;='Gastos Gerais'!$D$4:$D$1002),-(Analítico!L$3&lt;='Gastos Gerais'!$E$4:$E$1002),-('Gastos Gerais'!$C$4:$C$1002))</f>
        <v>0</v>
      </c>
      <c r="M131" s="73">
        <f>SUMPRODUCT(-('Gastos Gerais'!$B$4:$B$1002=Analítico!$B131),-(Analítico!M$3&gt;='Gastos Gerais'!$D$4:$D$1002),-(Analítico!M$3&lt;='Gastos Gerais'!$E$4:$E$1002),-('Gastos Gerais'!$C$4:$C$1002))</f>
        <v>0</v>
      </c>
      <c r="N131" s="73">
        <f>SUMPRODUCT(-('Gastos Gerais'!$B$4:$B$1002=Analítico!$B131),-(Analítico!N$3&gt;='Gastos Gerais'!$D$4:$D$1002),-(Analítico!N$3&lt;='Gastos Gerais'!$E$4:$E$1002),-('Gastos Gerais'!$C$4:$C$1002))</f>
        <v>0</v>
      </c>
      <c r="O131" s="73">
        <f>SUMPRODUCT(-('Gastos Gerais'!$B$4:$B$1002=Analítico!$B131),-(Analítico!O$3&gt;='Gastos Gerais'!$D$4:$D$1002),-(Analítico!O$3&lt;='Gastos Gerais'!$E$4:$E$1002),-('Gastos Gerais'!$C$4:$C$1002))</f>
        <v>0</v>
      </c>
      <c r="P131" s="73">
        <f>SUMPRODUCT(-('Gastos Gerais'!$B$4:$B$1002=Analítico!$B131),-(Analítico!P$3&gt;='Gastos Gerais'!$D$4:$D$1002),-(Analítico!P$3&lt;='Gastos Gerais'!$E$4:$E$1002),-('Gastos Gerais'!$C$4:$C$1002))</f>
        <v>0</v>
      </c>
      <c r="Q131" s="73">
        <f>SUMPRODUCT(-('Gastos Gerais'!$B$4:$B$1002=Analítico!$B131),-(Analítico!Q$3&gt;='Gastos Gerais'!$D$4:$D$1002),-(Analítico!Q$3&lt;='Gastos Gerais'!$E$4:$E$1002),-('Gastos Gerais'!$C$4:$C$1002))</f>
        <v>0</v>
      </c>
      <c r="R131" s="73">
        <f>SUMPRODUCT(-('Gastos Gerais'!$B$4:$B$1002=Analítico!$B131),-(Analítico!R$3&gt;='Gastos Gerais'!$D$4:$D$1002),-(Analítico!R$3&lt;='Gastos Gerais'!$E$4:$E$1002),-('Gastos Gerais'!$C$4:$C$1002))</f>
        <v>0</v>
      </c>
      <c r="S131" s="73">
        <f>SUMPRODUCT(-('Gastos Gerais'!$B$4:$B$1002=Analítico!$B131),-(Analítico!S$3&gt;='Gastos Gerais'!$D$4:$D$1002),-(Analítico!S$3&lt;='Gastos Gerais'!$E$4:$E$1002),-('Gastos Gerais'!$C$4:$C$1002))</f>
        <v>0</v>
      </c>
      <c r="T131" s="73">
        <f>SUMPRODUCT(-('Gastos Gerais'!$B$4:$B$1002=Analítico!$B131),-(Analítico!T$3&gt;='Gastos Gerais'!$D$4:$D$1002),-(Analítico!T$3&lt;='Gastos Gerais'!$E$4:$E$1002),-('Gastos Gerais'!$C$4:$C$1002))</f>
        <v>0</v>
      </c>
      <c r="U131" s="73">
        <f>SUMPRODUCT(-('Gastos Gerais'!$B$4:$B$1002=Analítico!$B131),-(Analítico!U$3&gt;='Gastos Gerais'!$D$4:$D$1002),-(Analítico!U$3&lt;='Gastos Gerais'!$E$4:$E$1002),-('Gastos Gerais'!$C$4:$C$1002))</f>
        <v>0</v>
      </c>
      <c r="V131" s="73">
        <f>SUMPRODUCT(-('Gastos Gerais'!$B$4:$B$1002=Analítico!$B131),-(Analítico!V$3&gt;='Gastos Gerais'!$D$4:$D$1002),-(Analítico!V$3&lt;='Gastos Gerais'!$E$4:$E$1002),-('Gastos Gerais'!$C$4:$C$1002))</f>
        <v>0</v>
      </c>
      <c r="W131" s="73">
        <f>SUMPRODUCT(-('Gastos Gerais'!$B$4:$B$1002=Analítico!$B131),-(Analítico!W$3&gt;='Gastos Gerais'!$D$4:$D$1002),-(Analítico!W$3&lt;='Gastos Gerais'!$E$4:$E$1002),-('Gastos Gerais'!$C$4:$C$1002))</f>
        <v>0</v>
      </c>
      <c r="X131" s="73">
        <f>SUMPRODUCT(-('Gastos Gerais'!$B$4:$B$1002=Analítico!$B131),-(Analítico!X$3&gt;='Gastos Gerais'!$D$4:$D$1002),-(Analítico!X$3&lt;='Gastos Gerais'!$E$4:$E$1002),-('Gastos Gerais'!$C$4:$C$1002))</f>
        <v>0</v>
      </c>
      <c r="Y131" s="73">
        <f>SUMPRODUCT(-('Gastos Gerais'!$B$4:$B$1002=Analítico!$B131),-(Analítico!Y$3&gt;='Gastos Gerais'!$D$4:$D$1002),-(Analítico!Y$3&lt;='Gastos Gerais'!$E$4:$E$1002),-('Gastos Gerais'!$C$4:$C$1002))</f>
        <v>0</v>
      </c>
      <c r="Z131" s="73">
        <f>SUMPRODUCT(-('Gastos Gerais'!$B$4:$B$1002=Analítico!$B131),-(Analítico!Z$3&gt;='Gastos Gerais'!$D$4:$D$1002),-(Analítico!Z$3&lt;='Gastos Gerais'!$E$4:$E$1002),-('Gastos Gerais'!$C$4:$C$1002))</f>
        <v>0</v>
      </c>
      <c r="AA131" s="73">
        <f>SUMPRODUCT(-('Gastos Gerais'!$B$4:$B$1002=Analítico!$B131),-(Analítico!AA$3&gt;='Gastos Gerais'!$D$4:$D$1002),-(Analítico!AA$3&lt;='Gastos Gerais'!$E$4:$E$1002),-('Gastos Gerais'!$C$4:$C$1002))</f>
        <v>0</v>
      </c>
      <c r="AB131" s="73">
        <f>SUMPRODUCT(-('Gastos Gerais'!$B$4:$B$1002=Analítico!$B131),-(Analítico!AB$3&gt;='Gastos Gerais'!$D$4:$D$1002),-(Analítico!AB$3&lt;='Gastos Gerais'!$E$4:$E$1002),-('Gastos Gerais'!$C$4:$C$1002))</f>
        <v>0</v>
      </c>
      <c r="AC131" s="73">
        <f>SUMPRODUCT(-('Gastos Gerais'!$B$4:$B$1002=Analítico!$B131),-(Analítico!AC$3&gt;='Gastos Gerais'!$D$4:$D$1002),-(Analítico!AC$3&lt;='Gastos Gerais'!$E$4:$E$1002),-('Gastos Gerais'!$C$4:$C$1002))</f>
        <v>0</v>
      </c>
      <c r="AD131" s="73">
        <f>SUMPRODUCT(-('Gastos Gerais'!$B$4:$B$1002=Analítico!$B131),-(Analítico!AD$3&gt;='Gastos Gerais'!$D$4:$D$1002),-(Analítico!AD$3&lt;='Gastos Gerais'!$E$4:$E$1002),-('Gastos Gerais'!$C$4:$C$1002))</f>
        <v>0</v>
      </c>
      <c r="AE131" s="73">
        <f>SUMPRODUCT(-('Gastos Gerais'!$B$4:$B$1002=Analítico!$B131),-(Analítico!AE$3&gt;='Gastos Gerais'!$D$4:$D$1002),-(Analítico!AE$3&lt;='Gastos Gerais'!$E$4:$E$1002),-('Gastos Gerais'!$C$4:$C$1002))</f>
        <v>0</v>
      </c>
      <c r="AF131" s="73">
        <f>SUMPRODUCT(-('Gastos Gerais'!$B$4:$B$1002=Analítico!$B131),-(Analítico!AF$3&gt;='Gastos Gerais'!$D$4:$D$1002),-(Analítico!AF$3&lt;='Gastos Gerais'!$E$4:$E$1002),-('Gastos Gerais'!$C$4:$C$1002))</f>
        <v>0</v>
      </c>
      <c r="AG131" s="73">
        <f>SUMPRODUCT(-('Gastos Gerais'!$B$4:$B$1002=Analítico!$B131),-(Analítico!AG$3&gt;='Gastos Gerais'!$D$4:$D$1002),-(Analítico!AG$3&lt;='Gastos Gerais'!$E$4:$E$1002),-('Gastos Gerais'!$C$4:$C$1002))</f>
        <v>0</v>
      </c>
      <c r="AH131" s="73">
        <f>SUMPRODUCT(-('Gastos Gerais'!$B$4:$B$1002=Analítico!$B131),-(Analítico!AH$3&gt;='Gastos Gerais'!$D$4:$D$1002),-(Analítico!AH$3&lt;='Gastos Gerais'!$E$4:$E$1002),-('Gastos Gerais'!$C$4:$C$1002))</f>
        <v>0</v>
      </c>
      <c r="AI131" s="73">
        <f>SUMPRODUCT(-('Gastos Gerais'!$B$4:$B$1002=Analítico!$B131),-(Analítico!AI$3&gt;='Gastos Gerais'!$D$4:$D$1002),-(Analítico!AI$3&lt;='Gastos Gerais'!$E$4:$E$1002),-('Gastos Gerais'!$C$4:$C$1002))</f>
        <v>0</v>
      </c>
      <c r="AJ131" s="73">
        <f>SUMPRODUCT(-('Gastos Gerais'!$B$4:$B$1002=Analítico!$B131),-(Analítico!AJ$3&gt;='Gastos Gerais'!$D$4:$D$1002),-(Analítico!AJ$3&lt;='Gastos Gerais'!$E$4:$E$1002),-('Gastos Gerais'!$C$4:$C$1002))</f>
        <v>0</v>
      </c>
      <c r="AK131" s="73">
        <f>SUMPRODUCT(-('Gastos Gerais'!$B$4:$B$1002=Analítico!$B131),-(Analítico!AK$3&gt;='Gastos Gerais'!$D$4:$D$1002),-(Analítico!AK$3&lt;='Gastos Gerais'!$E$4:$E$1002),-('Gastos Gerais'!$C$4:$C$1002))</f>
        <v>0</v>
      </c>
      <c r="AL131" s="73">
        <f>SUMPRODUCT(-('Gastos Gerais'!$B$4:$B$1002=Analítico!$B131),-(Analítico!AL$3&gt;='Gastos Gerais'!$D$4:$D$1002),-(Analítico!AL$3&lt;='Gastos Gerais'!$E$4:$E$1002),-('Gastos Gerais'!$C$4:$C$1002))</f>
        <v>0</v>
      </c>
      <c r="AM131" s="73">
        <f>SUMPRODUCT(-('Gastos Gerais'!$B$4:$B$1002=Analítico!$B131),-(Analítico!AM$3&gt;='Gastos Gerais'!$D$4:$D$1002),-(Analítico!AM$3&lt;='Gastos Gerais'!$E$4:$E$1002),-('Gastos Gerais'!$C$4:$C$1002))</f>
        <v>0</v>
      </c>
      <c r="AN131" s="73">
        <f>SUMPRODUCT(-('Gastos Gerais'!$B$4:$B$1002=Analítico!$B131),-(Analítico!AN$3&gt;='Gastos Gerais'!$D$4:$D$1002),-(Analítico!AN$3&lt;='Gastos Gerais'!$E$4:$E$1002),-('Gastos Gerais'!$C$4:$C$1002))</f>
        <v>0</v>
      </c>
      <c r="AO131" s="73">
        <f>SUMPRODUCT(-('Gastos Gerais'!$B$4:$B$1002=Analítico!$B131),-(Analítico!AO$3&gt;='Gastos Gerais'!$D$4:$D$1002),-(Analítico!AO$3&lt;='Gastos Gerais'!$E$4:$E$1002),-('Gastos Gerais'!$C$4:$C$1002))</f>
        <v>0</v>
      </c>
      <c r="AP131" s="73">
        <f>SUMPRODUCT(-('Gastos Gerais'!$B$4:$B$1002=Analítico!$B131),-(Analítico!AP$3&gt;='Gastos Gerais'!$D$4:$D$1002),-(Analítico!AP$3&lt;='Gastos Gerais'!$E$4:$E$1002),-('Gastos Gerais'!$C$4:$C$1002))</f>
        <v>0</v>
      </c>
      <c r="AQ131" s="73">
        <f>SUMPRODUCT(-('Gastos Gerais'!$B$4:$B$1002=Analítico!$B131),-(Analítico!AQ$3&gt;='Gastos Gerais'!$D$4:$D$1002),-(Analítico!AQ$3&lt;='Gastos Gerais'!$E$4:$E$1002),-('Gastos Gerais'!$C$4:$C$1002))</f>
        <v>0</v>
      </c>
      <c r="AR131" s="73">
        <f>SUMPRODUCT(-('Gastos Gerais'!$B$4:$B$1002=Analítico!$B131),-(Analítico!AR$3&gt;='Gastos Gerais'!$D$4:$D$1002),-(Analítico!AR$3&lt;='Gastos Gerais'!$E$4:$E$1002),-('Gastos Gerais'!$C$4:$C$1002))</f>
        <v>0</v>
      </c>
      <c r="AS131" s="73">
        <f>SUMPRODUCT(-('Gastos Gerais'!$B$4:$B$1002=Analítico!$B131),-(Analítico!AS$3&gt;='Gastos Gerais'!$D$4:$D$1002),-(Analítico!AS$3&lt;='Gastos Gerais'!$E$4:$E$1002),-('Gastos Gerais'!$C$4:$C$1002))</f>
        <v>0</v>
      </c>
      <c r="AT131" s="73">
        <f>SUMPRODUCT(-('Gastos Gerais'!$B$4:$B$1002=Analítico!$B131),-(Analítico!AT$3&gt;='Gastos Gerais'!$D$4:$D$1002),-(Analítico!AT$3&lt;='Gastos Gerais'!$E$4:$E$1002),-('Gastos Gerais'!$C$4:$C$1002))</f>
        <v>0</v>
      </c>
      <c r="AU131" s="73">
        <f>SUMPRODUCT(-('Gastos Gerais'!$B$4:$B$1002=Analítico!$B131),-(Analítico!AU$3&gt;='Gastos Gerais'!$D$4:$D$1002),-(Analítico!AU$3&lt;='Gastos Gerais'!$E$4:$E$1002),-('Gastos Gerais'!$C$4:$C$1002))</f>
        <v>0</v>
      </c>
      <c r="AV131" s="73">
        <f>SUMPRODUCT(-('Gastos Gerais'!$B$4:$B$1002=Analítico!$B131),-(Analítico!AV$3&gt;='Gastos Gerais'!$D$4:$D$1002),-(Analítico!AV$3&lt;='Gastos Gerais'!$E$4:$E$1002),-('Gastos Gerais'!$C$4:$C$1002))</f>
        <v>0</v>
      </c>
      <c r="AW131" s="73">
        <f>SUMPRODUCT(-('Gastos Gerais'!$B$4:$B$1002=Analítico!$B131),-(Analítico!AW$3&gt;='Gastos Gerais'!$D$4:$D$1002),-(Analítico!AW$3&lt;='Gastos Gerais'!$E$4:$E$1002),-('Gastos Gerais'!$C$4:$C$1002))</f>
        <v>0</v>
      </c>
      <c r="AX131" s="73">
        <f>SUMPRODUCT(-('Gastos Gerais'!$B$4:$B$1002=Analítico!$B131),-(Analítico!AX$3&gt;='Gastos Gerais'!$D$4:$D$1002),-(Analítico!AX$3&lt;='Gastos Gerais'!$E$4:$E$1002),-('Gastos Gerais'!$C$4:$C$1002))</f>
        <v>0</v>
      </c>
      <c r="AY131" s="73">
        <f>SUMPRODUCT(-('Gastos Gerais'!$B$4:$B$1002=Analítico!$B131),-(Analítico!AY$3&gt;='Gastos Gerais'!$D$4:$D$1002),-(Analítico!AY$3&lt;='Gastos Gerais'!$E$4:$E$1002),-('Gastos Gerais'!$C$4:$C$1002))</f>
        <v>0</v>
      </c>
      <c r="AZ131" s="73">
        <f>SUMPRODUCT(-('Gastos Gerais'!$B$4:$B$1002=Analítico!$B131),-(Analítico!AZ$3&gt;='Gastos Gerais'!$D$4:$D$1002),-(Analítico!AZ$3&lt;='Gastos Gerais'!$E$4:$E$1002),-('Gastos Gerais'!$C$4:$C$1002))</f>
        <v>0</v>
      </c>
      <c r="BA131" s="73">
        <f>SUMPRODUCT(-('Gastos Gerais'!$B$4:$B$1002=Analítico!$B131),-(Analítico!BA$3&gt;='Gastos Gerais'!$D$4:$D$1002),-(Analítico!BA$3&lt;='Gastos Gerais'!$E$4:$E$1002),-('Gastos Gerais'!$C$4:$C$1002))</f>
        <v>0</v>
      </c>
      <c r="BB131" s="73">
        <f>SUMPRODUCT(-('Gastos Gerais'!$B$4:$B$1002=Analítico!$B131),-(Analítico!BB$3&gt;='Gastos Gerais'!$D$4:$D$1002),-(Analítico!BB$3&lt;='Gastos Gerais'!$E$4:$E$1002),-('Gastos Gerais'!$C$4:$C$1002))</f>
        <v>0</v>
      </c>
      <c r="BC131" s="73">
        <f>SUMPRODUCT(-('Gastos Gerais'!$B$4:$B$1002=Analítico!$B131),-(Analítico!BC$3&gt;='Gastos Gerais'!$D$4:$D$1002),-(Analítico!BC$3&lt;='Gastos Gerais'!$E$4:$E$1002),-('Gastos Gerais'!$C$4:$C$1002))</f>
        <v>0</v>
      </c>
      <c r="BD131" s="73">
        <f>SUMPRODUCT(-('Gastos Gerais'!$B$4:$B$1002=Analítico!$B131),-(Analítico!BD$3&gt;='Gastos Gerais'!$D$4:$D$1002),-(Analítico!BD$3&lt;='Gastos Gerais'!$E$4:$E$1002),-('Gastos Gerais'!$C$4:$C$1002))</f>
        <v>0</v>
      </c>
      <c r="BE131" s="73">
        <f>SUMPRODUCT(-('Gastos Gerais'!$B$4:$B$1002=Analítico!$B131),-(Analítico!BE$3&gt;='Gastos Gerais'!$D$4:$D$1002),-(Analítico!BE$3&lt;='Gastos Gerais'!$E$4:$E$1002),-('Gastos Gerais'!$C$4:$C$1002))</f>
        <v>0</v>
      </c>
      <c r="BF131" s="73">
        <f>SUMPRODUCT(-('Gastos Gerais'!$B$4:$B$1002=Analítico!$B131),-(Analítico!BF$3&gt;='Gastos Gerais'!$D$4:$D$1002),-(Analítico!BF$3&lt;='Gastos Gerais'!$E$4:$E$1002),-('Gastos Gerais'!$C$4:$C$1002))</f>
        <v>0</v>
      </c>
      <c r="BG131" s="73">
        <f>SUMPRODUCT(-('Gastos Gerais'!$B$4:$B$1002=Analítico!$B131),-(Analítico!BG$3&gt;='Gastos Gerais'!$D$4:$D$1002),-(Analítico!BG$3&lt;='Gastos Gerais'!$E$4:$E$1002),-('Gastos Gerais'!$C$4:$C$1002))</f>
        <v>0</v>
      </c>
      <c r="BH131" s="73">
        <f>SUMPRODUCT(-('Gastos Gerais'!$B$4:$B$1002=Analítico!$B131),-(Analítico!BH$3&gt;='Gastos Gerais'!$D$4:$D$1002),-(Analítico!BH$3&lt;='Gastos Gerais'!$E$4:$E$1002),-('Gastos Gerais'!$C$4:$C$1002))</f>
        <v>0</v>
      </c>
      <c r="BI131" s="73">
        <f>SUMPRODUCT(-('Gastos Gerais'!$B$4:$B$1002=Analítico!$B131),-(Analítico!BI$3&gt;='Gastos Gerais'!$D$4:$D$1002),-(Analítico!BI$3&lt;='Gastos Gerais'!$E$4:$E$1002),-('Gastos Gerais'!$C$4:$C$1002))</f>
        <v>0</v>
      </c>
      <c r="BJ131" s="73">
        <f>SUMPRODUCT(-('Gastos Gerais'!$B$4:$B$1002=Analítico!$B131),-(Analítico!BJ$3&gt;='Gastos Gerais'!$D$4:$D$1002),-(Analítico!BJ$3&lt;='Gastos Gerais'!$E$4:$E$1002),-('Gastos Gerais'!$C$4:$C$1002))</f>
        <v>0</v>
      </c>
      <c r="BK131" s="71">
        <f t="shared" si="35"/>
        <v>9000</v>
      </c>
      <c r="BL131" s="76">
        <f t="shared" ca="1" si="36"/>
        <v>1.0946434899365381E-4</v>
      </c>
    </row>
    <row r="132" spans="1:64" s="49" customFormat="1" ht="23.25" customHeight="1">
      <c r="A132" s="19" t="s">
        <v>271</v>
      </c>
      <c r="B132" s="351" t="s">
        <v>272</v>
      </c>
      <c r="C132" s="73">
        <f>SUMPRODUCT(-('Gastos Gerais'!$B$4:$B$1002=Analítico!$B132),-(Analítico!C$3&gt;='Gastos Gerais'!$D$4:$D$1002),-(Analítico!C$3&lt;='Gastos Gerais'!$E$4:$E$1002),-('Gastos Gerais'!$C$4:$C$1002))</f>
        <v>580000</v>
      </c>
      <c r="D132" s="73">
        <f>SUMPRODUCT(-('Gastos Gerais'!$B$4:$B$1002=Analítico!$B132),-(Analítico!D$3&gt;='Gastos Gerais'!$D$4:$D$1002),-(Analítico!D$3&lt;='Gastos Gerais'!$E$4:$E$1002),-('Gastos Gerais'!$C$4:$C$1002))</f>
        <v>580000</v>
      </c>
      <c r="E132" s="73">
        <f>SUMPRODUCT(-('Gastos Gerais'!$B$4:$B$1002=Analítico!$B132),-(Analítico!E$3&gt;='Gastos Gerais'!$D$4:$D$1002),-(Analítico!E$3&lt;='Gastos Gerais'!$E$4:$E$1002),-('Gastos Gerais'!$C$4:$C$1002))</f>
        <v>580000</v>
      </c>
      <c r="F132" s="73">
        <f>SUMPRODUCT(-('Gastos Gerais'!$B$4:$B$1002=Analítico!$B132),-(Analítico!F$3&gt;='Gastos Gerais'!$D$4:$D$1002),-(Analítico!F$3&lt;='Gastos Gerais'!$E$4:$E$1002),-('Gastos Gerais'!$C$4:$C$1002))</f>
        <v>580000</v>
      </c>
      <c r="G132" s="73">
        <f>SUMPRODUCT(-('Gastos Gerais'!$B$4:$B$1002=Analítico!$B132),-(Analítico!G$3&gt;='Gastos Gerais'!$D$4:$D$1002),-(Analítico!G$3&lt;='Gastos Gerais'!$E$4:$E$1002),-('Gastos Gerais'!$C$4:$C$1002))</f>
        <v>580000</v>
      </c>
      <c r="H132" s="73">
        <f>SUMPRODUCT(-('Gastos Gerais'!$B$4:$B$1002=Analítico!$B132),-(Analítico!H$3&gt;='Gastos Gerais'!$D$4:$D$1002),-(Analítico!H$3&lt;='Gastos Gerais'!$E$4:$E$1002),-('Gastos Gerais'!$C$4:$C$1002))</f>
        <v>580000</v>
      </c>
      <c r="I132" s="73">
        <f>SUMPRODUCT(-('Gastos Gerais'!$B$4:$B$1002=Analítico!$B132),-(Analítico!I$3&gt;='Gastos Gerais'!$D$4:$D$1002),-(Analítico!I$3&lt;='Gastos Gerais'!$E$4:$E$1002),-('Gastos Gerais'!$C$4:$C$1002))</f>
        <v>580000</v>
      </c>
      <c r="J132" s="73">
        <f>SUMPRODUCT(-('Gastos Gerais'!$B$4:$B$1002=Analítico!$B132),-(Analítico!J$3&gt;='Gastos Gerais'!$D$4:$D$1002),-(Analítico!J$3&lt;='Gastos Gerais'!$E$4:$E$1002),-('Gastos Gerais'!$C$4:$C$1002))</f>
        <v>580000</v>
      </c>
      <c r="K132" s="73">
        <f>SUMPRODUCT(-('Gastos Gerais'!$B$4:$B$1002=Analítico!$B132),-(Analítico!K$3&gt;='Gastos Gerais'!$D$4:$D$1002),-(Analítico!K$3&lt;='Gastos Gerais'!$E$4:$E$1002),-('Gastos Gerais'!$C$4:$C$1002))</f>
        <v>580000</v>
      </c>
      <c r="L132" s="73">
        <f>SUMPRODUCT(-('Gastos Gerais'!$B$4:$B$1002=Analítico!$B132),-(Analítico!L$3&gt;='Gastos Gerais'!$D$4:$D$1002),-(Analítico!L$3&lt;='Gastos Gerais'!$E$4:$E$1002),-('Gastos Gerais'!$C$4:$C$1002))</f>
        <v>0</v>
      </c>
      <c r="M132" s="73">
        <f>SUMPRODUCT(-('Gastos Gerais'!$B$4:$B$1002=Analítico!$B132),-(Analítico!M$3&gt;='Gastos Gerais'!$D$4:$D$1002),-(Analítico!M$3&lt;='Gastos Gerais'!$E$4:$E$1002),-('Gastos Gerais'!$C$4:$C$1002))</f>
        <v>0</v>
      </c>
      <c r="N132" s="73">
        <f>SUMPRODUCT(-('Gastos Gerais'!$B$4:$B$1002=Analítico!$B132),-(Analítico!N$3&gt;='Gastos Gerais'!$D$4:$D$1002),-(Analítico!N$3&lt;='Gastos Gerais'!$E$4:$E$1002),-('Gastos Gerais'!$C$4:$C$1002))</f>
        <v>0</v>
      </c>
      <c r="O132" s="73">
        <f>SUMPRODUCT(-('Gastos Gerais'!$B$4:$B$1002=Analítico!$B132),-(Analítico!O$3&gt;='Gastos Gerais'!$D$4:$D$1002),-(Analítico!O$3&lt;='Gastos Gerais'!$E$4:$E$1002),-('Gastos Gerais'!$C$4:$C$1002))</f>
        <v>0</v>
      </c>
      <c r="P132" s="73">
        <f>SUMPRODUCT(-('Gastos Gerais'!$B$4:$B$1002=Analítico!$B132),-(Analítico!P$3&gt;='Gastos Gerais'!$D$4:$D$1002),-(Analítico!P$3&lt;='Gastos Gerais'!$E$4:$E$1002),-('Gastos Gerais'!$C$4:$C$1002))</f>
        <v>0</v>
      </c>
      <c r="Q132" s="73">
        <f>SUMPRODUCT(-('Gastos Gerais'!$B$4:$B$1002=Analítico!$B132),-(Analítico!Q$3&gt;='Gastos Gerais'!$D$4:$D$1002),-(Analítico!Q$3&lt;='Gastos Gerais'!$E$4:$E$1002),-('Gastos Gerais'!$C$4:$C$1002))</f>
        <v>0</v>
      </c>
      <c r="R132" s="73">
        <f>SUMPRODUCT(-('Gastos Gerais'!$B$4:$B$1002=Analítico!$B132),-(Analítico!R$3&gt;='Gastos Gerais'!$D$4:$D$1002),-(Analítico!R$3&lt;='Gastos Gerais'!$E$4:$E$1002),-('Gastos Gerais'!$C$4:$C$1002))</f>
        <v>0</v>
      </c>
      <c r="S132" s="73">
        <f>SUMPRODUCT(-('Gastos Gerais'!$B$4:$B$1002=Analítico!$B132),-(Analítico!S$3&gt;='Gastos Gerais'!$D$4:$D$1002),-(Analítico!S$3&lt;='Gastos Gerais'!$E$4:$E$1002),-('Gastos Gerais'!$C$4:$C$1002))</f>
        <v>0</v>
      </c>
      <c r="T132" s="73">
        <f>SUMPRODUCT(-('Gastos Gerais'!$B$4:$B$1002=Analítico!$B132),-(Analítico!T$3&gt;='Gastos Gerais'!$D$4:$D$1002),-(Analítico!T$3&lt;='Gastos Gerais'!$E$4:$E$1002),-('Gastos Gerais'!$C$4:$C$1002))</f>
        <v>0</v>
      </c>
      <c r="U132" s="73">
        <f>SUMPRODUCT(-('Gastos Gerais'!$B$4:$B$1002=Analítico!$B132),-(Analítico!U$3&gt;='Gastos Gerais'!$D$4:$D$1002),-(Analítico!U$3&lt;='Gastos Gerais'!$E$4:$E$1002),-('Gastos Gerais'!$C$4:$C$1002))</f>
        <v>0</v>
      </c>
      <c r="V132" s="73">
        <f>SUMPRODUCT(-('Gastos Gerais'!$B$4:$B$1002=Analítico!$B132),-(Analítico!V$3&gt;='Gastos Gerais'!$D$4:$D$1002),-(Analítico!V$3&lt;='Gastos Gerais'!$E$4:$E$1002),-('Gastos Gerais'!$C$4:$C$1002))</f>
        <v>0</v>
      </c>
      <c r="W132" s="73">
        <f>SUMPRODUCT(-('Gastos Gerais'!$B$4:$B$1002=Analítico!$B132),-(Analítico!W$3&gt;='Gastos Gerais'!$D$4:$D$1002),-(Analítico!W$3&lt;='Gastos Gerais'!$E$4:$E$1002),-('Gastos Gerais'!$C$4:$C$1002))</f>
        <v>0</v>
      </c>
      <c r="X132" s="73">
        <f>SUMPRODUCT(-('Gastos Gerais'!$B$4:$B$1002=Analítico!$B132),-(Analítico!X$3&gt;='Gastos Gerais'!$D$4:$D$1002),-(Analítico!X$3&lt;='Gastos Gerais'!$E$4:$E$1002),-('Gastos Gerais'!$C$4:$C$1002))</f>
        <v>0</v>
      </c>
      <c r="Y132" s="73">
        <f>SUMPRODUCT(-('Gastos Gerais'!$B$4:$B$1002=Analítico!$B132),-(Analítico!Y$3&gt;='Gastos Gerais'!$D$4:$D$1002),-(Analítico!Y$3&lt;='Gastos Gerais'!$E$4:$E$1002),-('Gastos Gerais'!$C$4:$C$1002))</f>
        <v>0</v>
      </c>
      <c r="Z132" s="73">
        <f>SUMPRODUCT(-('Gastos Gerais'!$B$4:$B$1002=Analítico!$B132),-(Analítico!Z$3&gt;='Gastos Gerais'!$D$4:$D$1002),-(Analítico!Z$3&lt;='Gastos Gerais'!$E$4:$E$1002),-('Gastos Gerais'!$C$4:$C$1002))</f>
        <v>0</v>
      </c>
      <c r="AA132" s="73">
        <f>SUMPRODUCT(-('Gastos Gerais'!$B$4:$B$1002=Analítico!$B132),-(Analítico!AA$3&gt;='Gastos Gerais'!$D$4:$D$1002),-(Analítico!AA$3&lt;='Gastos Gerais'!$E$4:$E$1002),-('Gastos Gerais'!$C$4:$C$1002))</f>
        <v>0</v>
      </c>
      <c r="AB132" s="73">
        <f>SUMPRODUCT(-('Gastos Gerais'!$B$4:$B$1002=Analítico!$B132),-(Analítico!AB$3&gt;='Gastos Gerais'!$D$4:$D$1002),-(Analítico!AB$3&lt;='Gastos Gerais'!$E$4:$E$1002),-('Gastos Gerais'!$C$4:$C$1002))</f>
        <v>0</v>
      </c>
      <c r="AC132" s="73">
        <f>SUMPRODUCT(-('Gastos Gerais'!$B$4:$B$1002=Analítico!$B132),-(Analítico!AC$3&gt;='Gastos Gerais'!$D$4:$D$1002),-(Analítico!AC$3&lt;='Gastos Gerais'!$E$4:$E$1002),-('Gastos Gerais'!$C$4:$C$1002))</f>
        <v>0</v>
      </c>
      <c r="AD132" s="73">
        <f>SUMPRODUCT(-('Gastos Gerais'!$B$4:$B$1002=Analítico!$B132),-(Analítico!AD$3&gt;='Gastos Gerais'!$D$4:$D$1002),-(Analítico!AD$3&lt;='Gastos Gerais'!$E$4:$E$1002),-('Gastos Gerais'!$C$4:$C$1002))</f>
        <v>0</v>
      </c>
      <c r="AE132" s="73">
        <f>SUMPRODUCT(-('Gastos Gerais'!$B$4:$B$1002=Analítico!$B132),-(Analítico!AE$3&gt;='Gastos Gerais'!$D$4:$D$1002),-(Analítico!AE$3&lt;='Gastos Gerais'!$E$4:$E$1002),-('Gastos Gerais'!$C$4:$C$1002))</f>
        <v>0</v>
      </c>
      <c r="AF132" s="73">
        <f>SUMPRODUCT(-('Gastos Gerais'!$B$4:$B$1002=Analítico!$B132),-(Analítico!AF$3&gt;='Gastos Gerais'!$D$4:$D$1002),-(Analítico!AF$3&lt;='Gastos Gerais'!$E$4:$E$1002),-('Gastos Gerais'!$C$4:$C$1002))</f>
        <v>0</v>
      </c>
      <c r="AG132" s="73">
        <f>SUMPRODUCT(-('Gastos Gerais'!$B$4:$B$1002=Analítico!$B132),-(Analítico!AG$3&gt;='Gastos Gerais'!$D$4:$D$1002),-(Analítico!AG$3&lt;='Gastos Gerais'!$E$4:$E$1002),-('Gastos Gerais'!$C$4:$C$1002))</f>
        <v>0</v>
      </c>
      <c r="AH132" s="73">
        <f>SUMPRODUCT(-('Gastos Gerais'!$B$4:$B$1002=Analítico!$B132),-(Analítico!AH$3&gt;='Gastos Gerais'!$D$4:$D$1002),-(Analítico!AH$3&lt;='Gastos Gerais'!$E$4:$E$1002),-('Gastos Gerais'!$C$4:$C$1002))</f>
        <v>0</v>
      </c>
      <c r="AI132" s="73">
        <f>SUMPRODUCT(-('Gastos Gerais'!$B$4:$B$1002=Analítico!$B132),-(Analítico!AI$3&gt;='Gastos Gerais'!$D$4:$D$1002),-(Analítico!AI$3&lt;='Gastos Gerais'!$E$4:$E$1002),-('Gastos Gerais'!$C$4:$C$1002))</f>
        <v>0</v>
      </c>
      <c r="AJ132" s="73">
        <f>SUMPRODUCT(-('Gastos Gerais'!$B$4:$B$1002=Analítico!$B132),-(Analítico!AJ$3&gt;='Gastos Gerais'!$D$4:$D$1002),-(Analítico!AJ$3&lt;='Gastos Gerais'!$E$4:$E$1002),-('Gastos Gerais'!$C$4:$C$1002))</f>
        <v>0</v>
      </c>
      <c r="AK132" s="73">
        <f>SUMPRODUCT(-('Gastos Gerais'!$B$4:$B$1002=Analítico!$B132),-(Analítico!AK$3&gt;='Gastos Gerais'!$D$4:$D$1002),-(Analítico!AK$3&lt;='Gastos Gerais'!$E$4:$E$1002),-('Gastos Gerais'!$C$4:$C$1002))</f>
        <v>0</v>
      </c>
      <c r="AL132" s="73">
        <f>SUMPRODUCT(-('Gastos Gerais'!$B$4:$B$1002=Analítico!$B132),-(Analítico!AL$3&gt;='Gastos Gerais'!$D$4:$D$1002),-(Analítico!AL$3&lt;='Gastos Gerais'!$E$4:$E$1002),-('Gastos Gerais'!$C$4:$C$1002))</f>
        <v>0</v>
      </c>
      <c r="AM132" s="73">
        <f>SUMPRODUCT(-('Gastos Gerais'!$B$4:$B$1002=Analítico!$B132),-(Analítico!AM$3&gt;='Gastos Gerais'!$D$4:$D$1002),-(Analítico!AM$3&lt;='Gastos Gerais'!$E$4:$E$1002),-('Gastos Gerais'!$C$4:$C$1002))</f>
        <v>0</v>
      </c>
      <c r="AN132" s="73">
        <f>SUMPRODUCT(-('Gastos Gerais'!$B$4:$B$1002=Analítico!$B132),-(Analítico!AN$3&gt;='Gastos Gerais'!$D$4:$D$1002),-(Analítico!AN$3&lt;='Gastos Gerais'!$E$4:$E$1002),-('Gastos Gerais'!$C$4:$C$1002))</f>
        <v>0</v>
      </c>
      <c r="AO132" s="73">
        <f>SUMPRODUCT(-('Gastos Gerais'!$B$4:$B$1002=Analítico!$B132),-(Analítico!AO$3&gt;='Gastos Gerais'!$D$4:$D$1002),-(Analítico!AO$3&lt;='Gastos Gerais'!$E$4:$E$1002),-('Gastos Gerais'!$C$4:$C$1002))</f>
        <v>0</v>
      </c>
      <c r="AP132" s="73">
        <f>SUMPRODUCT(-('Gastos Gerais'!$B$4:$B$1002=Analítico!$B132),-(Analítico!AP$3&gt;='Gastos Gerais'!$D$4:$D$1002),-(Analítico!AP$3&lt;='Gastos Gerais'!$E$4:$E$1002),-('Gastos Gerais'!$C$4:$C$1002))</f>
        <v>0</v>
      </c>
      <c r="AQ132" s="73">
        <f>SUMPRODUCT(-('Gastos Gerais'!$B$4:$B$1002=Analítico!$B132),-(Analítico!AQ$3&gt;='Gastos Gerais'!$D$4:$D$1002),-(Analítico!AQ$3&lt;='Gastos Gerais'!$E$4:$E$1002),-('Gastos Gerais'!$C$4:$C$1002))</f>
        <v>0</v>
      </c>
      <c r="AR132" s="73">
        <f>SUMPRODUCT(-('Gastos Gerais'!$B$4:$B$1002=Analítico!$B132),-(Analítico!AR$3&gt;='Gastos Gerais'!$D$4:$D$1002),-(Analítico!AR$3&lt;='Gastos Gerais'!$E$4:$E$1002),-('Gastos Gerais'!$C$4:$C$1002))</f>
        <v>0</v>
      </c>
      <c r="AS132" s="73">
        <f>SUMPRODUCT(-('Gastos Gerais'!$B$4:$B$1002=Analítico!$B132),-(Analítico!AS$3&gt;='Gastos Gerais'!$D$4:$D$1002),-(Analítico!AS$3&lt;='Gastos Gerais'!$E$4:$E$1002),-('Gastos Gerais'!$C$4:$C$1002))</f>
        <v>0</v>
      </c>
      <c r="AT132" s="73">
        <f>SUMPRODUCT(-('Gastos Gerais'!$B$4:$B$1002=Analítico!$B132),-(Analítico!AT$3&gt;='Gastos Gerais'!$D$4:$D$1002),-(Analítico!AT$3&lt;='Gastos Gerais'!$E$4:$E$1002),-('Gastos Gerais'!$C$4:$C$1002))</f>
        <v>0</v>
      </c>
      <c r="AU132" s="73">
        <f>SUMPRODUCT(-('Gastos Gerais'!$B$4:$B$1002=Analítico!$B132),-(Analítico!AU$3&gt;='Gastos Gerais'!$D$4:$D$1002),-(Analítico!AU$3&lt;='Gastos Gerais'!$E$4:$E$1002),-('Gastos Gerais'!$C$4:$C$1002))</f>
        <v>0</v>
      </c>
      <c r="AV132" s="73">
        <f>SUMPRODUCT(-('Gastos Gerais'!$B$4:$B$1002=Analítico!$B132),-(Analítico!AV$3&gt;='Gastos Gerais'!$D$4:$D$1002),-(Analítico!AV$3&lt;='Gastos Gerais'!$E$4:$E$1002),-('Gastos Gerais'!$C$4:$C$1002))</f>
        <v>0</v>
      </c>
      <c r="AW132" s="73">
        <f>SUMPRODUCT(-('Gastos Gerais'!$B$4:$B$1002=Analítico!$B132),-(Analítico!AW$3&gt;='Gastos Gerais'!$D$4:$D$1002),-(Analítico!AW$3&lt;='Gastos Gerais'!$E$4:$E$1002),-('Gastos Gerais'!$C$4:$C$1002))</f>
        <v>0</v>
      </c>
      <c r="AX132" s="73">
        <f>SUMPRODUCT(-('Gastos Gerais'!$B$4:$B$1002=Analítico!$B132),-(Analítico!AX$3&gt;='Gastos Gerais'!$D$4:$D$1002),-(Analítico!AX$3&lt;='Gastos Gerais'!$E$4:$E$1002),-('Gastos Gerais'!$C$4:$C$1002))</f>
        <v>0</v>
      </c>
      <c r="AY132" s="73">
        <f>SUMPRODUCT(-('Gastos Gerais'!$B$4:$B$1002=Analítico!$B132),-(Analítico!AY$3&gt;='Gastos Gerais'!$D$4:$D$1002),-(Analítico!AY$3&lt;='Gastos Gerais'!$E$4:$E$1002),-('Gastos Gerais'!$C$4:$C$1002))</f>
        <v>0</v>
      </c>
      <c r="AZ132" s="73">
        <f>SUMPRODUCT(-('Gastos Gerais'!$B$4:$B$1002=Analítico!$B132),-(Analítico!AZ$3&gt;='Gastos Gerais'!$D$4:$D$1002),-(Analítico!AZ$3&lt;='Gastos Gerais'!$E$4:$E$1002),-('Gastos Gerais'!$C$4:$C$1002))</f>
        <v>0</v>
      </c>
      <c r="BA132" s="73">
        <f>SUMPRODUCT(-('Gastos Gerais'!$B$4:$B$1002=Analítico!$B132),-(Analítico!BA$3&gt;='Gastos Gerais'!$D$4:$D$1002),-(Analítico!BA$3&lt;='Gastos Gerais'!$E$4:$E$1002),-('Gastos Gerais'!$C$4:$C$1002))</f>
        <v>0</v>
      </c>
      <c r="BB132" s="73">
        <f>SUMPRODUCT(-('Gastos Gerais'!$B$4:$B$1002=Analítico!$B132),-(Analítico!BB$3&gt;='Gastos Gerais'!$D$4:$D$1002),-(Analítico!BB$3&lt;='Gastos Gerais'!$E$4:$E$1002),-('Gastos Gerais'!$C$4:$C$1002))</f>
        <v>0</v>
      </c>
      <c r="BC132" s="73">
        <f>SUMPRODUCT(-('Gastos Gerais'!$B$4:$B$1002=Analítico!$B132),-(Analítico!BC$3&gt;='Gastos Gerais'!$D$4:$D$1002),-(Analítico!BC$3&lt;='Gastos Gerais'!$E$4:$E$1002),-('Gastos Gerais'!$C$4:$C$1002))</f>
        <v>0</v>
      </c>
      <c r="BD132" s="73">
        <f>SUMPRODUCT(-('Gastos Gerais'!$B$4:$B$1002=Analítico!$B132),-(Analítico!BD$3&gt;='Gastos Gerais'!$D$4:$D$1002),-(Analítico!BD$3&lt;='Gastos Gerais'!$E$4:$E$1002),-('Gastos Gerais'!$C$4:$C$1002))</f>
        <v>0</v>
      </c>
      <c r="BE132" s="73">
        <f>SUMPRODUCT(-('Gastos Gerais'!$B$4:$B$1002=Analítico!$B132),-(Analítico!BE$3&gt;='Gastos Gerais'!$D$4:$D$1002),-(Analítico!BE$3&lt;='Gastos Gerais'!$E$4:$E$1002),-('Gastos Gerais'!$C$4:$C$1002))</f>
        <v>0</v>
      </c>
      <c r="BF132" s="73">
        <f>SUMPRODUCT(-('Gastos Gerais'!$B$4:$B$1002=Analítico!$B132),-(Analítico!BF$3&gt;='Gastos Gerais'!$D$4:$D$1002),-(Analítico!BF$3&lt;='Gastos Gerais'!$E$4:$E$1002),-('Gastos Gerais'!$C$4:$C$1002))</f>
        <v>0</v>
      </c>
      <c r="BG132" s="73">
        <f>SUMPRODUCT(-('Gastos Gerais'!$B$4:$B$1002=Analítico!$B132),-(Analítico!BG$3&gt;='Gastos Gerais'!$D$4:$D$1002),-(Analítico!BG$3&lt;='Gastos Gerais'!$E$4:$E$1002),-('Gastos Gerais'!$C$4:$C$1002))</f>
        <v>0</v>
      </c>
      <c r="BH132" s="73">
        <f>SUMPRODUCT(-('Gastos Gerais'!$B$4:$B$1002=Analítico!$B132),-(Analítico!BH$3&gt;='Gastos Gerais'!$D$4:$D$1002),-(Analítico!BH$3&lt;='Gastos Gerais'!$E$4:$E$1002),-('Gastos Gerais'!$C$4:$C$1002))</f>
        <v>0</v>
      </c>
      <c r="BI132" s="73">
        <f>SUMPRODUCT(-('Gastos Gerais'!$B$4:$B$1002=Analítico!$B132),-(Analítico!BI$3&gt;='Gastos Gerais'!$D$4:$D$1002),-(Analítico!BI$3&lt;='Gastos Gerais'!$E$4:$E$1002),-('Gastos Gerais'!$C$4:$C$1002))</f>
        <v>0</v>
      </c>
      <c r="BJ132" s="73">
        <f>SUMPRODUCT(-('Gastos Gerais'!$B$4:$B$1002=Analítico!$B132),-(Analítico!BJ$3&gt;='Gastos Gerais'!$D$4:$D$1002),-(Analítico!BJ$3&lt;='Gastos Gerais'!$E$4:$E$1002),-('Gastos Gerais'!$C$4:$C$1002))</f>
        <v>0</v>
      </c>
      <c r="BK132" s="71">
        <f t="shared" si="35"/>
        <v>5220000</v>
      </c>
      <c r="BL132" s="76">
        <f t="shared" ca="1" si="36"/>
        <v>6.3489322416319202E-2</v>
      </c>
    </row>
    <row r="133" spans="1:64" s="49" customFormat="1" ht="23.25" customHeight="1">
      <c r="A133" s="19" t="s">
        <v>273</v>
      </c>
      <c r="B133" s="351" t="s">
        <v>274</v>
      </c>
      <c r="C133" s="73">
        <f>SUMPRODUCT(-('Gastos Gerais'!$B$4:$B$1002=Analítico!$B133),-(Analítico!C$3&gt;='Gastos Gerais'!$D$4:$D$1002),-(Analítico!C$3&lt;='Gastos Gerais'!$E$4:$E$1002),-('Gastos Gerais'!$C$4:$C$1002))</f>
        <v>185000</v>
      </c>
      <c r="D133" s="73">
        <f>SUMPRODUCT(-('Gastos Gerais'!$B$4:$B$1002=Analítico!$B133),-(Analítico!D$3&gt;='Gastos Gerais'!$D$4:$D$1002),-(Analítico!D$3&lt;='Gastos Gerais'!$E$4:$E$1002),-('Gastos Gerais'!$C$4:$C$1002))</f>
        <v>185000</v>
      </c>
      <c r="E133" s="73">
        <f>SUMPRODUCT(-('Gastos Gerais'!$B$4:$B$1002=Analítico!$B133),-(Analítico!E$3&gt;='Gastos Gerais'!$D$4:$D$1002),-(Analítico!E$3&lt;='Gastos Gerais'!$E$4:$E$1002),-('Gastos Gerais'!$C$4:$C$1002))</f>
        <v>185000</v>
      </c>
      <c r="F133" s="73">
        <f>SUMPRODUCT(-('Gastos Gerais'!$B$4:$B$1002=Analítico!$B133),-(Analítico!F$3&gt;='Gastos Gerais'!$D$4:$D$1002),-(Analítico!F$3&lt;='Gastos Gerais'!$E$4:$E$1002),-('Gastos Gerais'!$C$4:$C$1002))</f>
        <v>200000</v>
      </c>
      <c r="G133" s="73">
        <f>SUMPRODUCT(-('Gastos Gerais'!$B$4:$B$1002=Analítico!$B133),-(Analítico!G$3&gt;='Gastos Gerais'!$D$4:$D$1002),-(Analítico!G$3&lt;='Gastos Gerais'!$E$4:$E$1002),-('Gastos Gerais'!$C$4:$C$1002))</f>
        <v>185000</v>
      </c>
      <c r="H133" s="73">
        <f>SUMPRODUCT(-('Gastos Gerais'!$B$4:$B$1002=Analítico!$B133),-(Analítico!H$3&gt;='Gastos Gerais'!$D$4:$D$1002),-(Analítico!H$3&lt;='Gastos Gerais'!$E$4:$E$1002),-('Gastos Gerais'!$C$4:$C$1002))</f>
        <v>185000</v>
      </c>
      <c r="I133" s="73">
        <f>SUMPRODUCT(-('Gastos Gerais'!$B$4:$B$1002=Analítico!$B133),-(Analítico!I$3&gt;='Gastos Gerais'!$D$4:$D$1002),-(Analítico!I$3&lt;='Gastos Gerais'!$E$4:$E$1002),-('Gastos Gerais'!$C$4:$C$1002))</f>
        <v>185000</v>
      </c>
      <c r="J133" s="73">
        <f>SUMPRODUCT(-('Gastos Gerais'!$B$4:$B$1002=Analítico!$B133),-(Analítico!J$3&gt;='Gastos Gerais'!$D$4:$D$1002),-(Analítico!J$3&lt;='Gastos Gerais'!$E$4:$E$1002),-('Gastos Gerais'!$C$4:$C$1002))</f>
        <v>185000</v>
      </c>
      <c r="K133" s="73">
        <f>SUMPRODUCT(-('Gastos Gerais'!$B$4:$B$1002=Analítico!$B133),-(Analítico!K$3&gt;='Gastos Gerais'!$D$4:$D$1002),-(Analítico!K$3&lt;='Gastos Gerais'!$E$4:$E$1002),-('Gastos Gerais'!$C$4:$C$1002))</f>
        <v>185000</v>
      </c>
      <c r="L133" s="73">
        <f>SUMPRODUCT(-('Gastos Gerais'!$B$4:$B$1002=Analítico!$B133),-(Analítico!L$3&gt;='Gastos Gerais'!$D$4:$D$1002),-(Analítico!L$3&lt;='Gastos Gerais'!$E$4:$E$1002),-('Gastos Gerais'!$C$4:$C$1002))</f>
        <v>0</v>
      </c>
      <c r="M133" s="73">
        <f>SUMPRODUCT(-('Gastos Gerais'!$B$4:$B$1002=Analítico!$B133),-(Analítico!M$3&gt;='Gastos Gerais'!$D$4:$D$1002),-(Analítico!M$3&lt;='Gastos Gerais'!$E$4:$E$1002),-('Gastos Gerais'!$C$4:$C$1002))</f>
        <v>0</v>
      </c>
      <c r="N133" s="73">
        <f>SUMPRODUCT(-('Gastos Gerais'!$B$4:$B$1002=Analítico!$B133),-(Analítico!N$3&gt;='Gastos Gerais'!$D$4:$D$1002),-(Analítico!N$3&lt;='Gastos Gerais'!$E$4:$E$1002),-('Gastos Gerais'!$C$4:$C$1002))</f>
        <v>0</v>
      </c>
      <c r="O133" s="73">
        <f>SUMPRODUCT(-('Gastos Gerais'!$B$4:$B$1002=Analítico!$B133),-(Analítico!O$3&gt;='Gastos Gerais'!$D$4:$D$1002),-(Analítico!O$3&lt;='Gastos Gerais'!$E$4:$E$1002),-('Gastos Gerais'!$C$4:$C$1002))</f>
        <v>0</v>
      </c>
      <c r="P133" s="73">
        <f>SUMPRODUCT(-('Gastos Gerais'!$B$4:$B$1002=Analítico!$B133),-(Analítico!P$3&gt;='Gastos Gerais'!$D$4:$D$1002),-(Analítico!P$3&lt;='Gastos Gerais'!$E$4:$E$1002),-('Gastos Gerais'!$C$4:$C$1002))</f>
        <v>0</v>
      </c>
      <c r="Q133" s="73">
        <f>SUMPRODUCT(-('Gastos Gerais'!$B$4:$B$1002=Analítico!$B133),-(Analítico!Q$3&gt;='Gastos Gerais'!$D$4:$D$1002),-(Analítico!Q$3&lt;='Gastos Gerais'!$E$4:$E$1002),-('Gastos Gerais'!$C$4:$C$1002))</f>
        <v>0</v>
      </c>
      <c r="R133" s="73">
        <f>SUMPRODUCT(-('Gastos Gerais'!$B$4:$B$1002=Analítico!$B133),-(Analítico!R$3&gt;='Gastos Gerais'!$D$4:$D$1002),-(Analítico!R$3&lt;='Gastos Gerais'!$E$4:$E$1002),-('Gastos Gerais'!$C$4:$C$1002))</f>
        <v>0</v>
      </c>
      <c r="S133" s="73">
        <f>SUMPRODUCT(-('Gastos Gerais'!$B$4:$B$1002=Analítico!$B133),-(Analítico!S$3&gt;='Gastos Gerais'!$D$4:$D$1002),-(Analítico!S$3&lt;='Gastos Gerais'!$E$4:$E$1002),-('Gastos Gerais'!$C$4:$C$1002))</f>
        <v>0</v>
      </c>
      <c r="T133" s="73">
        <f>SUMPRODUCT(-('Gastos Gerais'!$B$4:$B$1002=Analítico!$B133),-(Analítico!T$3&gt;='Gastos Gerais'!$D$4:$D$1002),-(Analítico!T$3&lt;='Gastos Gerais'!$E$4:$E$1002),-('Gastos Gerais'!$C$4:$C$1002))</f>
        <v>0</v>
      </c>
      <c r="U133" s="73">
        <f>SUMPRODUCT(-('Gastos Gerais'!$B$4:$B$1002=Analítico!$B133),-(Analítico!U$3&gt;='Gastos Gerais'!$D$4:$D$1002),-(Analítico!U$3&lt;='Gastos Gerais'!$E$4:$E$1002),-('Gastos Gerais'!$C$4:$C$1002))</f>
        <v>0</v>
      </c>
      <c r="V133" s="73">
        <f>SUMPRODUCT(-('Gastos Gerais'!$B$4:$B$1002=Analítico!$B133),-(Analítico!V$3&gt;='Gastos Gerais'!$D$4:$D$1002),-(Analítico!V$3&lt;='Gastos Gerais'!$E$4:$E$1002),-('Gastos Gerais'!$C$4:$C$1002))</f>
        <v>0</v>
      </c>
      <c r="W133" s="73">
        <f>SUMPRODUCT(-('Gastos Gerais'!$B$4:$B$1002=Analítico!$B133),-(Analítico!W$3&gt;='Gastos Gerais'!$D$4:$D$1002),-(Analítico!W$3&lt;='Gastos Gerais'!$E$4:$E$1002),-('Gastos Gerais'!$C$4:$C$1002))</f>
        <v>0</v>
      </c>
      <c r="X133" s="73">
        <f>SUMPRODUCT(-('Gastos Gerais'!$B$4:$B$1002=Analítico!$B133),-(Analítico!X$3&gt;='Gastos Gerais'!$D$4:$D$1002),-(Analítico!X$3&lt;='Gastos Gerais'!$E$4:$E$1002),-('Gastos Gerais'!$C$4:$C$1002))</f>
        <v>0</v>
      </c>
      <c r="Y133" s="73">
        <f>SUMPRODUCT(-('Gastos Gerais'!$B$4:$B$1002=Analítico!$B133),-(Analítico!Y$3&gt;='Gastos Gerais'!$D$4:$D$1002),-(Analítico!Y$3&lt;='Gastos Gerais'!$E$4:$E$1002),-('Gastos Gerais'!$C$4:$C$1002))</f>
        <v>0</v>
      </c>
      <c r="Z133" s="73">
        <f>SUMPRODUCT(-('Gastos Gerais'!$B$4:$B$1002=Analítico!$B133),-(Analítico!Z$3&gt;='Gastos Gerais'!$D$4:$D$1002),-(Analítico!Z$3&lt;='Gastos Gerais'!$E$4:$E$1002),-('Gastos Gerais'!$C$4:$C$1002))</f>
        <v>0</v>
      </c>
      <c r="AA133" s="73">
        <f>SUMPRODUCT(-('Gastos Gerais'!$B$4:$B$1002=Analítico!$B133),-(Analítico!AA$3&gt;='Gastos Gerais'!$D$4:$D$1002),-(Analítico!AA$3&lt;='Gastos Gerais'!$E$4:$E$1002),-('Gastos Gerais'!$C$4:$C$1002))</f>
        <v>0</v>
      </c>
      <c r="AB133" s="73">
        <f>SUMPRODUCT(-('Gastos Gerais'!$B$4:$B$1002=Analítico!$B133),-(Analítico!AB$3&gt;='Gastos Gerais'!$D$4:$D$1002),-(Analítico!AB$3&lt;='Gastos Gerais'!$E$4:$E$1002),-('Gastos Gerais'!$C$4:$C$1002))</f>
        <v>0</v>
      </c>
      <c r="AC133" s="73">
        <f>SUMPRODUCT(-('Gastos Gerais'!$B$4:$B$1002=Analítico!$B133),-(Analítico!AC$3&gt;='Gastos Gerais'!$D$4:$D$1002),-(Analítico!AC$3&lt;='Gastos Gerais'!$E$4:$E$1002),-('Gastos Gerais'!$C$4:$C$1002))</f>
        <v>0</v>
      </c>
      <c r="AD133" s="73">
        <f>SUMPRODUCT(-('Gastos Gerais'!$B$4:$B$1002=Analítico!$B133),-(Analítico!AD$3&gt;='Gastos Gerais'!$D$4:$D$1002),-(Analítico!AD$3&lt;='Gastos Gerais'!$E$4:$E$1002),-('Gastos Gerais'!$C$4:$C$1002))</f>
        <v>0</v>
      </c>
      <c r="AE133" s="73">
        <f>SUMPRODUCT(-('Gastos Gerais'!$B$4:$B$1002=Analítico!$B133),-(Analítico!AE$3&gt;='Gastos Gerais'!$D$4:$D$1002),-(Analítico!AE$3&lt;='Gastos Gerais'!$E$4:$E$1002),-('Gastos Gerais'!$C$4:$C$1002))</f>
        <v>0</v>
      </c>
      <c r="AF133" s="73">
        <f>SUMPRODUCT(-('Gastos Gerais'!$B$4:$B$1002=Analítico!$B133),-(Analítico!AF$3&gt;='Gastos Gerais'!$D$4:$D$1002),-(Analítico!AF$3&lt;='Gastos Gerais'!$E$4:$E$1002),-('Gastos Gerais'!$C$4:$C$1002))</f>
        <v>0</v>
      </c>
      <c r="AG133" s="73">
        <f>SUMPRODUCT(-('Gastos Gerais'!$B$4:$B$1002=Analítico!$B133),-(Analítico!AG$3&gt;='Gastos Gerais'!$D$4:$D$1002),-(Analítico!AG$3&lt;='Gastos Gerais'!$E$4:$E$1002),-('Gastos Gerais'!$C$4:$C$1002))</f>
        <v>0</v>
      </c>
      <c r="AH133" s="73">
        <f>SUMPRODUCT(-('Gastos Gerais'!$B$4:$B$1002=Analítico!$B133),-(Analítico!AH$3&gt;='Gastos Gerais'!$D$4:$D$1002),-(Analítico!AH$3&lt;='Gastos Gerais'!$E$4:$E$1002),-('Gastos Gerais'!$C$4:$C$1002))</f>
        <v>0</v>
      </c>
      <c r="AI133" s="73">
        <f>SUMPRODUCT(-('Gastos Gerais'!$B$4:$B$1002=Analítico!$B133),-(Analítico!AI$3&gt;='Gastos Gerais'!$D$4:$D$1002),-(Analítico!AI$3&lt;='Gastos Gerais'!$E$4:$E$1002),-('Gastos Gerais'!$C$4:$C$1002))</f>
        <v>0</v>
      </c>
      <c r="AJ133" s="73">
        <f>SUMPRODUCT(-('Gastos Gerais'!$B$4:$B$1002=Analítico!$B133),-(Analítico!AJ$3&gt;='Gastos Gerais'!$D$4:$D$1002),-(Analítico!AJ$3&lt;='Gastos Gerais'!$E$4:$E$1002),-('Gastos Gerais'!$C$4:$C$1002))</f>
        <v>0</v>
      </c>
      <c r="AK133" s="73">
        <f>SUMPRODUCT(-('Gastos Gerais'!$B$4:$B$1002=Analítico!$B133),-(Analítico!AK$3&gt;='Gastos Gerais'!$D$4:$D$1002),-(Analítico!AK$3&lt;='Gastos Gerais'!$E$4:$E$1002),-('Gastos Gerais'!$C$4:$C$1002))</f>
        <v>0</v>
      </c>
      <c r="AL133" s="73">
        <f>SUMPRODUCT(-('Gastos Gerais'!$B$4:$B$1002=Analítico!$B133),-(Analítico!AL$3&gt;='Gastos Gerais'!$D$4:$D$1002),-(Analítico!AL$3&lt;='Gastos Gerais'!$E$4:$E$1002),-('Gastos Gerais'!$C$4:$C$1002))</f>
        <v>0</v>
      </c>
      <c r="AM133" s="73">
        <f>SUMPRODUCT(-('Gastos Gerais'!$B$4:$B$1002=Analítico!$B133),-(Analítico!AM$3&gt;='Gastos Gerais'!$D$4:$D$1002),-(Analítico!AM$3&lt;='Gastos Gerais'!$E$4:$E$1002),-('Gastos Gerais'!$C$4:$C$1002))</f>
        <v>0</v>
      </c>
      <c r="AN133" s="73">
        <f>SUMPRODUCT(-('Gastos Gerais'!$B$4:$B$1002=Analítico!$B133),-(Analítico!AN$3&gt;='Gastos Gerais'!$D$4:$D$1002),-(Analítico!AN$3&lt;='Gastos Gerais'!$E$4:$E$1002),-('Gastos Gerais'!$C$4:$C$1002))</f>
        <v>0</v>
      </c>
      <c r="AO133" s="73">
        <f>SUMPRODUCT(-('Gastos Gerais'!$B$4:$B$1002=Analítico!$B133),-(Analítico!AO$3&gt;='Gastos Gerais'!$D$4:$D$1002),-(Analítico!AO$3&lt;='Gastos Gerais'!$E$4:$E$1002),-('Gastos Gerais'!$C$4:$C$1002))</f>
        <v>0</v>
      </c>
      <c r="AP133" s="73">
        <f>SUMPRODUCT(-('Gastos Gerais'!$B$4:$B$1002=Analítico!$B133),-(Analítico!AP$3&gt;='Gastos Gerais'!$D$4:$D$1002),-(Analítico!AP$3&lt;='Gastos Gerais'!$E$4:$E$1002),-('Gastos Gerais'!$C$4:$C$1002))</f>
        <v>0</v>
      </c>
      <c r="AQ133" s="73">
        <f>SUMPRODUCT(-('Gastos Gerais'!$B$4:$B$1002=Analítico!$B133),-(Analítico!AQ$3&gt;='Gastos Gerais'!$D$4:$D$1002),-(Analítico!AQ$3&lt;='Gastos Gerais'!$E$4:$E$1002),-('Gastos Gerais'!$C$4:$C$1002))</f>
        <v>0</v>
      </c>
      <c r="AR133" s="73">
        <f>SUMPRODUCT(-('Gastos Gerais'!$B$4:$B$1002=Analítico!$B133),-(Analítico!AR$3&gt;='Gastos Gerais'!$D$4:$D$1002),-(Analítico!AR$3&lt;='Gastos Gerais'!$E$4:$E$1002),-('Gastos Gerais'!$C$4:$C$1002))</f>
        <v>0</v>
      </c>
      <c r="AS133" s="73">
        <f>SUMPRODUCT(-('Gastos Gerais'!$B$4:$B$1002=Analítico!$B133),-(Analítico!AS$3&gt;='Gastos Gerais'!$D$4:$D$1002),-(Analítico!AS$3&lt;='Gastos Gerais'!$E$4:$E$1002),-('Gastos Gerais'!$C$4:$C$1002))</f>
        <v>0</v>
      </c>
      <c r="AT133" s="73">
        <f>SUMPRODUCT(-('Gastos Gerais'!$B$4:$B$1002=Analítico!$B133),-(Analítico!AT$3&gt;='Gastos Gerais'!$D$4:$D$1002),-(Analítico!AT$3&lt;='Gastos Gerais'!$E$4:$E$1002),-('Gastos Gerais'!$C$4:$C$1002))</f>
        <v>0</v>
      </c>
      <c r="AU133" s="73">
        <f>SUMPRODUCT(-('Gastos Gerais'!$B$4:$B$1002=Analítico!$B133),-(Analítico!AU$3&gt;='Gastos Gerais'!$D$4:$D$1002),-(Analítico!AU$3&lt;='Gastos Gerais'!$E$4:$E$1002),-('Gastos Gerais'!$C$4:$C$1002))</f>
        <v>0</v>
      </c>
      <c r="AV133" s="73">
        <f>SUMPRODUCT(-('Gastos Gerais'!$B$4:$B$1002=Analítico!$B133),-(Analítico!AV$3&gt;='Gastos Gerais'!$D$4:$D$1002),-(Analítico!AV$3&lt;='Gastos Gerais'!$E$4:$E$1002),-('Gastos Gerais'!$C$4:$C$1002))</f>
        <v>0</v>
      </c>
      <c r="AW133" s="73">
        <f>SUMPRODUCT(-('Gastos Gerais'!$B$4:$B$1002=Analítico!$B133),-(Analítico!AW$3&gt;='Gastos Gerais'!$D$4:$D$1002),-(Analítico!AW$3&lt;='Gastos Gerais'!$E$4:$E$1002),-('Gastos Gerais'!$C$4:$C$1002))</f>
        <v>0</v>
      </c>
      <c r="AX133" s="73">
        <f>SUMPRODUCT(-('Gastos Gerais'!$B$4:$B$1002=Analítico!$B133),-(Analítico!AX$3&gt;='Gastos Gerais'!$D$4:$D$1002),-(Analítico!AX$3&lt;='Gastos Gerais'!$E$4:$E$1002),-('Gastos Gerais'!$C$4:$C$1002))</f>
        <v>0</v>
      </c>
      <c r="AY133" s="73">
        <f>SUMPRODUCT(-('Gastos Gerais'!$B$4:$B$1002=Analítico!$B133),-(Analítico!AY$3&gt;='Gastos Gerais'!$D$4:$D$1002),-(Analítico!AY$3&lt;='Gastos Gerais'!$E$4:$E$1002),-('Gastos Gerais'!$C$4:$C$1002))</f>
        <v>0</v>
      </c>
      <c r="AZ133" s="73">
        <f>SUMPRODUCT(-('Gastos Gerais'!$B$4:$B$1002=Analítico!$B133),-(Analítico!AZ$3&gt;='Gastos Gerais'!$D$4:$D$1002),-(Analítico!AZ$3&lt;='Gastos Gerais'!$E$4:$E$1002),-('Gastos Gerais'!$C$4:$C$1002))</f>
        <v>0</v>
      </c>
      <c r="BA133" s="73">
        <f>SUMPRODUCT(-('Gastos Gerais'!$B$4:$B$1002=Analítico!$B133),-(Analítico!BA$3&gt;='Gastos Gerais'!$D$4:$D$1002),-(Analítico!BA$3&lt;='Gastos Gerais'!$E$4:$E$1002),-('Gastos Gerais'!$C$4:$C$1002))</f>
        <v>0</v>
      </c>
      <c r="BB133" s="73">
        <f>SUMPRODUCT(-('Gastos Gerais'!$B$4:$B$1002=Analítico!$B133),-(Analítico!BB$3&gt;='Gastos Gerais'!$D$4:$D$1002),-(Analítico!BB$3&lt;='Gastos Gerais'!$E$4:$E$1002),-('Gastos Gerais'!$C$4:$C$1002))</f>
        <v>0</v>
      </c>
      <c r="BC133" s="73">
        <f>SUMPRODUCT(-('Gastos Gerais'!$B$4:$B$1002=Analítico!$B133),-(Analítico!BC$3&gt;='Gastos Gerais'!$D$4:$D$1002),-(Analítico!BC$3&lt;='Gastos Gerais'!$E$4:$E$1002),-('Gastos Gerais'!$C$4:$C$1002))</f>
        <v>0</v>
      </c>
      <c r="BD133" s="73">
        <f>SUMPRODUCT(-('Gastos Gerais'!$B$4:$B$1002=Analítico!$B133),-(Analítico!BD$3&gt;='Gastos Gerais'!$D$4:$D$1002),-(Analítico!BD$3&lt;='Gastos Gerais'!$E$4:$E$1002),-('Gastos Gerais'!$C$4:$C$1002))</f>
        <v>0</v>
      </c>
      <c r="BE133" s="73">
        <f>SUMPRODUCT(-('Gastos Gerais'!$B$4:$B$1002=Analítico!$B133),-(Analítico!BE$3&gt;='Gastos Gerais'!$D$4:$D$1002),-(Analítico!BE$3&lt;='Gastos Gerais'!$E$4:$E$1002),-('Gastos Gerais'!$C$4:$C$1002))</f>
        <v>0</v>
      </c>
      <c r="BF133" s="73">
        <f>SUMPRODUCT(-('Gastos Gerais'!$B$4:$B$1002=Analítico!$B133),-(Analítico!BF$3&gt;='Gastos Gerais'!$D$4:$D$1002),-(Analítico!BF$3&lt;='Gastos Gerais'!$E$4:$E$1002),-('Gastos Gerais'!$C$4:$C$1002))</f>
        <v>0</v>
      </c>
      <c r="BG133" s="73">
        <f>SUMPRODUCT(-('Gastos Gerais'!$B$4:$B$1002=Analítico!$B133),-(Analítico!BG$3&gt;='Gastos Gerais'!$D$4:$D$1002),-(Analítico!BG$3&lt;='Gastos Gerais'!$E$4:$E$1002),-('Gastos Gerais'!$C$4:$C$1002))</f>
        <v>0</v>
      </c>
      <c r="BH133" s="73">
        <f>SUMPRODUCT(-('Gastos Gerais'!$B$4:$B$1002=Analítico!$B133),-(Analítico!BH$3&gt;='Gastos Gerais'!$D$4:$D$1002),-(Analítico!BH$3&lt;='Gastos Gerais'!$E$4:$E$1002),-('Gastos Gerais'!$C$4:$C$1002))</f>
        <v>0</v>
      </c>
      <c r="BI133" s="73">
        <f>SUMPRODUCT(-('Gastos Gerais'!$B$4:$B$1002=Analítico!$B133),-(Analítico!BI$3&gt;='Gastos Gerais'!$D$4:$D$1002),-(Analítico!BI$3&lt;='Gastos Gerais'!$E$4:$E$1002),-('Gastos Gerais'!$C$4:$C$1002))</f>
        <v>0</v>
      </c>
      <c r="BJ133" s="73">
        <f>SUMPRODUCT(-('Gastos Gerais'!$B$4:$B$1002=Analítico!$B133),-(Analítico!BJ$3&gt;='Gastos Gerais'!$D$4:$D$1002),-(Analítico!BJ$3&lt;='Gastos Gerais'!$E$4:$E$1002),-('Gastos Gerais'!$C$4:$C$1002))</f>
        <v>0</v>
      </c>
      <c r="BK133" s="71">
        <f t="shared" si="35"/>
        <v>1680000</v>
      </c>
      <c r="BL133" s="76">
        <f t="shared" ca="1" si="36"/>
        <v>2.0433345145482042E-2</v>
      </c>
    </row>
    <row r="134" spans="1:64" s="49" customFormat="1" ht="23.25" customHeight="1">
      <c r="A134" s="19" t="s">
        <v>275</v>
      </c>
      <c r="B134" s="351" t="s">
        <v>276</v>
      </c>
      <c r="C134" s="73">
        <f>SUMPRODUCT(-('Gastos Gerais'!$B$4:$B$1002=Analítico!$B134),-(Analítico!C$3&gt;='Gastos Gerais'!$D$4:$D$1002),-(Analítico!C$3&lt;='Gastos Gerais'!$E$4:$E$1002),-('Gastos Gerais'!$C$4:$C$1002))</f>
        <v>0</v>
      </c>
      <c r="D134" s="73">
        <f>SUMPRODUCT(-('Gastos Gerais'!$B$4:$B$1002=Analítico!$B134),-(Analítico!D$3&gt;='Gastos Gerais'!$D$4:$D$1002),-(Analítico!D$3&lt;='Gastos Gerais'!$E$4:$E$1002),-('Gastos Gerais'!$C$4:$C$1002))</f>
        <v>0</v>
      </c>
      <c r="E134" s="73">
        <f>SUMPRODUCT(-('Gastos Gerais'!$B$4:$B$1002=Analítico!$B134),-(Analítico!E$3&gt;='Gastos Gerais'!$D$4:$D$1002),-(Analítico!E$3&lt;='Gastos Gerais'!$E$4:$E$1002),-('Gastos Gerais'!$C$4:$C$1002))</f>
        <v>0</v>
      </c>
      <c r="F134" s="73">
        <f>SUMPRODUCT(-('Gastos Gerais'!$B$4:$B$1002=Analítico!$B134),-(Analítico!F$3&gt;='Gastos Gerais'!$D$4:$D$1002),-(Analítico!F$3&lt;='Gastos Gerais'!$E$4:$E$1002),-('Gastos Gerais'!$C$4:$C$1002))</f>
        <v>0</v>
      </c>
      <c r="G134" s="73">
        <f>SUMPRODUCT(-('Gastos Gerais'!$B$4:$B$1002=Analítico!$B134),-(Analítico!G$3&gt;='Gastos Gerais'!$D$4:$D$1002),-(Analítico!G$3&lt;='Gastos Gerais'!$E$4:$E$1002),-('Gastos Gerais'!$C$4:$C$1002))</f>
        <v>0</v>
      </c>
      <c r="H134" s="73">
        <f>SUMPRODUCT(-('Gastos Gerais'!$B$4:$B$1002=Analítico!$B134),-(Analítico!H$3&gt;='Gastos Gerais'!$D$4:$D$1002),-(Analítico!H$3&lt;='Gastos Gerais'!$E$4:$E$1002),-('Gastos Gerais'!$C$4:$C$1002))</f>
        <v>0</v>
      </c>
      <c r="I134" s="73">
        <f>SUMPRODUCT(-('Gastos Gerais'!$B$4:$B$1002=Analítico!$B134),-(Analítico!I$3&gt;='Gastos Gerais'!$D$4:$D$1002),-(Analítico!I$3&lt;='Gastos Gerais'!$E$4:$E$1002),-('Gastos Gerais'!$C$4:$C$1002))</f>
        <v>0</v>
      </c>
      <c r="J134" s="73">
        <f>SUMPRODUCT(-('Gastos Gerais'!$B$4:$B$1002=Analítico!$B134),-(Analítico!J$3&gt;='Gastos Gerais'!$D$4:$D$1002),-(Analítico!J$3&lt;='Gastos Gerais'!$E$4:$E$1002),-('Gastos Gerais'!$C$4:$C$1002))</f>
        <v>0</v>
      </c>
      <c r="K134" s="73">
        <f>SUMPRODUCT(-('Gastos Gerais'!$B$4:$B$1002=Analítico!$B134),-(Analítico!K$3&gt;='Gastos Gerais'!$D$4:$D$1002),-(Analítico!K$3&lt;='Gastos Gerais'!$E$4:$E$1002),-('Gastos Gerais'!$C$4:$C$1002))</f>
        <v>0</v>
      </c>
      <c r="L134" s="73">
        <f>SUMPRODUCT(-('Gastos Gerais'!$B$4:$B$1002=Analítico!$B134),-(Analítico!L$3&gt;='Gastos Gerais'!$D$4:$D$1002),-(Analítico!L$3&lt;='Gastos Gerais'!$E$4:$E$1002),-('Gastos Gerais'!$C$4:$C$1002))</f>
        <v>0</v>
      </c>
      <c r="M134" s="73">
        <f>SUMPRODUCT(-('Gastos Gerais'!$B$4:$B$1002=Analítico!$B134),-(Analítico!M$3&gt;='Gastos Gerais'!$D$4:$D$1002),-(Analítico!M$3&lt;='Gastos Gerais'!$E$4:$E$1002),-('Gastos Gerais'!$C$4:$C$1002))</f>
        <v>0</v>
      </c>
      <c r="N134" s="73">
        <f>SUMPRODUCT(-('Gastos Gerais'!$B$4:$B$1002=Analítico!$B134),-(Analítico!N$3&gt;='Gastos Gerais'!$D$4:$D$1002),-(Analítico!N$3&lt;='Gastos Gerais'!$E$4:$E$1002),-('Gastos Gerais'!$C$4:$C$1002))</f>
        <v>0</v>
      </c>
      <c r="O134" s="73">
        <f>SUMPRODUCT(-('Gastos Gerais'!$B$4:$B$1002=Analítico!$B134),-(Analítico!O$3&gt;='Gastos Gerais'!$D$4:$D$1002),-(Analítico!O$3&lt;='Gastos Gerais'!$E$4:$E$1002),-('Gastos Gerais'!$C$4:$C$1002))</f>
        <v>0</v>
      </c>
      <c r="P134" s="73">
        <f>SUMPRODUCT(-('Gastos Gerais'!$B$4:$B$1002=Analítico!$B134),-(Analítico!P$3&gt;='Gastos Gerais'!$D$4:$D$1002),-(Analítico!P$3&lt;='Gastos Gerais'!$E$4:$E$1002),-('Gastos Gerais'!$C$4:$C$1002))</f>
        <v>0</v>
      </c>
      <c r="Q134" s="73">
        <f>SUMPRODUCT(-('Gastos Gerais'!$B$4:$B$1002=Analítico!$B134),-(Analítico!Q$3&gt;='Gastos Gerais'!$D$4:$D$1002),-(Analítico!Q$3&lt;='Gastos Gerais'!$E$4:$E$1002),-('Gastos Gerais'!$C$4:$C$1002))</f>
        <v>0</v>
      </c>
      <c r="R134" s="73">
        <f>SUMPRODUCT(-('Gastos Gerais'!$B$4:$B$1002=Analítico!$B134),-(Analítico!R$3&gt;='Gastos Gerais'!$D$4:$D$1002),-(Analítico!R$3&lt;='Gastos Gerais'!$E$4:$E$1002),-('Gastos Gerais'!$C$4:$C$1002))</f>
        <v>0</v>
      </c>
      <c r="S134" s="73">
        <f>SUMPRODUCT(-('Gastos Gerais'!$B$4:$B$1002=Analítico!$B134),-(Analítico!S$3&gt;='Gastos Gerais'!$D$4:$D$1002),-(Analítico!S$3&lt;='Gastos Gerais'!$E$4:$E$1002),-('Gastos Gerais'!$C$4:$C$1002))</f>
        <v>0</v>
      </c>
      <c r="T134" s="73">
        <f>SUMPRODUCT(-('Gastos Gerais'!$B$4:$B$1002=Analítico!$B134),-(Analítico!T$3&gt;='Gastos Gerais'!$D$4:$D$1002),-(Analítico!T$3&lt;='Gastos Gerais'!$E$4:$E$1002),-('Gastos Gerais'!$C$4:$C$1002))</f>
        <v>0</v>
      </c>
      <c r="U134" s="73">
        <f>SUMPRODUCT(-('Gastos Gerais'!$B$4:$B$1002=Analítico!$B134),-(Analítico!U$3&gt;='Gastos Gerais'!$D$4:$D$1002),-(Analítico!U$3&lt;='Gastos Gerais'!$E$4:$E$1002),-('Gastos Gerais'!$C$4:$C$1002))</f>
        <v>0</v>
      </c>
      <c r="V134" s="73">
        <f>SUMPRODUCT(-('Gastos Gerais'!$B$4:$B$1002=Analítico!$B134),-(Analítico!V$3&gt;='Gastos Gerais'!$D$4:$D$1002),-(Analítico!V$3&lt;='Gastos Gerais'!$E$4:$E$1002),-('Gastos Gerais'!$C$4:$C$1002))</f>
        <v>0</v>
      </c>
      <c r="W134" s="73">
        <f>SUMPRODUCT(-('Gastos Gerais'!$B$4:$B$1002=Analítico!$B134),-(Analítico!W$3&gt;='Gastos Gerais'!$D$4:$D$1002),-(Analítico!W$3&lt;='Gastos Gerais'!$E$4:$E$1002),-('Gastos Gerais'!$C$4:$C$1002))</f>
        <v>0</v>
      </c>
      <c r="X134" s="73">
        <f>SUMPRODUCT(-('Gastos Gerais'!$B$4:$B$1002=Analítico!$B134),-(Analítico!X$3&gt;='Gastos Gerais'!$D$4:$D$1002),-(Analítico!X$3&lt;='Gastos Gerais'!$E$4:$E$1002),-('Gastos Gerais'!$C$4:$C$1002))</f>
        <v>0</v>
      </c>
      <c r="Y134" s="73">
        <f>SUMPRODUCT(-('Gastos Gerais'!$B$4:$B$1002=Analítico!$B134),-(Analítico!Y$3&gt;='Gastos Gerais'!$D$4:$D$1002),-(Analítico!Y$3&lt;='Gastos Gerais'!$E$4:$E$1002),-('Gastos Gerais'!$C$4:$C$1002))</f>
        <v>0</v>
      </c>
      <c r="Z134" s="73">
        <f>SUMPRODUCT(-('Gastos Gerais'!$B$4:$B$1002=Analítico!$B134),-(Analítico!Z$3&gt;='Gastos Gerais'!$D$4:$D$1002),-(Analítico!Z$3&lt;='Gastos Gerais'!$E$4:$E$1002),-('Gastos Gerais'!$C$4:$C$1002))</f>
        <v>0</v>
      </c>
      <c r="AA134" s="73">
        <f>SUMPRODUCT(-('Gastos Gerais'!$B$4:$B$1002=Analítico!$B134),-(Analítico!AA$3&gt;='Gastos Gerais'!$D$4:$D$1002),-(Analítico!AA$3&lt;='Gastos Gerais'!$E$4:$E$1002),-('Gastos Gerais'!$C$4:$C$1002))</f>
        <v>0</v>
      </c>
      <c r="AB134" s="73">
        <f>SUMPRODUCT(-('Gastos Gerais'!$B$4:$B$1002=Analítico!$B134),-(Analítico!AB$3&gt;='Gastos Gerais'!$D$4:$D$1002),-(Analítico!AB$3&lt;='Gastos Gerais'!$E$4:$E$1002),-('Gastos Gerais'!$C$4:$C$1002))</f>
        <v>0</v>
      </c>
      <c r="AC134" s="73">
        <f>SUMPRODUCT(-('Gastos Gerais'!$B$4:$B$1002=Analítico!$B134),-(Analítico!AC$3&gt;='Gastos Gerais'!$D$4:$D$1002),-(Analítico!AC$3&lt;='Gastos Gerais'!$E$4:$E$1002),-('Gastos Gerais'!$C$4:$C$1002))</f>
        <v>0</v>
      </c>
      <c r="AD134" s="73">
        <f>SUMPRODUCT(-('Gastos Gerais'!$B$4:$B$1002=Analítico!$B134),-(Analítico!AD$3&gt;='Gastos Gerais'!$D$4:$D$1002),-(Analítico!AD$3&lt;='Gastos Gerais'!$E$4:$E$1002),-('Gastos Gerais'!$C$4:$C$1002))</f>
        <v>0</v>
      </c>
      <c r="AE134" s="73">
        <f>SUMPRODUCT(-('Gastos Gerais'!$B$4:$B$1002=Analítico!$B134),-(Analítico!AE$3&gt;='Gastos Gerais'!$D$4:$D$1002),-(Analítico!AE$3&lt;='Gastos Gerais'!$E$4:$E$1002),-('Gastos Gerais'!$C$4:$C$1002))</f>
        <v>0</v>
      </c>
      <c r="AF134" s="73">
        <f>SUMPRODUCT(-('Gastos Gerais'!$B$4:$B$1002=Analítico!$B134),-(Analítico!AF$3&gt;='Gastos Gerais'!$D$4:$D$1002),-(Analítico!AF$3&lt;='Gastos Gerais'!$E$4:$E$1002),-('Gastos Gerais'!$C$4:$C$1002))</f>
        <v>0</v>
      </c>
      <c r="AG134" s="73">
        <f>SUMPRODUCT(-('Gastos Gerais'!$B$4:$B$1002=Analítico!$B134),-(Analítico!AG$3&gt;='Gastos Gerais'!$D$4:$D$1002),-(Analítico!AG$3&lt;='Gastos Gerais'!$E$4:$E$1002),-('Gastos Gerais'!$C$4:$C$1002))</f>
        <v>0</v>
      </c>
      <c r="AH134" s="73">
        <f>SUMPRODUCT(-('Gastos Gerais'!$B$4:$B$1002=Analítico!$B134),-(Analítico!AH$3&gt;='Gastos Gerais'!$D$4:$D$1002),-(Analítico!AH$3&lt;='Gastos Gerais'!$E$4:$E$1002),-('Gastos Gerais'!$C$4:$C$1002))</f>
        <v>0</v>
      </c>
      <c r="AI134" s="73">
        <f>SUMPRODUCT(-('Gastos Gerais'!$B$4:$B$1002=Analítico!$B134),-(Analítico!AI$3&gt;='Gastos Gerais'!$D$4:$D$1002),-(Analítico!AI$3&lt;='Gastos Gerais'!$E$4:$E$1002),-('Gastos Gerais'!$C$4:$C$1002))</f>
        <v>0</v>
      </c>
      <c r="AJ134" s="73">
        <f>SUMPRODUCT(-('Gastos Gerais'!$B$4:$B$1002=Analítico!$B134),-(Analítico!AJ$3&gt;='Gastos Gerais'!$D$4:$D$1002),-(Analítico!AJ$3&lt;='Gastos Gerais'!$E$4:$E$1002),-('Gastos Gerais'!$C$4:$C$1002))</f>
        <v>0</v>
      </c>
      <c r="AK134" s="73">
        <f>SUMPRODUCT(-('Gastos Gerais'!$B$4:$B$1002=Analítico!$B134),-(Analítico!AK$3&gt;='Gastos Gerais'!$D$4:$D$1002),-(Analítico!AK$3&lt;='Gastos Gerais'!$E$4:$E$1002),-('Gastos Gerais'!$C$4:$C$1002))</f>
        <v>0</v>
      </c>
      <c r="AL134" s="73">
        <f>SUMPRODUCT(-('Gastos Gerais'!$B$4:$B$1002=Analítico!$B134),-(Analítico!AL$3&gt;='Gastos Gerais'!$D$4:$D$1002),-(Analítico!AL$3&lt;='Gastos Gerais'!$E$4:$E$1002),-('Gastos Gerais'!$C$4:$C$1002))</f>
        <v>0</v>
      </c>
      <c r="AM134" s="73">
        <f>SUMPRODUCT(-('Gastos Gerais'!$B$4:$B$1002=Analítico!$B134),-(Analítico!AM$3&gt;='Gastos Gerais'!$D$4:$D$1002),-(Analítico!AM$3&lt;='Gastos Gerais'!$E$4:$E$1002),-('Gastos Gerais'!$C$4:$C$1002))</f>
        <v>0</v>
      </c>
      <c r="AN134" s="73">
        <f>SUMPRODUCT(-('Gastos Gerais'!$B$4:$B$1002=Analítico!$B134),-(Analítico!AN$3&gt;='Gastos Gerais'!$D$4:$D$1002),-(Analítico!AN$3&lt;='Gastos Gerais'!$E$4:$E$1002),-('Gastos Gerais'!$C$4:$C$1002))</f>
        <v>0</v>
      </c>
      <c r="AO134" s="73">
        <f>SUMPRODUCT(-('Gastos Gerais'!$B$4:$B$1002=Analítico!$B134),-(Analítico!AO$3&gt;='Gastos Gerais'!$D$4:$D$1002),-(Analítico!AO$3&lt;='Gastos Gerais'!$E$4:$E$1002),-('Gastos Gerais'!$C$4:$C$1002))</f>
        <v>0</v>
      </c>
      <c r="AP134" s="73">
        <f>SUMPRODUCT(-('Gastos Gerais'!$B$4:$B$1002=Analítico!$B134),-(Analítico!AP$3&gt;='Gastos Gerais'!$D$4:$D$1002),-(Analítico!AP$3&lt;='Gastos Gerais'!$E$4:$E$1002),-('Gastos Gerais'!$C$4:$C$1002))</f>
        <v>0</v>
      </c>
      <c r="AQ134" s="73">
        <f>SUMPRODUCT(-('Gastos Gerais'!$B$4:$B$1002=Analítico!$B134),-(Analítico!AQ$3&gt;='Gastos Gerais'!$D$4:$D$1002),-(Analítico!AQ$3&lt;='Gastos Gerais'!$E$4:$E$1002),-('Gastos Gerais'!$C$4:$C$1002))</f>
        <v>0</v>
      </c>
      <c r="AR134" s="73">
        <f>SUMPRODUCT(-('Gastos Gerais'!$B$4:$B$1002=Analítico!$B134),-(Analítico!AR$3&gt;='Gastos Gerais'!$D$4:$D$1002),-(Analítico!AR$3&lt;='Gastos Gerais'!$E$4:$E$1002),-('Gastos Gerais'!$C$4:$C$1002))</f>
        <v>0</v>
      </c>
      <c r="AS134" s="73">
        <f>SUMPRODUCT(-('Gastos Gerais'!$B$4:$B$1002=Analítico!$B134),-(Analítico!AS$3&gt;='Gastos Gerais'!$D$4:$D$1002),-(Analítico!AS$3&lt;='Gastos Gerais'!$E$4:$E$1002),-('Gastos Gerais'!$C$4:$C$1002))</f>
        <v>0</v>
      </c>
      <c r="AT134" s="73">
        <f>SUMPRODUCT(-('Gastos Gerais'!$B$4:$B$1002=Analítico!$B134),-(Analítico!AT$3&gt;='Gastos Gerais'!$D$4:$D$1002),-(Analítico!AT$3&lt;='Gastos Gerais'!$E$4:$E$1002),-('Gastos Gerais'!$C$4:$C$1002))</f>
        <v>0</v>
      </c>
      <c r="AU134" s="73">
        <f>SUMPRODUCT(-('Gastos Gerais'!$B$4:$B$1002=Analítico!$B134),-(Analítico!AU$3&gt;='Gastos Gerais'!$D$4:$D$1002),-(Analítico!AU$3&lt;='Gastos Gerais'!$E$4:$E$1002),-('Gastos Gerais'!$C$4:$C$1002))</f>
        <v>0</v>
      </c>
      <c r="AV134" s="73">
        <f>SUMPRODUCT(-('Gastos Gerais'!$B$4:$B$1002=Analítico!$B134),-(Analítico!AV$3&gt;='Gastos Gerais'!$D$4:$D$1002),-(Analítico!AV$3&lt;='Gastos Gerais'!$E$4:$E$1002),-('Gastos Gerais'!$C$4:$C$1002))</f>
        <v>0</v>
      </c>
      <c r="AW134" s="73">
        <f>SUMPRODUCT(-('Gastos Gerais'!$B$4:$B$1002=Analítico!$B134),-(Analítico!AW$3&gt;='Gastos Gerais'!$D$4:$D$1002),-(Analítico!AW$3&lt;='Gastos Gerais'!$E$4:$E$1002),-('Gastos Gerais'!$C$4:$C$1002))</f>
        <v>0</v>
      </c>
      <c r="AX134" s="73">
        <f>SUMPRODUCT(-('Gastos Gerais'!$B$4:$B$1002=Analítico!$B134),-(Analítico!AX$3&gt;='Gastos Gerais'!$D$4:$D$1002),-(Analítico!AX$3&lt;='Gastos Gerais'!$E$4:$E$1002),-('Gastos Gerais'!$C$4:$C$1002))</f>
        <v>0</v>
      </c>
      <c r="AY134" s="73">
        <f>SUMPRODUCT(-('Gastos Gerais'!$B$4:$B$1002=Analítico!$B134),-(Analítico!AY$3&gt;='Gastos Gerais'!$D$4:$D$1002),-(Analítico!AY$3&lt;='Gastos Gerais'!$E$4:$E$1002),-('Gastos Gerais'!$C$4:$C$1002))</f>
        <v>0</v>
      </c>
      <c r="AZ134" s="73">
        <f>SUMPRODUCT(-('Gastos Gerais'!$B$4:$B$1002=Analítico!$B134),-(Analítico!AZ$3&gt;='Gastos Gerais'!$D$4:$D$1002),-(Analítico!AZ$3&lt;='Gastos Gerais'!$E$4:$E$1002),-('Gastos Gerais'!$C$4:$C$1002))</f>
        <v>0</v>
      </c>
      <c r="BA134" s="73">
        <f>SUMPRODUCT(-('Gastos Gerais'!$B$4:$B$1002=Analítico!$B134),-(Analítico!BA$3&gt;='Gastos Gerais'!$D$4:$D$1002),-(Analítico!BA$3&lt;='Gastos Gerais'!$E$4:$E$1002),-('Gastos Gerais'!$C$4:$C$1002))</f>
        <v>0</v>
      </c>
      <c r="BB134" s="73">
        <f>SUMPRODUCT(-('Gastos Gerais'!$B$4:$B$1002=Analítico!$B134),-(Analítico!BB$3&gt;='Gastos Gerais'!$D$4:$D$1002),-(Analítico!BB$3&lt;='Gastos Gerais'!$E$4:$E$1002),-('Gastos Gerais'!$C$4:$C$1002))</f>
        <v>0</v>
      </c>
      <c r="BC134" s="73">
        <f>SUMPRODUCT(-('Gastos Gerais'!$B$4:$B$1002=Analítico!$B134),-(Analítico!BC$3&gt;='Gastos Gerais'!$D$4:$D$1002),-(Analítico!BC$3&lt;='Gastos Gerais'!$E$4:$E$1002),-('Gastos Gerais'!$C$4:$C$1002))</f>
        <v>0</v>
      </c>
      <c r="BD134" s="73">
        <f>SUMPRODUCT(-('Gastos Gerais'!$B$4:$B$1002=Analítico!$B134),-(Analítico!BD$3&gt;='Gastos Gerais'!$D$4:$D$1002),-(Analítico!BD$3&lt;='Gastos Gerais'!$E$4:$E$1002),-('Gastos Gerais'!$C$4:$C$1002))</f>
        <v>0</v>
      </c>
      <c r="BE134" s="73">
        <f>SUMPRODUCT(-('Gastos Gerais'!$B$4:$B$1002=Analítico!$B134),-(Analítico!BE$3&gt;='Gastos Gerais'!$D$4:$D$1002),-(Analítico!BE$3&lt;='Gastos Gerais'!$E$4:$E$1002),-('Gastos Gerais'!$C$4:$C$1002))</f>
        <v>0</v>
      </c>
      <c r="BF134" s="73">
        <f>SUMPRODUCT(-('Gastos Gerais'!$B$4:$B$1002=Analítico!$B134),-(Analítico!BF$3&gt;='Gastos Gerais'!$D$4:$D$1002),-(Analítico!BF$3&lt;='Gastos Gerais'!$E$4:$E$1002),-('Gastos Gerais'!$C$4:$C$1002))</f>
        <v>0</v>
      </c>
      <c r="BG134" s="73">
        <f>SUMPRODUCT(-('Gastos Gerais'!$B$4:$B$1002=Analítico!$B134),-(Analítico!BG$3&gt;='Gastos Gerais'!$D$4:$D$1002),-(Analítico!BG$3&lt;='Gastos Gerais'!$E$4:$E$1002),-('Gastos Gerais'!$C$4:$C$1002))</f>
        <v>0</v>
      </c>
      <c r="BH134" s="73">
        <f>SUMPRODUCT(-('Gastos Gerais'!$B$4:$B$1002=Analítico!$B134),-(Analítico!BH$3&gt;='Gastos Gerais'!$D$4:$D$1002),-(Analítico!BH$3&lt;='Gastos Gerais'!$E$4:$E$1002),-('Gastos Gerais'!$C$4:$C$1002))</f>
        <v>0</v>
      </c>
      <c r="BI134" s="73">
        <f>SUMPRODUCT(-('Gastos Gerais'!$B$4:$B$1002=Analítico!$B134),-(Analítico!BI$3&gt;='Gastos Gerais'!$D$4:$D$1002),-(Analítico!BI$3&lt;='Gastos Gerais'!$E$4:$E$1002),-('Gastos Gerais'!$C$4:$C$1002))</f>
        <v>0</v>
      </c>
      <c r="BJ134" s="73">
        <f>SUMPRODUCT(-('Gastos Gerais'!$B$4:$B$1002=Analítico!$B134),-(Analítico!BJ$3&gt;='Gastos Gerais'!$D$4:$D$1002),-(Analítico!BJ$3&lt;='Gastos Gerais'!$E$4:$E$1002),-('Gastos Gerais'!$C$4:$C$1002))</f>
        <v>0</v>
      </c>
      <c r="BK134" s="71">
        <f t="shared" si="35"/>
        <v>0</v>
      </c>
      <c r="BL134" s="76">
        <f t="shared" ca="1" si="36"/>
        <v>0</v>
      </c>
    </row>
    <row r="135" spans="1:64" s="49" customFormat="1" ht="23.25" customHeight="1">
      <c r="A135" s="19" t="s">
        <v>277</v>
      </c>
      <c r="B135" s="351" t="s">
        <v>278</v>
      </c>
      <c r="C135" s="73">
        <f>SUMPRODUCT(-('Gastos Gerais'!$B$4:$B$1002=Analítico!$B135),-(Analítico!C$3&gt;='Gastos Gerais'!$D$4:$D$1002),-(Analítico!C$3&lt;='Gastos Gerais'!$E$4:$E$1002),-('Gastos Gerais'!$C$4:$C$1002))</f>
        <v>0</v>
      </c>
      <c r="D135" s="73">
        <f>SUMPRODUCT(-('Gastos Gerais'!$B$4:$B$1002=Analítico!$B135),-(Analítico!D$3&gt;='Gastos Gerais'!$D$4:$D$1002),-(Analítico!D$3&lt;='Gastos Gerais'!$E$4:$E$1002),-('Gastos Gerais'!$C$4:$C$1002))</f>
        <v>0</v>
      </c>
      <c r="E135" s="73">
        <f>SUMPRODUCT(-('Gastos Gerais'!$B$4:$B$1002=Analítico!$B135),-(Analítico!E$3&gt;='Gastos Gerais'!$D$4:$D$1002),-(Analítico!E$3&lt;='Gastos Gerais'!$E$4:$E$1002),-('Gastos Gerais'!$C$4:$C$1002))</f>
        <v>0</v>
      </c>
      <c r="F135" s="73">
        <f>SUMPRODUCT(-('Gastos Gerais'!$B$4:$B$1002=Analítico!$B135),-(Analítico!F$3&gt;='Gastos Gerais'!$D$4:$D$1002),-(Analítico!F$3&lt;='Gastos Gerais'!$E$4:$E$1002),-('Gastos Gerais'!$C$4:$C$1002))</f>
        <v>0</v>
      </c>
      <c r="G135" s="73">
        <f>SUMPRODUCT(-('Gastos Gerais'!$B$4:$B$1002=Analítico!$B135),-(Analítico!G$3&gt;='Gastos Gerais'!$D$4:$D$1002),-(Analítico!G$3&lt;='Gastos Gerais'!$E$4:$E$1002),-('Gastos Gerais'!$C$4:$C$1002))</f>
        <v>0</v>
      </c>
      <c r="H135" s="73">
        <f>SUMPRODUCT(-('Gastos Gerais'!$B$4:$B$1002=Analítico!$B135),-(Analítico!H$3&gt;='Gastos Gerais'!$D$4:$D$1002),-(Analítico!H$3&lt;='Gastos Gerais'!$E$4:$E$1002),-('Gastos Gerais'!$C$4:$C$1002))</f>
        <v>0</v>
      </c>
      <c r="I135" s="73">
        <f>SUMPRODUCT(-('Gastos Gerais'!$B$4:$B$1002=Analítico!$B135),-(Analítico!I$3&gt;='Gastos Gerais'!$D$4:$D$1002),-(Analítico!I$3&lt;='Gastos Gerais'!$E$4:$E$1002),-('Gastos Gerais'!$C$4:$C$1002))</f>
        <v>0</v>
      </c>
      <c r="J135" s="73">
        <f>SUMPRODUCT(-('Gastos Gerais'!$B$4:$B$1002=Analítico!$B135),-(Analítico!J$3&gt;='Gastos Gerais'!$D$4:$D$1002),-(Analítico!J$3&lt;='Gastos Gerais'!$E$4:$E$1002),-('Gastos Gerais'!$C$4:$C$1002))</f>
        <v>0</v>
      </c>
      <c r="K135" s="73">
        <f>SUMPRODUCT(-('Gastos Gerais'!$B$4:$B$1002=Analítico!$B135),-(Analítico!K$3&gt;='Gastos Gerais'!$D$4:$D$1002),-(Analítico!K$3&lt;='Gastos Gerais'!$E$4:$E$1002),-('Gastos Gerais'!$C$4:$C$1002))</f>
        <v>0</v>
      </c>
      <c r="L135" s="73">
        <f>SUMPRODUCT(-('Gastos Gerais'!$B$4:$B$1002=Analítico!$B135),-(Analítico!L$3&gt;='Gastos Gerais'!$D$4:$D$1002),-(Analítico!L$3&lt;='Gastos Gerais'!$E$4:$E$1002),-('Gastos Gerais'!$C$4:$C$1002))</f>
        <v>0</v>
      </c>
      <c r="M135" s="73">
        <f>SUMPRODUCT(-('Gastos Gerais'!$B$4:$B$1002=Analítico!$B135),-(Analítico!M$3&gt;='Gastos Gerais'!$D$4:$D$1002),-(Analítico!M$3&lt;='Gastos Gerais'!$E$4:$E$1002),-('Gastos Gerais'!$C$4:$C$1002))</f>
        <v>0</v>
      </c>
      <c r="N135" s="73">
        <f>SUMPRODUCT(-('Gastos Gerais'!$B$4:$B$1002=Analítico!$B135),-(Analítico!N$3&gt;='Gastos Gerais'!$D$4:$D$1002),-(Analítico!N$3&lt;='Gastos Gerais'!$E$4:$E$1002),-('Gastos Gerais'!$C$4:$C$1002))</f>
        <v>0</v>
      </c>
      <c r="O135" s="73">
        <f>SUMPRODUCT(-('Gastos Gerais'!$B$4:$B$1002=Analítico!$B135),-(Analítico!O$3&gt;='Gastos Gerais'!$D$4:$D$1002),-(Analítico!O$3&lt;='Gastos Gerais'!$E$4:$E$1002),-('Gastos Gerais'!$C$4:$C$1002))</f>
        <v>0</v>
      </c>
      <c r="P135" s="73">
        <f>SUMPRODUCT(-('Gastos Gerais'!$B$4:$B$1002=Analítico!$B135),-(Analítico!P$3&gt;='Gastos Gerais'!$D$4:$D$1002),-(Analítico!P$3&lt;='Gastos Gerais'!$E$4:$E$1002),-('Gastos Gerais'!$C$4:$C$1002))</f>
        <v>0</v>
      </c>
      <c r="Q135" s="73">
        <f>SUMPRODUCT(-('Gastos Gerais'!$B$4:$B$1002=Analítico!$B135),-(Analítico!Q$3&gt;='Gastos Gerais'!$D$4:$D$1002),-(Analítico!Q$3&lt;='Gastos Gerais'!$E$4:$E$1002),-('Gastos Gerais'!$C$4:$C$1002))</f>
        <v>0</v>
      </c>
      <c r="R135" s="73">
        <f>SUMPRODUCT(-('Gastos Gerais'!$B$4:$B$1002=Analítico!$B135),-(Analítico!R$3&gt;='Gastos Gerais'!$D$4:$D$1002),-(Analítico!R$3&lt;='Gastos Gerais'!$E$4:$E$1002),-('Gastos Gerais'!$C$4:$C$1002))</f>
        <v>0</v>
      </c>
      <c r="S135" s="73">
        <f>SUMPRODUCT(-('Gastos Gerais'!$B$4:$B$1002=Analítico!$B135),-(Analítico!S$3&gt;='Gastos Gerais'!$D$4:$D$1002),-(Analítico!S$3&lt;='Gastos Gerais'!$E$4:$E$1002),-('Gastos Gerais'!$C$4:$C$1002))</f>
        <v>0</v>
      </c>
      <c r="T135" s="73">
        <f>SUMPRODUCT(-('Gastos Gerais'!$B$4:$B$1002=Analítico!$B135),-(Analítico!T$3&gt;='Gastos Gerais'!$D$4:$D$1002),-(Analítico!T$3&lt;='Gastos Gerais'!$E$4:$E$1002),-('Gastos Gerais'!$C$4:$C$1002))</f>
        <v>0</v>
      </c>
      <c r="U135" s="73">
        <f>SUMPRODUCT(-('Gastos Gerais'!$B$4:$B$1002=Analítico!$B135),-(Analítico!U$3&gt;='Gastos Gerais'!$D$4:$D$1002),-(Analítico!U$3&lt;='Gastos Gerais'!$E$4:$E$1002),-('Gastos Gerais'!$C$4:$C$1002))</f>
        <v>0</v>
      </c>
      <c r="V135" s="73">
        <f>SUMPRODUCT(-('Gastos Gerais'!$B$4:$B$1002=Analítico!$B135),-(Analítico!V$3&gt;='Gastos Gerais'!$D$4:$D$1002),-(Analítico!V$3&lt;='Gastos Gerais'!$E$4:$E$1002),-('Gastos Gerais'!$C$4:$C$1002))</f>
        <v>0</v>
      </c>
      <c r="W135" s="73">
        <f>SUMPRODUCT(-('Gastos Gerais'!$B$4:$B$1002=Analítico!$B135),-(Analítico!W$3&gt;='Gastos Gerais'!$D$4:$D$1002),-(Analítico!W$3&lt;='Gastos Gerais'!$E$4:$E$1002),-('Gastos Gerais'!$C$4:$C$1002))</f>
        <v>0</v>
      </c>
      <c r="X135" s="73">
        <f>SUMPRODUCT(-('Gastos Gerais'!$B$4:$B$1002=Analítico!$B135),-(Analítico!X$3&gt;='Gastos Gerais'!$D$4:$D$1002),-(Analítico!X$3&lt;='Gastos Gerais'!$E$4:$E$1002),-('Gastos Gerais'!$C$4:$C$1002))</f>
        <v>0</v>
      </c>
      <c r="Y135" s="73">
        <f>SUMPRODUCT(-('Gastos Gerais'!$B$4:$B$1002=Analítico!$B135),-(Analítico!Y$3&gt;='Gastos Gerais'!$D$4:$D$1002),-(Analítico!Y$3&lt;='Gastos Gerais'!$E$4:$E$1002),-('Gastos Gerais'!$C$4:$C$1002))</f>
        <v>0</v>
      </c>
      <c r="Z135" s="73">
        <f>SUMPRODUCT(-('Gastos Gerais'!$B$4:$B$1002=Analítico!$B135),-(Analítico!Z$3&gt;='Gastos Gerais'!$D$4:$D$1002),-(Analítico!Z$3&lt;='Gastos Gerais'!$E$4:$E$1002),-('Gastos Gerais'!$C$4:$C$1002))</f>
        <v>0</v>
      </c>
      <c r="AA135" s="73">
        <f>SUMPRODUCT(-('Gastos Gerais'!$B$4:$B$1002=Analítico!$B135),-(Analítico!AA$3&gt;='Gastos Gerais'!$D$4:$D$1002),-(Analítico!AA$3&lt;='Gastos Gerais'!$E$4:$E$1002),-('Gastos Gerais'!$C$4:$C$1002))</f>
        <v>0</v>
      </c>
      <c r="AB135" s="73">
        <f>SUMPRODUCT(-('Gastos Gerais'!$B$4:$B$1002=Analítico!$B135),-(Analítico!AB$3&gt;='Gastos Gerais'!$D$4:$D$1002),-(Analítico!AB$3&lt;='Gastos Gerais'!$E$4:$E$1002),-('Gastos Gerais'!$C$4:$C$1002))</f>
        <v>0</v>
      </c>
      <c r="AC135" s="73">
        <f>SUMPRODUCT(-('Gastos Gerais'!$B$4:$B$1002=Analítico!$B135),-(Analítico!AC$3&gt;='Gastos Gerais'!$D$4:$D$1002),-(Analítico!AC$3&lt;='Gastos Gerais'!$E$4:$E$1002),-('Gastos Gerais'!$C$4:$C$1002))</f>
        <v>0</v>
      </c>
      <c r="AD135" s="73">
        <f>SUMPRODUCT(-('Gastos Gerais'!$B$4:$B$1002=Analítico!$B135),-(Analítico!AD$3&gt;='Gastos Gerais'!$D$4:$D$1002),-(Analítico!AD$3&lt;='Gastos Gerais'!$E$4:$E$1002),-('Gastos Gerais'!$C$4:$C$1002))</f>
        <v>0</v>
      </c>
      <c r="AE135" s="73">
        <f>SUMPRODUCT(-('Gastos Gerais'!$B$4:$B$1002=Analítico!$B135),-(Analítico!AE$3&gt;='Gastos Gerais'!$D$4:$D$1002),-(Analítico!AE$3&lt;='Gastos Gerais'!$E$4:$E$1002),-('Gastos Gerais'!$C$4:$C$1002))</f>
        <v>0</v>
      </c>
      <c r="AF135" s="73">
        <f>SUMPRODUCT(-('Gastos Gerais'!$B$4:$B$1002=Analítico!$B135),-(Analítico!AF$3&gt;='Gastos Gerais'!$D$4:$D$1002),-(Analítico!AF$3&lt;='Gastos Gerais'!$E$4:$E$1002),-('Gastos Gerais'!$C$4:$C$1002))</f>
        <v>0</v>
      </c>
      <c r="AG135" s="73">
        <f>SUMPRODUCT(-('Gastos Gerais'!$B$4:$B$1002=Analítico!$B135),-(Analítico!AG$3&gt;='Gastos Gerais'!$D$4:$D$1002),-(Analítico!AG$3&lt;='Gastos Gerais'!$E$4:$E$1002),-('Gastos Gerais'!$C$4:$C$1002))</f>
        <v>0</v>
      </c>
      <c r="AH135" s="73">
        <f>SUMPRODUCT(-('Gastos Gerais'!$B$4:$B$1002=Analítico!$B135),-(Analítico!AH$3&gt;='Gastos Gerais'!$D$4:$D$1002),-(Analítico!AH$3&lt;='Gastos Gerais'!$E$4:$E$1002),-('Gastos Gerais'!$C$4:$C$1002))</f>
        <v>0</v>
      </c>
      <c r="AI135" s="73">
        <f>SUMPRODUCT(-('Gastos Gerais'!$B$4:$B$1002=Analítico!$B135),-(Analítico!AI$3&gt;='Gastos Gerais'!$D$4:$D$1002),-(Analítico!AI$3&lt;='Gastos Gerais'!$E$4:$E$1002),-('Gastos Gerais'!$C$4:$C$1002))</f>
        <v>0</v>
      </c>
      <c r="AJ135" s="73">
        <f>SUMPRODUCT(-('Gastos Gerais'!$B$4:$B$1002=Analítico!$B135),-(Analítico!AJ$3&gt;='Gastos Gerais'!$D$4:$D$1002),-(Analítico!AJ$3&lt;='Gastos Gerais'!$E$4:$E$1002),-('Gastos Gerais'!$C$4:$C$1002))</f>
        <v>0</v>
      </c>
      <c r="AK135" s="73">
        <f>SUMPRODUCT(-('Gastos Gerais'!$B$4:$B$1002=Analítico!$B135),-(Analítico!AK$3&gt;='Gastos Gerais'!$D$4:$D$1002),-(Analítico!AK$3&lt;='Gastos Gerais'!$E$4:$E$1002),-('Gastos Gerais'!$C$4:$C$1002))</f>
        <v>0</v>
      </c>
      <c r="AL135" s="73">
        <f>SUMPRODUCT(-('Gastos Gerais'!$B$4:$B$1002=Analítico!$B135),-(Analítico!AL$3&gt;='Gastos Gerais'!$D$4:$D$1002),-(Analítico!AL$3&lt;='Gastos Gerais'!$E$4:$E$1002),-('Gastos Gerais'!$C$4:$C$1002))</f>
        <v>0</v>
      </c>
      <c r="AM135" s="73">
        <f>SUMPRODUCT(-('Gastos Gerais'!$B$4:$B$1002=Analítico!$B135),-(Analítico!AM$3&gt;='Gastos Gerais'!$D$4:$D$1002),-(Analítico!AM$3&lt;='Gastos Gerais'!$E$4:$E$1002),-('Gastos Gerais'!$C$4:$C$1002))</f>
        <v>0</v>
      </c>
      <c r="AN135" s="73">
        <f>SUMPRODUCT(-('Gastos Gerais'!$B$4:$B$1002=Analítico!$B135),-(Analítico!AN$3&gt;='Gastos Gerais'!$D$4:$D$1002),-(Analítico!AN$3&lt;='Gastos Gerais'!$E$4:$E$1002),-('Gastos Gerais'!$C$4:$C$1002))</f>
        <v>0</v>
      </c>
      <c r="AO135" s="73">
        <f>SUMPRODUCT(-('Gastos Gerais'!$B$4:$B$1002=Analítico!$B135),-(Analítico!AO$3&gt;='Gastos Gerais'!$D$4:$D$1002),-(Analítico!AO$3&lt;='Gastos Gerais'!$E$4:$E$1002),-('Gastos Gerais'!$C$4:$C$1002))</f>
        <v>0</v>
      </c>
      <c r="AP135" s="73">
        <f>SUMPRODUCT(-('Gastos Gerais'!$B$4:$B$1002=Analítico!$B135),-(Analítico!AP$3&gt;='Gastos Gerais'!$D$4:$D$1002),-(Analítico!AP$3&lt;='Gastos Gerais'!$E$4:$E$1002),-('Gastos Gerais'!$C$4:$C$1002))</f>
        <v>0</v>
      </c>
      <c r="AQ135" s="73">
        <f>SUMPRODUCT(-('Gastos Gerais'!$B$4:$B$1002=Analítico!$B135),-(Analítico!AQ$3&gt;='Gastos Gerais'!$D$4:$D$1002),-(Analítico!AQ$3&lt;='Gastos Gerais'!$E$4:$E$1002),-('Gastos Gerais'!$C$4:$C$1002))</f>
        <v>0</v>
      </c>
      <c r="AR135" s="73">
        <f>SUMPRODUCT(-('Gastos Gerais'!$B$4:$B$1002=Analítico!$B135),-(Analítico!AR$3&gt;='Gastos Gerais'!$D$4:$D$1002),-(Analítico!AR$3&lt;='Gastos Gerais'!$E$4:$E$1002),-('Gastos Gerais'!$C$4:$C$1002))</f>
        <v>0</v>
      </c>
      <c r="AS135" s="73">
        <f>SUMPRODUCT(-('Gastos Gerais'!$B$4:$B$1002=Analítico!$B135),-(Analítico!AS$3&gt;='Gastos Gerais'!$D$4:$D$1002),-(Analítico!AS$3&lt;='Gastos Gerais'!$E$4:$E$1002),-('Gastos Gerais'!$C$4:$C$1002))</f>
        <v>0</v>
      </c>
      <c r="AT135" s="73">
        <f>SUMPRODUCT(-('Gastos Gerais'!$B$4:$B$1002=Analítico!$B135),-(Analítico!AT$3&gt;='Gastos Gerais'!$D$4:$D$1002),-(Analítico!AT$3&lt;='Gastos Gerais'!$E$4:$E$1002),-('Gastos Gerais'!$C$4:$C$1002))</f>
        <v>0</v>
      </c>
      <c r="AU135" s="73">
        <f>SUMPRODUCT(-('Gastos Gerais'!$B$4:$B$1002=Analítico!$B135),-(Analítico!AU$3&gt;='Gastos Gerais'!$D$4:$D$1002),-(Analítico!AU$3&lt;='Gastos Gerais'!$E$4:$E$1002),-('Gastos Gerais'!$C$4:$C$1002))</f>
        <v>0</v>
      </c>
      <c r="AV135" s="73">
        <f>SUMPRODUCT(-('Gastos Gerais'!$B$4:$B$1002=Analítico!$B135),-(Analítico!AV$3&gt;='Gastos Gerais'!$D$4:$D$1002),-(Analítico!AV$3&lt;='Gastos Gerais'!$E$4:$E$1002),-('Gastos Gerais'!$C$4:$C$1002))</f>
        <v>0</v>
      </c>
      <c r="AW135" s="73">
        <f>SUMPRODUCT(-('Gastos Gerais'!$B$4:$B$1002=Analítico!$B135),-(Analítico!AW$3&gt;='Gastos Gerais'!$D$4:$D$1002),-(Analítico!AW$3&lt;='Gastos Gerais'!$E$4:$E$1002),-('Gastos Gerais'!$C$4:$C$1002))</f>
        <v>0</v>
      </c>
      <c r="AX135" s="73">
        <f>SUMPRODUCT(-('Gastos Gerais'!$B$4:$B$1002=Analítico!$B135),-(Analítico!AX$3&gt;='Gastos Gerais'!$D$4:$D$1002),-(Analítico!AX$3&lt;='Gastos Gerais'!$E$4:$E$1002),-('Gastos Gerais'!$C$4:$C$1002))</f>
        <v>0</v>
      </c>
      <c r="AY135" s="73">
        <f>SUMPRODUCT(-('Gastos Gerais'!$B$4:$B$1002=Analítico!$B135),-(Analítico!AY$3&gt;='Gastos Gerais'!$D$4:$D$1002),-(Analítico!AY$3&lt;='Gastos Gerais'!$E$4:$E$1002),-('Gastos Gerais'!$C$4:$C$1002))</f>
        <v>0</v>
      </c>
      <c r="AZ135" s="73">
        <f>SUMPRODUCT(-('Gastos Gerais'!$B$4:$B$1002=Analítico!$B135),-(Analítico!AZ$3&gt;='Gastos Gerais'!$D$4:$D$1002),-(Analítico!AZ$3&lt;='Gastos Gerais'!$E$4:$E$1002),-('Gastos Gerais'!$C$4:$C$1002))</f>
        <v>0</v>
      </c>
      <c r="BA135" s="73">
        <f>SUMPRODUCT(-('Gastos Gerais'!$B$4:$B$1002=Analítico!$B135),-(Analítico!BA$3&gt;='Gastos Gerais'!$D$4:$D$1002),-(Analítico!BA$3&lt;='Gastos Gerais'!$E$4:$E$1002),-('Gastos Gerais'!$C$4:$C$1002))</f>
        <v>0</v>
      </c>
      <c r="BB135" s="73">
        <f>SUMPRODUCT(-('Gastos Gerais'!$B$4:$B$1002=Analítico!$B135),-(Analítico!BB$3&gt;='Gastos Gerais'!$D$4:$D$1002),-(Analítico!BB$3&lt;='Gastos Gerais'!$E$4:$E$1002),-('Gastos Gerais'!$C$4:$C$1002))</f>
        <v>0</v>
      </c>
      <c r="BC135" s="73">
        <f>SUMPRODUCT(-('Gastos Gerais'!$B$4:$B$1002=Analítico!$B135),-(Analítico!BC$3&gt;='Gastos Gerais'!$D$4:$D$1002),-(Analítico!BC$3&lt;='Gastos Gerais'!$E$4:$E$1002),-('Gastos Gerais'!$C$4:$C$1002))</f>
        <v>0</v>
      </c>
      <c r="BD135" s="73">
        <f>SUMPRODUCT(-('Gastos Gerais'!$B$4:$B$1002=Analítico!$B135),-(Analítico!BD$3&gt;='Gastos Gerais'!$D$4:$D$1002),-(Analítico!BD$3&lt;='Gastos Gerais'!$E$4:$E$1002),-('Gastos Gerais'!$C$4:$C$1002))</f>
        <v>0</v>
      </c>
      <c r="BE135" s="73">
        <f>SUMPRODUCT(-('Gastos Gerais'!$B$4:$B$1002=Analítico!$B135),-(Analítico!BE$3&gt;='Gastos Gerais'!$D$4:$D$1002),-(Analítico!BE$3&lt;='Gastos Gerais'!$E$4:$E$1002),-('Gastos Gerais'!$C$4:$C$1002))</f>
        <v>0</v>
      </c>
      <c r="BF135" s="73">
        <f>SUMPRODUCT(-('Gastos Gerais'!$B$4:$B$1002=Analítico!$B135),-(Analítico!BF$3&gt;='Gastos Gerais'!$D$4:$D$1002),-(Analítico!BF$3&lt;='Gastos Gerais'!$E$4:$E$1002),-('Gastos Gerais'!$C$4:$C$1002))</f>
        <v>0</v>
      </c>
      <c r="BG135" s="73">
        <f>SUMPRODUCT(-('Gastos Gerais'!$B$4:$B$1002=Analítico!$B135),-(Analítico!BG$3&gt;='Gastos Gerais'!$D$4:$D$1002),-(Analítico!BG$3&lt;='Gastos Gerais'!$E$4:$E$1002),-('Gastos Gerais'!$C$4:$C$1002))</f>
        <v>0</v>
      </c>
      <c r="BH135" s="73">
        <f>SUMPRODUCT(-('Gastos Gerais'!$B$4:$B$1002=Analítico!$B135),-(Analítico!BH$3&gt;='Gastos Gerais'!$D$4:$D$1002),-(Analítico!BH$3&lt;='Gastos Gerais'!$E$4:$E$1002),-('Gastos Gerais'!$C$4:$C$1002))</f>
        <v>0</v>
      </c>
      <c r="BI135" s="73">
        <f>SUMPRODUCT(-('Gastos Gerais'!$B$4:$B$1002=Analítico!$B135),-(Analítico!BI$3&gt;='Gastos Gerais'!$D$4:$D$1002),-(Analítico!BI$3&lt;='Gastos Gerais'!$E$4:$E$1002),-('Gastos Gerais'!$C$4:$C$1002))</f>
        <v>0</v>
      </c>
      <c r="BJ135" s="73">
        <f>SUMPRODUCT(-('Gastos Gerais'!$B$4:$B$1002=Analítico!$B135),-(Analítico!BJ$3&gt;='Gastos Gerais'!$D$4:$D$1002),-(Analítico!BJ$3&lt;='Gastos Gerais'!$E$4:$E$1002),-('Gastos Gerais'!$C$4:$C$1002))</f>
        <v>0</v>
      </c>
      <c r="BK135" s="71">
        <f t="shared" si="35"/>
        <v>0</v>
      </c>
      <c r="BL135" s="76">
        <f t="shared" ca="1" si="36"/>
        <v>0</v>
      </c>
    </row>
    <row r="136" spans="1:64" s="49" customFormat="1" ht="23.25" customHeight="1">
      <c r="A136" s="19" t="s">
        <v>279</v>
      </c>
      <c r="B136" s="353" t="s">
        <v>280</v>
      </c>
      <c r="C136" s="73">
        <f>SUMPRODUCT(-('Gastos Gerais'!$B$4:$B$1002=Analítico!$B136),-(Analítico!C$3&gt;='Gastos Gerais'!$D$4:$D$1002),-(Analítico!C$3&lt;='Gastos Gerais'!$E$4:$E$1002),-('Gastos Gerais'!$C$4:$C$1002))</f>
        <v>2610344.44</v>
      </c>
      <c r="D136" s="73">
        <f>SUMPRODUCT(-('Gastos Gerais'!$B$4:$B$1002=Analítico!$B136),-(Analítico!D$3&gt;='Gastos Gerais'!$D$4:$D$1002),-(Analítico!D$3&lt;='Gastos Gerais'!$E$4:$E$1002),-('Gastos Gerais'!$C$4:$C$1002))</f>
        <v>2970344.44</v>
      </c>
      <c r="E136" s="73">
        <f>SUMPRODUCT(-('Gastos Gerais'!$B$4:$B$1002=Analítico!$B136),-(Analítico!E$3&gt;='Gastos Gerais'!$D$4:$D$1002),-(Analítico!E$3&lt;='Gastos Gerais'!$E$4:$E$1002),-('Gastos Gerais'!$C$4:$C$1002))</f>
        <v>0</v>
      </c>
      <c r="F136" s="73">
        <f>SUMPRODUCT(-('Gastos Gerais'!$B$4:$B$1002=Analítico!$B136),-(Analítico!F$3&gt;='Gastos Gerais'!$D$4:$D$1002),-(Analítico!F$3&lt;='Gastos Gerais'!$E$4:$E$1002),-('Gastos Gerais'!$C$4:$C$1002))</f>
        <v>0</v>
      </c>
      <c r="G136" s="73">
        <f>SUMPRODUCT(-('Gastos Gerais'!$B$4:$B$1002=Analítico!$B136),-(Analítico!G$3&gt;='Gastos Gerais'!$D$4:$D$1002),-(Analítico!G$3&lt;='Gastos Gerais'!$E$4:$E$1002),-('Gastos Gerais'!$C$4:$C$1002))</f>
        <v>0</v>
      </c>
      <c r="H136" s="73">
        <f>SUMPRODUCT(-('Gastos Gerais'!$B$4:$B$1002=Analítico!$B136),-(Analítico!H$3&gt;='Gastos Gerais'!$D$4:$D$1002),-(Analítico!H$3&lt;='Gastos Gerais'!$E$4:$E$1002),-('Gastos Gerais'!$C$4:$C$1002))</f>
        <v>0</v>
      </c>
      <c r="I136" s="73">
        <f>SUMPRODUCT(-('Gastos Gerais'!$B$4:$B$1002=Analítico!$B136),-(Analítico!I$3&gt;='Gastos Gerais'!$D$4:$D$1002),-(Analítico!I$3&lt;='Gastos Gerais'!$E$4:$E$1002),-('Gastos Gerais'!$C$4:$C$1002))</f>
        <v>0</v>
      </c>
      <c r="J136" s="73">
        <f>SUMPRODUCT(-('Gastos Gerais'!$B$4:$B$1002=Analítico!$B136),-(Analítico!J$3&gt;='Gastos Gerais'!$D$4:$D$1002),-(Analítico!J$3&lt;='Gastos Gerais'!$E$4:$E$1002),-('Gastos Gerais'!$C$4:$C$1002))</f>
        <v>0</v>
      </c>
      <c r="K136" s="73">
        <f>SUMPRODUCT(-('Gastos Gerais'!$B$4:$B$1002=Analítico!$B136),-(Analítico!K$3&gt;='Gastos Gerais'!$D$4:$D$1002),-(Analítico!K$3&lt;='Gastos Gerais'!$E$4:$E$1002),-('Gastos Gerais'!$C$4:$C$1002))</f>
        <v>0</v>
      </c>
      <c r="L136" s="73">
        <f>SUMPRODUCT(-('Gastos Gerais'!$B$4:$B$1002=Analítico!$B136),-(Analítico!L$3&gt;='Gastos Gerais'!$D$4:$D$1002),-(Analítico!L$3&lt;='Gastos Gerais'!$E$4:$E$1002),-('Gastos Gerais'!$C$4:$C$1002))</f>
        <v>0</v>
      </c>
      <c r="M136" s="73">
        <f>SUMPRODUCT(-('Gastos Gerais'!$B$4:$B$1002=Analítico!$B136),-(Analítico!M$3&gt;='Gastos Gerais'!$D$4:$D$1002),-(Analítico!M$3&lt;='Gastos Gerais'!$E$4:$E$1002),-('Gastos Gerais'!$C$4:$C$1002))</f>
        <v>0</v>
      </c>
      <c r="N136" s="73">
        <f>SUMPRODUCT(-('Gastos Gerais'!$B$4:$B$1002=Analítico!$B136),-(Analítico!N$3&gt;='Gastos Gerais'!$D$4:$D$1002),-(Analítico!N$3&lt;='Gastos Gerais'!$E$4:$E$1002),-('Gastos Gerais'!$C$4:$C$1002))</f>
        <v>0</v>
      </c>
      <c r="O136" s="73">
        <f>SUMPRODUCT(-('Gastos Gerais'!$B$4:$B$1002=Analítico!$B136),-(Analítico!O$3&gt;='Gastos Gerais'!$D$4:$D$1002),-(Analítico!O$3&lt;='Gastos Gerais'!$E$4:$E$1002),-('Gastos Gerais'!$C$4:$C$1002))</f>
        <v>0</v>
      </c>
      <c r="P136" s="73">
        <f>SUMPRODUCT(-('Gastos Gerais'!$B$4:$B$1002=Analítico!$B136),-(Analítico!P$3&gt;='Gastos Gerais'!$D$4:$D$1002),-(Analítico!P$3&lt;='Gastos Gerais'!$E$4:$E$1002),-('Gastos Gerais'!$C$4:$C$1002))</f>
        <v>0</v>
      </c>
      <c r="Q136" s="73">
        <f>SUMPRODUCT(-('Gastos Gerais'!$B$4:$B$1002=Analítico!$B136),-(Analítico!Q$3&gt;='Gastos Gerais'!$D$4:$D$1002),-(Analítico!Q$3&lt;='Gastos Gerais'!$E$4:$E$1002),-('Gastos Gerais'!$C$4:$C$1002))</f>
        <v>0</v>
      </c>
      <c r="R136" s="73">
        <f>SUMPRODUCT(-('Gastos Gerais'!$B$4:$B$1002=Analítico!$B136),-(Analítico!R$3&gt;='Gastos Gerais'!$D$4:$D$1002),-(Analítico!R$3&lt;='Gastos Gerais'!$E$4:$E$1002),-('Gastos Gerais'!$C$4:$C$1002))</f>
        <v>0</v>
      </c>
      <c r="S136" s="73">
        <f>SUMPRODUCT(-('Gastos Gerais'!$B$4:$B$1002=Analítico!$B136),-(Analítico!S$3&gt;='Gastos Gerais'!$D$4:$D$1002),-(Analítico!S$3&lt;='Gastos Gerais'!$E$4:$E$1002),-('Gastos Gerais'!$C$4:$C$1002))</f>
        <v>0</v>
      </c>
      <c r="T136" s="73">
        <f>SUMPRODUCT(-('Gastos Gerais'!$B$4:$B$1002=Analítico!$B136),-(Analítico!T$3&gt;='Gastos Gerais'!$D$4:$D$1002),-(Analítico!T$3&lt;='Gastos Gerais'!$E$4:$E$1002),-('Gastos Gerais'!$C$4:$C$1002))</f>
        <v>0</v>
      </c>
      <c r="U136" s="73">
        <f>SUMPRODUCT(-('Gastos Gerais'!$B$4:$B$1002=Analítico!$B136),-(Analítico!U$3&gt;='Gastos Gerais'!$D$4:$D$1002),-(Analítico!U$3&lt;='Gastos Gerais'!$E$4:$E$1002),-('Gastos Gerais'!$C$4:$C$1002))</f>
        <v>0</v>
      </c>
      <c r="V136" s="73">
        <f>SUMPRODUCT(-('Gastos Gerais'!$B$4:$B$1002=Analítico!$B136),-(Analítico!V$3&gt;='Gastos Gerais'!$D$4:$D$1002),-(Analítico!V$3&lt;='Gastos Gerais'!$E$4:$E$1002),-('Gastos Gerais'!$C$4:$C$1002))</f>
        <v>0</v>
      </c>
      <c r="W136" s="73">
        <f>SUMPRODUCT(-('Gastos Gerais'!$B$4:$B$1002=Analítico!$B136),-(Analítico!W$3&gt;='Gastos Gerais'!$D$4:$D$1002),-(Analítico!W$3&lt;='Gastos Gerais'!$E$4:$E$1002),-('Gastos Gerais'!$C$4:$C$1002))</f>
        <v>0</v>
      </c>
      <c r="X136" s="73">
        <f>SUMPRODUCT(-('Gastos Gerais'!$B$4:$B$1002=Analítico!$B136),-(Analítico!X$3&gt;='Gastos Gerais'!$D$4:$D$1002),-(Analítico!X$3&lt;='Gastos Gerais'!$E$4:$E$1002),-('Gastos Gerais'!$C$4:$C$1002))</f>
        <v>0</v>
      </c>
      <c r="Y136" s="73">
        <f>SUMPRODUCT(-('Gastos Gerais'!$B$4:$B$1002=Analítico!$B136),-(Analítico!Y$3&gt;='Gastos Gerais'!$D$4:$D$1002),-(Analítico!Y$3&lt;='Gastos Gerais'!$E$4:$E$1002),-('Gastos Gerais'!$C$4:$C$1002))</f>
        <v>0</v>
      </c>
      <c r="Z136" s="73">
        <f>SUMPRODUCT(-('Gastos Gerais'!$B$4:$B$1002=Analítico!$B136),-(Analítico!Z$3&gt;='Gastos Gerais'!$D$4:$D$1002),-(Analítico!Z$3&lt;='Gastos Gerais'!$E$4:$E$1002),-('Gastos Gerais'!$C$4:$C$1002))</f>
        <v>0</v>
      </c>
      <c r="AA136" s="73">
        <f>SUMPRODUCT(-('Gastos Gerais'!$B$4:$B$1002=Analítico!$B136),-(Analítico!AA$3&gt;='Gastos Gerais'!$D$4:$D$1002),-(Analítico!AA$3&lt;='Gastos Gerais'!$E$4:$E$1002),-('Gastos Gerais'!$C$4:$C$1002))</f>
        <v>0</v>
      </c>
      <c r="AB136" s="73">
        <f>SUMPRODUCT(-('Gastos Gerais'!$B$4:$B$1002=Analítico!$B136),-(Analítico!AB$3&gt;='Gastos Gerais'!$D$4:$D$1002),-(Analítico!AB$3&lt;='Gastos Gerais'!$E$4:$E$1002),-('Gastos Gerais'!$C$4:$C$1002))</f>
        <v>0</v>
      </c>
      <c r="AC136" s="73">
        <f>SUMPRODUCT(-('Gastos Gerais'!$B$4:$B$1002=Analítico!$B136),-(Analítico!AC$3&gt;='Gastos Gerais'!$D$4:$D$1002),-(Analítico!AC$3&lt;='Gastos Gerais'!$E$4:$E$1002),-('Gastos Gerais'!$C$4:$C$1002))</f>
        <v>0</v>
      </c>
      <c r="AD136" s="73">
        <f>SUMPRODUCT(-('Gastos Gerais'!$B$4:$B$1002=Analítico!$B136),-(Analítico!AD$3&gt;='Gastos Gerais'!$D$4:$D$1002),-(Analítico!AD$3&lt;='Gastos Gerais'!$E$4:$E$1002),-('Gastos Gerais'!$C$4:$C$1002))</f>
        <v>0</v>
      </c>
      <c r="AE136" s="73">
        <f>SUMPRODUCT(-('Gastos Gerais'!$B$4:$B$1002=Analítico!$B136),-(Analítico!AE$3&gt;='Gastos Gerais'!$D$4:$D$1002),-(Analítico!AE$3&lt;='Gastos Gerais'!$E$4:$E$1002),-('Gastos Gerais'!$C$4:$C$1002))</f>
        <v>0</v>
      </c>
      <c r="AF136" s="73">
        <f>SUMPRODUCT(-('Gastos Gerais'!$B$4:$B$1002=Analítico!$B136),-(Analítico!AF$3&gt;='Gastos Gerais'!$D$4:$D$1002),-(Analítico!AF$3&lt;='Gastos Gerais'!$E$4:$E$1002),-('Gastos Gerais'!$C$4:$C$1002))</f>
        <v>0</v>
      </c>
      <c r="AG136" s="73">
        <f>SUMPRODUCT(-('Gastos Gerais'!$B$4:$B$1002=Analítico!$B136),-(Analítico!AG$3&gt;='Gastos Gerais'!$D$4:$D$1002),-(Analítico!AG$3&lt;='Gastos Gerais'!$E$4:$E$1002),-('Gastos Gerais'!$C$4:$C$1002))</f>
        <v>0</v>
      </c>
      <c r="AH136" s="73">
        <f>SUMPRODUCT(-('Gastos Gerais'!$B$4:$B$1002=Analítico!$B136),-(Analítico!AH$3&gt;='Gastos Gerais'!$D$4:$D$1002),-(Analítico!AH$3&lt;='Gastos Gerais'!$E$4:$E$1002),-('Gastos Gerais'!$C$4:$C$1002))</f>
        <v>0</v>
      </c>
      <c r="AI136" s="73">
        <f>SUMPRODUCT(-('Gastos Gerais'!$B$4:$B$1002=Analítico!$B136),-(Analítico!AI$3&gt;='Gastos Gerais'!$D$4:$D$1002),-(Analítico!AI$3&lt;='Gastos Gerais'!$E$4:$E$1002),-('Gastos Gerais'!$C$4:$C$1002))</f>
        <v>0</v>
      </c>
      <c r="AJ136" s="73">
        <f>SUMPRODUCT(-('Gastos Gerais'!$B$4:$B$1002=Analítico!$B136),-(Analítico!AJ$3&gt;='Gastos Gerais'!$D$4:$D$1002),-(Analítico!AJ$3&lt;='Gastos Gerais'!$E$4:$E$1002),-('Gastos Gerais'!$C$4:$C$1002))</f>
        <v>0</v>
      </c>
      <c r="AK136" s="73">
        <f>SUMPRODUCT(-('Gastos Gerais'!$B$4:$B$1002=Analítico!$B136),-(Analítico!AK$3&gt;='Gastos Gerais'!$D$4:$D$1002),-(Analítico!AK$3&lt;='Gastos Gerais'!$E$4:$E$1002),-('Gastos Gerais'!$C$4:$C$1002))</f>
        <v>0</v>
      </c>
      <c r="AL136" s="73">
        <f>SUMPRODUCT(-('Gastos Gerais'!$B$4:$B$1002=Analítico!$B136),-(Analítico!AL$3&gt;='Gastos Gerais'!$D$4:$D$1002),-(Analítico!AL$3&lt;='Gastos Gerais'!$E$4:$E$1002),-('Gastos Gerais'!$C$4:$C$1002))</f>
        <v>0</v>
      </c>
      <c r="AM136" s="73">
        <f>SUMPRODUCT(-('Gastos Gerais'!$B$4:$B$1002=Analítico!$B136),-(Analítico!AM$3&gt;='Gastos Gerais'!$D$4:$D$1002),-(Analítico!AM$3&lt;='Gastos Gerais'!$E$4:$E$1002),-('Gastos Gerais'!$C$4:$C$1002))</f>
        <v>0</v>
      </c>
      <c r="AN136" s="73">
        <f>SUMPRODUCT(-('Gastos Gerais'!$B$4:$B$1002=Analítico!$B136),-(Analítico!AN$3&gt;='Gastos Gerais'!$D$4:$D$1002),-(Analítico!AN$3&lt;='Gastos Gerais'!$E$4:$E$1002),-('Gastos Gerais'!$C$4:$C$1002))</f>
        <v>0</v>
      </c>
      <c r="AO136" s="73">
        <f>SUMPRODUCT(-('Gastos Gerais'!$B$4:$B$1002=Analítico!$B136),-(Analítico!AO$3&gt;='Gastos Gerais'!$D$4:$D$1002),-(Analítico!AO$3&lt;='Gastos Gerais'!$E$4:$E$1002),-('Gastos Gerais'!$C$4:$C$1002))</f>
        <v>0</v>
      </c>
      <c r="AP136" s="73">
        <f>SUMPRODUCT(-('Gastos Gerais'!$B$4:$B$1002=Analítico!$B136),-(Analítico!AP$3&gt;='Gastos Gerais'!$D$4:$D$1002),-(Analítico!AP$3&lt;='Gastos Gerais'!$E$4:$E$1002),-('Gastos Gerais'!$C$4:$C$1002))</f>
        <v>0</v>
      </c>
      <c r="AQ136" s="73">
        <f>SUMPRODUCT(-('Gastos Gerais'!$B$4:$B$1002=Analítico!$B136),-(Analítico!AQ$3&gt;='Gastos Gerais'!$D$4:$D$1002),-(Analítico!AQ$3&lt;='Gastos Gerais'!$E$4:$E$1002),-('Gastos Gerais'!$C$4:$C$1002))</f>
        <v>0</v>
      </c>
      <c r="AR136" s="73">
        <f>SUMPRODUCT(-('Gastos Gerais'!$B$4:$B$1002=Analítico!$B136),-(Analítico!AR$3&gt;='Gastos Gerais'!$D$4:$D$1002),-(Analítico!AR$3&lt;='Gastos Gerais'!$E$4:$E$1002),-('Gastos Gerais'!$C$4:$C$1002))</f>
        <v>0</v>
      </c>
      <c r="AS136" s="73">
        <f>SUMPRODUCT(-('Gastos Gerais'!$B$4:$B$1002=Analítico!$B136),-(Analítico!AS$3&gt;='Gastos Gerais'!$D$4:$D$1002),-(Analítico!AS$3&lt;='Gastos Gerais'!$E$4:$E$1002),-('Gastos Gerais'!$C$4:$C$1002))</f>
        <v>0</v>
      </c>
      <c r="AT136" s="73">
        <f>SUMPRODUCT(-('Gastos Gerais'!$B$4:$B$1002=Analítico!$B136),-(Analítico!AT$3&gt;='Gastos Gerais'!$D$4:$D$1002),-(Analítico!AT$3&lt;='Gastos Gerais'!$E$4:$E$1002),-('Gastos Gerais'!$C$4:$C$1002))</f>
        <v>0</v>
      </c>
      <c r="AU136" s="73">
        <f>SUMPRODUCT(-('Gastos Gerais'!$B$4:$B$1002=Analítico!$B136),-(Analítico!AU$3&gt;='Gastos Gerais'!$D$4:$D$1002),-(Analítico!AU$3&lt;='Gastos Gerais'!$E$4:$E$1002),-('Gastos Gerais'!$C$4:$C$1002))</f>
        <v>0</v>
      </c>
      <c r="AV136" s="73">
        <f>SUMPRODUCT(-('Gastos Gerais'!$B$4:$B$1002=Analítico!$B136),-(Analítico!AV$3&gt;='Gastos Gerais'!$D$4:$D$1002),-(Analítico!AV$3&lt;='Gastos Gerais'!$E$4:$E$1002),-('Gastos Gerais'!$C$4:$C$1002))</f>
        <v>0</v>
      </c>
      <c r="AW136" s="73">
        <f>SUMPRODUCT(-('Gastos Gerais'!$B$4:$B$1002=Analítico!$B136),-(Analítico!AW$3&gt;='Gastos Gerais'!$D$4:$D$1002),-(Analítico!AW$3&lt;='Gastos Gerais'!$E$4:$E$1002),-('Gastos Gerais'!$C$4:$C$1002))</f>
        <v>0</v>
      </c>
      <c r="AX136" s="73">
        <f>SUMPRODUCT(-('Gastos Gerais'!$B$4:$B$1002=Analítico!$B136),-(Analítico!AX$3&gt;='Gastos Gerais'!$D$4:$D$1002),-(Analítico!AX$3&lt;='Gastos Gerais'!$E$4:$E$1002),-('Gastos Gerais'!$C$4:$C$1002))</f>
        <v>0</v>
      </c>
      <c r="AY136" s="73">
        <f>SUMPRODUCT(-('Gastos Gerais'!$B$4:$B$1002=Analítico!$B136),-(Analítico!AY$3&gt;='Gastos Gerais'!$D$4:$D$1002),-(Analítico!AY$3&lt;='Gastos Gerais'!$E$4:$E$1002),-('Gastos Gerais'!$C$4:$C$1002))</f>
        <v>0</v>
      </c>
      <c r="AZ136" s="73">
        <f>SUMPRODUCT(-('Gastos Gerais'!$B$4:$B$1002=Analítico!$B136),-(Analítico!AZ$3&gt;='Gastos Gerais'!$D$4:$D$1002),-(Analítico!AZ$3&lt;='Gastos Gerais'!$E$4:$E$1002),-('Gastos Gerais'!$C$4:$C$1002))</f>
        <v>0</v>
      </c>
      <c r="BA136" s="73">
        <f>SUMPRODUCT(-('Gastos Gerais'!$B$4:$B$1002=Analítico!$B136),-(Analítico!BA$3&gt;='Gastos Gerais'!$D$4:$D$1002),-(Analítico!BA$3&lt;='Gastos Gerais'!$E$4:$E$1002),-('Gastos Gerais'!$C$4:$C$1002))</f>
        <v>0</v>
      </c>
      <c r="BB136" s="73">
        <f>SUMPRODUCT(-('Gastos Gerais'!$B$4:$B$1002=Analítico!$B136),-(Analítico!BB$3&gt;='Gastos Gerais'!$D$4:$D$1002),-(Analítico!BB$3&lt;='Gastos Gerais'!$E$4:$E$1002),-('Gastos Gerais'!$C$4:$C$1002))</f>
        <v>0</v>
      </c>
      <c r="BC136" s="73">
        <f>SUMPRODUCT(-('Gastos Gerais'!$B$4:$B$1002=Analítico!$B136),-(Analítico!BC$3&gt;='Gastos Gerais'!$D$4:$D$1002),-(Analítico!BC$3&lt;='Gastos Gerais'!$E$4:$E$1002),-('Gastos Gerais'!$C$4:$C$1002))</f>
        <v>0</v>
      </c>
      <c r="BD136" s="73">
        <f>SUMPRODUCT(-('Gastos Gerais'!$B$4:$B$1002=Analítico!$B136),-(Analítico!BD$3&gt;='Gastos Gerais'!$D$4:$D$1002),-(Analítico!BD$3&lt;='Gastos Gerais'!$E$4:$E$1002),-('Gastos Gerais'!$C$4:$C$1002))</f>
        <v>0</v>
      </c>
      <c r="BE136" s="73">
        <f>SUMPRODUCT(-('Gastos Gerais'!$B$4:$B$1002=Analítico!$B136),-(Analítico!BE$3&gt;='Gastos Gerais'!$D$4:$D$1002),-(Analítico!BE$3&lt;='Gastos Gerais'!$E$4:$E$1002),-('Gastos Gerais'!$C$4:$C$1002))</f>
        <v>0</v>
      </c>
      <c r="BF136" s="73">
        <f>SUMPRODUCT(-('Gastos Gerais'!$B$4:$B$1002=Analítico!$B136),-(Analítico!BF$3&gt;='Gastos Gerais'!$D$4:$D$1002),-(Analítico!BF$3&lt;='Gastos Gerais'!$E$4:$E$1002),-('Gastos Gerais'!$C$4:$C$1002))</f>
        <v>0</v>
      </c>
      <c r="BG136" s="73">
        <f>SUMPRODUCT(-('Gastos Gerais'!$B$4:$B$1002=Analítico!$B136),-(Analítico!BG$3&gt;='Gastos Gerais'!$D$4:$D$1002),-(Analítico!BG$3&lt;='Gastos Gerais'!$E$4:$E$1002),-('Gastos Gerais'!$C$4:$C$1002))</f>
        <v>0</v>
      </c>
      <c r="BH136" s="73">
        <f>SUMPRODUCT(-('Gastos Gerais'!$B$4:$B$1002=Analítico!$B136),-(Analítico!BH$3&gt;='Gastos Gerais'!$D$4:$D$1002),-(Analítico!BH$3&lt;='Gastos Gerais'!$E$4:$E$1002),-('Gastos Gerais'!$C$4:$C$1002))</f>
        <v>0</v>
      </c>
      <c r="BI136" s="73">
        <f>SUMPRODUCT(-('Gastos Gerais'!$B$4:$B$1002=Analítico!$B136),-(Analítico!BI$3&gt;='Gastos Gerais'!$D$4:$D$1002),-(Analítico!BI$3&lt;='Gastos Gerais'!$E$4:$E$1002),-('Gastos Gerais'!$C$4:$C$1002))</f>
        <v>0</v>
      </c>
      <c r="BJ136" s="73">
        <f>SUMPRODUCT(-('Gastos Gerais'!$B$4:$B$1002=Analítico!$B136),-(Analítico!BJ$3&gt;='Gastos Gerais'!$D$4:$D$1002),-(Analítico!BJ$3&lt;='Gastos Gerais'!$E$4:$E$1002),-('Gastos Gerais'!$C$4:$C$1002))</f>
        <v>0</v>
      </c>
      <c r="BK136" s="71">
        <f t="shared" si="35"/>
        <v>5580688.8799999999</v>
      </c>
      <c r="BL136" s="76">
        <f t="shared" ca="1" si="36"/>
        <v>6.7876275020591445E-2</v>
      </c>
    </row>
    <row r="137" spans="1:64" s="49" customFormat="1" ht="23.25" customHeight="1" thickBot="1">
      <c r="A137" s="294"/>
      <c r="B137" s="293" t="s">
        <v>281</v>
      </c>
      <c r="C137" s="295">
        <f t="shared" ref="C137:AH137" si="37">SUBTOTAL(109,C59:C136)</f>
        <v>8369113.959999999</v>
      </c>
      <c r="D137" s="295">
        <f t="shared" si="37"/>
        <v>8729113.959999999</v>
      </c>
      <c r="E137" s="295">
        <f t="shared" si="37"/>
        <v>5758769.5199999996</v>
      </c>
      <c r="F137" s="295">
        <f t="shared" si="37"/>
        <v>5782519.5199999996</v>
      </c>
      <c r="G137" s="295">
        <f t="shared" si="37"/>
        <v>5767519.5199999996</v>
      </c>
      <c r="H137" s="295">
        <f t="shared" si="37"/>
        <v>5758769.5199999996</v>
      </c>
      <c r="I137" s="295">
        <f t="shared" si="37"/>
        <v>5758769.5199999996</v>
      </c>
      <c r="J137" s="295">
        <f t="shared" si="37"/>
        <v>5758769.5199999996</v>
      </c>
      <c r="K137" s="295">
        <f t="shared" si="37"/>
        <v>5758769.5199999996</v>
      </c>
      <c r="L137" s="295">
        <f t="shared" si="37"/>
        <v>0</v>
      </c>
      <c r="M137" s="295">
        <f t="shared" si="37"/>
        <v>0</v>
      </c>
      <c r="N137" s="295">
        <f t="shared" si="37"/>
        <v>0</v>
      </c>
      <c r="O137" s="295">
        <f t="shared" si="37"/>
        <v>0</v>
      </c>
      <c r="P137" s="295">
        <f t="shared" si="37"/>
        <v>0</v>
      </c>
      <c r="Q137" s="295">
        <f t="shared" si="37"/>
        <v>0</v>
      </c>
      <c r="R137" s="295">
        <f t="shared" si="37"/>
        <v>0</v>
      </c>
      <c r="S137" s="295">
        <f t="shared" si="37"/>
        <v>0</v>
      </c>
      <c r="T137" s="295">
        <f t="shared" si="37"/>
        <v>0</v>
      </c>
      <c r="U137" s="295">
        <f t="shared" si="37"/>
        <v>0</v>
      </c>
      <c r="V137" s="295">
        <f t="shared" si="37"/>
        <v>0</v>
      </c>
      <c r="W137" s="295">
        <f t="shared" si="37"/>
        <v>0</v>
      </c>
      <c r="X137" s="295">
        <f t="shared" si="37"/>
        <v>0</v>
      </c>
      <c r="Y137" s="295">
        <f t="shared" si="37"/>
        <v>0</v>
      </c>
      <c r="Z137" s="295">
        <f t="shared" si="37"/>
        <v>0</v>
      </c>
      <c r="AA137" s="295">
        <f t="shared" si="37"/>
        <v>0</v>
      </c>
      <c r="AB137" s="295">
        <f t="shared" si="37"/>
        <v>0</v>
      </c>
      <c r="AC137" s="295">
        <f t="shared" si="37"/>
        <v>0</v>
      </c>
      <c r="AD137" s="295">
        <f t="shared" si="37"/>
        <v>0</v>
      </c>
      <c r="AE137" s="295">
        <f t="shared" si="37"/>
        <v>0</v>
      </c>
      <c r="AF137" s="295">
        <f t="shared" si="37"/>
        <v>0</v>
      </c>
      <c r="AG137" s="295">
        <f t="shared" si="37"/>
        <v>0</v>
      </c>
      <c r="AH137" s="295">
        <f t="shared" si="37"/>
        <v>0</v>
      </c>
      <c r="AI137" s="295">
        <f t="shared" ref="AI137:BK137" si="38">SUBTOTAL(109,AI59:AI136)</f>
        <v>0</v>
      </c>
      <c r="AJ137" s="295">
        <f t="shared" si="38"/>
        <v>0</v>
      </c>
      <c r="AK137" s="295">
        <f t="shared" si="38"/>
        <v>0</v>
      </c>
      <c r="AL137" s="295">
        <f t="shared" si="38"/>
        <v>0</v>
      </c>
      <c r="AM137" s="295">
        <f t="shared" si="38"/>
        <v>0</v>
      </c>
      <c r="AN137" s="295">
        <f t="shared" si="38"/>
        <v>0</v>
      </c>
      <c r="AO137" s="295">
        <f t="shared" si="38"/>
        <v>0</v>
      </c>
      <c r="AP137" s="295">
        <f t="shared" si="38"/>
        <v>0</v>
      </c>
      <c r="AQ137" s="295">
        <f t="shared" si="38"/>
        <v>0</v>
      </c>
      <c r="AR137" s="295">
        <f t="shared" si="38"/>
        <v>0</v>
      </c>
      <c r="AS137" s="295">
        <f t="shared" si="38"/>
        <v>0</v>
      </c>
      <c r="AT137" s="295">
        <f t="shared" si="38"/>
        <v>0</v>
      </c>
      <c r="AU137" s="295">
        <f t="shared" si="38"/>
        <v>0</v>
      </c>
      <c r="AV137" s="295">
        <f t="shared" si="38"/>
        <v>0</v>
      </c>
      <c r="AW137" s="295">
        <f t="shared" si="38"/>
        <v>0</v>
      </c>
      <c r="AX137" s="295">
        <f t="shared" si="38"/>
        <v>0</v>
      </c>
      <c r="AY137" s="295">
        <f t="shared" si="38"/>
        <v>0</v>
      </c>
      <c r="AZ137" s="295">
        <f t="shared" si="38"/>
        <v>0</v>
      </c>
      <c r="BA137" s="295">
        <f t="shared" si="38"/>
        <v>0</v>
      </c>
      <c r="BB137" s="295">
        <f t="shared" si="38"/>
        <v>0</v>
      </c>
      <c r="BC137" s="295">
        <f t="shared" si="38"/>
        <v>0</v>
      </c>
      <c r="BD137" s="295">
        <f t="shared" si="38"/>
        <v>0</v>
      </c>
      <c r="BE137" s="295">
        <f t="shared" si="38"/>
        <v>0</v>
      </c>
      <c r="BF137" s="295">
        <f t="shared" si="38"/>
        <v>0</v>
      </c>
      <c r="BG137" s="295">
        <f t="shared" si="38"/>
        <v>0</v>
      </c>
      <c r="BH137" s="295">
        <f t="shared" si="38"/>
        <v>0</v>
      </c>
      <c r="BI137" s="295">
        <f t="shared" si="38"/>
        <v>0</v>
      </c>
      <c r="BJ137" s="295">
        <f t="shared" si="38"/>
        <v>0</v>
      </c>
      <c r="BK137" s="295">
        <f t="shared" si="38"/>
        <v>57442114.560000002</v>
      </c>
      <c r="BL137" s="296">
        <f t="shared" ca="1" si="36"/>
        <v>0.69865151945880921</v>
      </c>
    </row>
    <row r="138" spans="1:64" s="49" customFormat="1" ht="23.25" customHeight="1" thickBot="1">
      <c r="A138" s="259" t="s">
        <v>282</v>
      </c>
      <c r="B138" s="260" t="s">
        <v>283</v>
      </c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37"/>
    </row>
    <row r="139" spans="1:64" s="49" customFormat="1" ht="23.25" customHeight="1">
      <c r="A139" s="19" t="s">
        <v>284</v>
      </c>
      <c r="B139" s="20" t="s">
        <v>285</v>
      </c>
      <c r="C139" s="73">
        <f>SUMPRODUCT(-(Bens!$B$4:$B$103=Analítico!$B139),-(Bens!$D$4:$D$103=Analítico!C$3),(Bens!$G$4:$G$103))</f>
        <v>1700</v>
      </c>
      <c r="D139" s="73">
        <f>SUMPRODUCT(-(Bens!$B$4:$B$103=Analítico!$B139),-(Bens!$D$4:$D$103=Analítico!D$3),(Bens!$G$4:$G$103))</f>
        <v>0</v>
      </c>
      <c r="E139" s="73">
        <f>SUMPRODUCT(-(Bens!$B$4:$B$103=Analítico!$B139),-(Bens!$D$4:$D$103=Analítico!E$3),(Bens!$G$4:$G$103))</f>
        <v>0</v>
      </c>
      <c r="F139" s="73">
        <f>SUMPRODUCT(-(Bens!$B$4:$B$103=Analítico!$B139),-(Bens!$D$4:$D$103=Analítico!F$3),(Bens!$G$4:$G$103))</f>
        <v>0</v>
      </c>
      <c r="G139" s="73">
        <f>SUMPRODUCT(-(Bens!$B$4:$B$103=Analítico!$B139),-(Bens!$D$4:$D$103=Analítico!G$3),(Bens!$G$4:$G$103))</f>
        <v>0</v>
      </c>
      <c r="H139" s="73">
        <f>SUMPRODUCT(-(Bens!$B$4:$B$103=Analítico!$B139),-(Bens!$D$4:$D$103=Analítico!H$3),(Bens!$G$4:$G$103))</f>
        <v>0</v>
      </c>
      <c r="I139" s="73">
        <f>SUMPRODUCT(-(Bens!$B$4:$B$103=Analítico!$B139),-(Bens!$D$4:$D$103=Analítico!I$3),(Bens!$G$4:$G$103))</f>
        <v>0</v>
      </c>
      <c r="J139" s="73">
        <f>SUMPRODUCT(-(Bens!$B$4:$B$103=Analítico!$B139),-(Bens!$D$4:$D$103=Analítico!J$3),(Bens!$G$4:$G$103))</f>
        <v>0</v>
      </c>
      <c r="K139" s="73">
        <f>SUMPRODUCT(-(Bens!$B$4:$B$103=Analítico!$B139),-(Bens!$D$4:$D$103=Analítico!K$3),(Bens!$G$4:$G$103))</f>
        <v>0</v>
      </c>
      <c r="L139" s="73">
        <f>SUMPRODUCT(-(Bens!$B$4:$B$103=Analítico!$B139),-(Bens!$D$4:$D$103=Analítico!L$3),(Bens!$G$4:$G$103))</f>
        <v>0</v>
      </c>
      <c r="M139" s="73">
        <f>SUMPRODUCT(-(Bens!$B$4:$B$103=Analítico!$B139),-(Bens!$D$4:$D$103=Analítico!M$3),(Bens!$G$4:$G$103))</f>
        <v>0</v>
      </c>
      <c r="N139" s="73">
        <f>SUMPRODUCT(-(Bens!$B$4:$B$103=Analítico!$B139),-(Bens!$D$4:$D$103=Analítico!N$3),(Bens!$G$4:$G$103))</f>
        <v>0</v>
      </c>
      <c r="O139" s="73">
        <f>SUMPRODUCT(-(Bens!$B$4:$B$103=Analítico!$B139),-(Bens!$D$4:$D$103=Analítico!O$3),(Bens!$G$4:$G$103))</f>
        <v>0</v>
      </c>
      <c r="P139" s="73">
        <f>SUMPRODUCT(-(Bens!$B$4:$B$103=Analítico!$B139),-(Bens!$D$4:$D$103=Analítico!P$3),(Bens!$G$4:$G$103))</f>
        <v>0</v>
      </c>
      <c r="Q139" s="73">
        <f>SUMPRODUCT(-(Bens!$B$4:$B$103=Analítico!$B139),-(Bens!$D$4:$D$103=Analítico!Q$3),(Bens!$G$4:$G$103))</f>
        <v>0</v>
      </c>
      <c r="R139" s="73">
        <f>SUMPRODUCT(-(Bens!$B$4:$B$103=Analítico!$B139),-(Bens!$D$4:$D$103=Analítico!R$3),(Bens!$G$4:$G$103))</f>
        <v>0</v>
      </c>
      <c r="S139" s="73">
        <f>SUMPRODUCT(-(Bens!$B$4:$B$103=Analítico!$B139),-(Bens!$D$4:$D$103=Analítico!S$3),(Bens!$G$4:$G$103))</f>
        <v>0</v>
      </c>
      <c r="T139" s="73">
        <f>SUMPRODUCT(-(Bens!$B$4:$B$103=Analítico!$B139),-(Bens!$D$4:$D$103=Analítico!T$3),(Bens!$G$4:$G$103))</f>
        <v>0</v>
      </c>
      <c r="U139" s="73">
        <f>SUMPRODUCT(-(Bens!$B$4:$B$103=Analítico!$B139),-(Bens!$D$4:$D$103=Analítico!U$3),(Bens!$G$4:$G$103))</f>
        <v>0</v>
      </c>
      <c r="V139" s="73">
        <f>SUMPRODUCT(-(Bens!$B$4:$B$103=Analítico!$B139),-(Bens!$D$4:$D$103=Analítico!V$3),(Bens!$G$4:$G$103))</f>
        <v>0</v>
      </c>
      <c r="W139" s="73">
        <f>SUMPRODUCT(-(Bens!$B$4:$B$103=Analítico!$B139),-(Bens!$D$4:$D$103=Analítico!W$3),(Bens!$G$4:$G$103))</f>
        <v>0</v>
      </c>
      <c r="X139" s="73">
        <f>SUMPRODUCT(-(Bens!$B$4:$B$103=Analítico!$B139),-(Bens!$D$4:$D$103=Analítico!X$3),(Bens!$G$4:$G$103))</f>
        <v>0</v>
      </c>
      <c r="Y139" s="73">
        <f>SUMPRODUCT(-(Bens!$B$4:$B$103=Analítico!$B139),-(Bens!$D$4:$D$103=Analítico!Y$3),(Bens!$G$4:$G$103))</f>
        <v>0</v>
      </c>
      <c r="Z139" s="73">
        <f>SUMPRODUCT(-(Bens!$B$4:$B$103=Analítico!$B139),-(Bens!$D$4:$D$103=Analítico!Z$3),(Bens!$G$4:$G$103))</f>
        <v>0</v>
      </c>
      <c r="AA139" s="73">
        <f>SUMPRODUCT(-(Bens!$B$4:$B$103=Analítico!$B139),-(Bens!$D$4:$D$103=Analítico!AA$3),(Bens!$G$4:$G$103))</f>
        <v>0</v>
      </c>
      <c r="AB139" s="73">
        <f>SUMPRODUCT(-(Bens!$B$4:$B$103=Analítico!$B139),-(Bens!$D$4:$D$103=Analítico!AB$3),(Bens!$G$4:$G$103))</f>
        <v>0</v>
      </c>
      <c r="AC139" s="73">
        <f>SUMPRODUCT(-(Bens!$B$4:$B$103=Analítico!$B139),-(Bens!$D$4:$D$103=Analítico!AC$3),(Bens!$G$4:$G$103))</f>
        <v>0</v>
      </c>
      <c r="AD139" s="73">
        <f>SUMPRODUCT(-(Bens!$B$4:$B$103=Analítico!$B139),-(Bens!$D$4:$D$103=Analítico!AD$3),(Bens!$G$4:$G$103))</f>
        <v>0</v>
      </c>
      <c r="AE139" s="73">
        <f>SUMPRODUCT(-(Bens!$B$4:$B$103=Analítico!$B139),-(Bens!$D$4:$D$103=Analítico!AE$3),(Bens!$G$4:$G$103))</f>
        <v>0</v>
      </c>
      <c r="AF139" s="73">
        <f>SUMPRODUCT(-(Bens!$B$4:$B$103=Analítico!$B139),-(Bens!$D$4:$D$103=Analítico!AF$3),(Bens!$G$4:$G$103))</f>
        <v>0</v>
      </c>
      <c r="AG139" s="73">
        <f>SUMPRODUCT(-(Bens!$B$4:$B$103=Analítico!$B139),-(Bens!$D$4:$D$103=Analítico!AG$3),(Bens!$G$4:$G$103))</f>
        <v>0</v>
      </c>
      <c r="AH139" s="73">
        <f>SUMPRODUCT(-(Bens!$B$4:$B$103=Analítico!$B139),-(Bens!$D$4:$D$103=Analítico!AH$3),(Bens!$G$4:$G$103))</f>
        <v>0</v>
      </c>
      <c r="AI139" s="73">
        <f>SUMPRODUCT(-(Bens!$B$4:$B$103=Analítico!$B139),-(Bens!$D$4:$D$103=Analítico!AI$3),(Bens!$G$4:$G$103))</f>
        <v>0</v>
      </c>
      <c r="AJ139" s="73">
        <f>SUMPRODUCT(-(Bens!$B$4:$B$103=Analítico!$B139),-(Bens!$D$4:$D$103=Analítico!AJ$3),(Bens!$G$4:$G$103))</f>
        <v>0</v>
      </c>
      <c r="AK139" s="73">
        <f>SUMPRODUCT(-(Bens!$B$4:$B$103=Analítico!$B139),-(Bens!$D$4:$D$103=Analítico!AK$3),(Bens!$G$4:$G$103))</f>
        <v>0</v>
      </c>
      <c r="AL139" s="73">
        <f>SUMPRODUCT(-(Bens!$B$4:$B$103=Analítico!$B139),-(Bens!$D$4:$D$103=Analítico!AL$3),(Bens!$G$4:$G$103))</f>
        <v>0</v>
      </c>
      <c r="AM139" s="73">
        <f>SUMPRODUCT(-(Bens!$B$4:$B$103=Analítico!$B139),-(Bens!$D$4:$D$103=Analítico!AM$3),(Bens!$G$4:$G$103))</f>
        <v>0</v>
      </c>
      <c r="AN139" s="73">
        <f>SUMPRODUCT(-(Bens!$B$4:$B$103=Analítico!$B139),-(Bens!$D$4:$D$103=Analítico!AN$3),(Bens!$G$4:$G$103))</f>
        <v>0</v>
      </c>
      <c r="AO139" s="73">
        <f>SUMPRODUCT(-(Bens!$B$4:$B$103=Analítico!$B139),-(Bens!$D$4:$D$103=Analítico!AO$3),(Bens!$G$4:$G$103))</f>
        <v>0</v>
      </c>
      <c r="AP139" s="73">
        <f>SUMPRODUCT(-(Bens!$B$4:$B$103=Analítico!$B139),-(Bens!$D$4:$D$103=Analítico!AP$3),(Bens!$G$4:$G$103))</f>
        <v>0</v>
      </c>
      <c r="AQ139" s="73">
        <f>SUMPRODUCT(-(Bens!$B$4:$B$103=Analítico!$B139),-(Bens!$D$4:$D$103=Analítico!AQ$3),(Bens!$G$4:$G$103))</f>
        <v>0</v>
      </c>
      <c r="AR139" s="73">
        <f>SUMPRODUCT(-(Bens!$B$4:$B$103=Analítico!$B139),-(Bens!$D$4:$D$103=Analítico!AR$3),(Bens!$G$4:$G$103))</f>
        <v>0</v>
      </c>
      <c r="AS139" s="73">
        <f>SUMPRODUCT(-(Bens!$B$4:$B$103=Analítico!$B139),-(Bens!$D$4:$D$103=Analítico!AS$3),(Bens!$G$4:$G$103))</f>
        <v>0</v>
      </c>
      <c r="AT139" s="73">
        <f>SUMPRODUCT(-(Bens!$B$4:$B$103=Analítico!$B139),-(Bens!$D$4:$D$103=Analítico!AT$3),(Bens!$G$4:$G$103))</f>
        <v>0</v>
      </c>
      <c r="AU139" s="73">
        <f>SUMPRODUCT(-(Bens!$B$4:$B$103=Analítico!$B139),-(Bens!$D$4:$D$103=Analítico!AU$3),(Bens!$G$4:$G$103))</f>
        <v>0</v>
      </c>
      <c r="AV139" s="73">
        <f>SUMPRODUCT(-(Bens!$B$4:$B$103=Analítico!$B139),-(Bens!$D$4:$D$103=Analítico!AV$3),(Bens!$G$4:$G$103))</f>
        <v>0</v>
      </c>
      <c r="AW139" s="73">
        <f>SUMPRODUCT(-(Bens!$B$4:$B$103=Analítico!$B139),-(Bens!$D$4:$D$103=Analítico!AW$3),(Bens!$G$4:$G$103))</f>
        <v>0</v>
      </c>
      <c r="AX139" s="73">
        <f>SUMPRODUCT(-(Bens!$B$4:$B$103=Analítico!$B139),-(Bens!$D$4:$D$103=Analítico!AX$3),(Bens!$G$4:$G$103))</f>
        <v>0</v>
      </c>
      <c r="AY139" s="73">
        <f>SUMPRODUCT(-(Bens!$B$4:$B$103=Analítico!$B139),-(Bens!$D$4:$D$103=Analítico!AY$3),(Bens!$G$4:$G$103))</f>
        <v>0</v>
      </c>
      <c r="AZ139" s="73">
        <f>SUMPRODUCT(-(Bens!$B$4:$B$103=Analítico!$B139),-(Bens!$D$4:$D$103=Analítico!AZ$3),(Bens!$G$4:$G$103))</f>
        <v>0</v>
      </c>
      <c r="BA139" s="73">
        <f>SUMPRODUCT(-(Bens!$B$4:$B$103=Analítico!$B139),-(Bens!$D$4:$D$103=Analítico!BA$3),(Bens!$G$4:$G$103))</f>
        <v>0</v>
      </c>
      <c r="BB139" s="73">
        <f>SUMPRODUCT(-(Bens!$B$4:$B$103=Analítico!$B139),-(Bens!$D$4:$D$103=Analítico!BB$3),(Bens!$G$4:$G$103))</f>
        <v>0</v>
      </c>
      <c r="BC139" s="73">
        <f>SUMPRODUCT(-(Bens!$B$4:$B$103=Analítico!$B139),-(Bens!$D$4:$D$103=Analítico!BC$3),(Bens!$G$4:$G$103))</f>
        <v>0</v>
      </c>
      <c r="BD139" s="73">
        <f>SUMPRODUCT(-(Bens!$B$4:$B$103=Analítico!$B139),-(Bens!$D$4:$D$103=Analítico!BD$3),(Bens!$G$4:$G$103))</f>
        <v>0</v>
      </c>
      <c r="BE139" s="73">
        <f>SUMPRODUCT(-(Bens!$B$4:$B$103=Analítico!$B139),-(Bens!$D$4:$D$103=Analítico!BE$3),(Bens!$G$4:$G$103))</f>
        <v>0</v>
      </c>
      <c r="BF139" s="73">
        <f>SUMPRODUCT(-(Bens!$B$4:$B$103=Analítico!$B139),-(Bens!$D$4:$D$103=Analítico!BF$3),(Bens!$G$4:$G$103))</f>
        <v>0</v>
      </c>
      <c r="BG139" s="73">
        <f>SUMPRODUCT(-(Bens!$B$4:$B$103=Analítico!$B139),-(Bens!$D$4:$D$103=Analítico!BG$3),(Bens!$G$4:$G$103))</f>
        <v>0</v>
      </c>
      <c r="BH139" s="73">
        <f>SUMPRODUCT(-(Bens!$B$4:$B$103=Analítico!$B139),-(Bens!$D$4:$D$103=Analítico!BH$3),(Bens!$G$4:$G$103))</f>
        <v>0</v>
      </c>
      <c r="BI139" s="73">
        <f>SUMPRODUCT(-(Bens!$B$4:$B$103=Analítico!$B139),-(Bens!$D$4:$D$103=Analítico!BI$3),(Bens!$G$4:$G$103))</f>
        <v>0</v>
      </c>
      <c r="BJ139" s="73">
        <f>SUMPRODUCT(-(Bens!$B$4:$B$103=Analítico!$B139),-(Bens!$D$4:$D$103=Analítico!BJ$3),(Bens!$G$4:$G$103))</f>
        <v>0</v>
      </c>
      <c r="BK139" s="71">
        <f t="shared" ref="BK139:BK150" si="39">SUM(C139:BJ139)</f>
        <v>1700</v>
      </c>
      <c r="BL139" s="76">
        <f t="shared" ref="BL139:BL151" ca="1" si="40">IF($BK$157=0,0,BK139/$BK$157)</f>
        <v>2.067659925435683E-5</v>
      </c>
    </row>
    <row r="140" spans="1:64" s="49" customFormat="1" ht="23.25" customHeight="1">
      <c r="A140" s="19" t="s">
        <v>286</v>
      </c>
      <c r="B140" s="20" t="s">
        <v>287</v>
      </c>
      <c r="C140" s="73">
        <f>SUMPRODUCT(-(Bens!$B$4:$B$103=Analítico!$B140),-(Bens!$D$4:$D$103=Analítico!C$3),(Bens!$G$4:$G$103))</f>
        <v>0</v>
      </c>
      <c r="D140" s="73">
        <f>SUMPRODUCT(-(Bens!$B$4:$B$103=Analítico!$B140),-(Bens!$D$4:$D$103=Analítico!D$3),(Bens!$G$4:$G$103))</f>
        <v>0</v>
      </c>
      <c r="E140" s="73">
        <f>SUMPRODUCT(-(Bens!$B$4:$B$103=Analítico!$B140),-(Bens!$D$4:$D$103=Analítico!E$3),(Bens!$G$4:$G$103))</f>
        <v>0</v>
      </c>
      <c r="F140" s="73">
        <f>SUMPRODUCT(-(Bens!$B$4:$B$103=Analítico!$B140),-(Bens!$D$4:$D$103=Analítico!F$3),(Bens!$G$4:$G$103))</f>
        <v>0</v>
      </c>
      <c r="G140" s="73">
        <f>SUMPRODUCT(-(Bens!$B$4:$B$103=Analítico!$B140),-(Bens!$D$4:$D$103=Analítico!G$3),(Bens!$G$4:$G$103))</f>
        <v>0</v>
      </c>
      <c r="H140" s="73">
        <f>SUMPRODUCT(-(Bens!$B$4:$B$103=Analítico!$B140),-(Bens!$D$4:$D$103=Analítico!H$3),(Bens!$G$4:$G$103))</f>
        <v>0</v>
      </c>
      <c r="I140" s="73">
        <f>SUMPRODUCT(-(Bens!$B$4:$B$103=Analítico!$B140),-(Bens!$D$4:$D$103=Analítico!I$3),(Bens!$G$4:$G$103))</f>
        <v>0</v>
      </c>
      <c r="J140" s="73">
        <f>SUMPRODUCT(-(Bens!$B$4:$B$103=Analítico!$B140),-(Bens!$D$4:$D$103=Analítico!J$3),(Bens!$G$4:$G$103))</f>
        <v>0</v>
      </c>
      <c r="K140" s="73">
        <f>SUMPRODUCT(-(Bens!$B$4:$B$103=Analítico!$B140),-(Bens!$D$4:$D$103=Analítico!K$3),(Bens!$G$4:$G$103))</f>
        <v>0</v>
      </c>
      <c r="L140" s="73">
        <f>SUMPRODUCT(-(Bens!$B$4:$B$103=Analítico!$B140),-(Bens!$D$4:$D$103=Analítico!L$3),(Bens!$G$4:$G$103))</f>
        <v>0</v>
      </c>
      <c r="M140" s="73">
        <f>SUMPRODUCT(-(Bens!$B$4:$B$103=Analítico!$B140),-(Bens!$D$4:$D$103=Analítico!M$3),(Bens!$G$4:$G$103))</f>
        <v>0</v>
      </c>
      <c r="N140" s="73">
        <f>SUMPRODUCT(-(Bens!$B$4:$B$103=Analítico!$B140),-(Bens!$D$4:$D$103=Analítico!N$3),(Bens!$G$4:$G$103))</f>
        <v>0</v>
      </c>
      <c r="O140" s="73">
        <f>SUMPRODUCT(-(Bens!$B$4:$B$103=Analítico!$B140),-(Bens!$D$4:$D$103=Analítico!O$3),(Bens!$G$4:$G$103))</f>
        <v>0</v>
      </c>
      <c r="P140" s="73">
        <f>SUMPRODUCT(-(Bens!$B$4:$B$103=Analítico!$B140),-(Bens!$D$4:$D$103=Analítico!P$3),(Bens!$G$4:$G$103))</f>
        <v>0</v>
      </c>
      <c r="Q140" s="73">
        <f>SUMPRODUCT(-(Bens!$B$4:$B$103=Analítico!$B140),-(Bens!$D$4:$D$103=Analítico!Q$3),(Bens!$G$4:$G$103))</f>
        <v>0</v>
      </c>
      <c r="R140" s="73">
        <f>SUMPRODUCT(-(Bens!$B$4:$B$103=Analítico!$B140),-(Bens!$D$4:$D$103=Analítico!R$3),(Bens!$G$4:$G$103))</f>
        <v>0</v>
      </c>
      <c r="S140" s="73">
        <f>SUMPRODUCT(-(Bens!$B$4:$B$103=Analítico!$B140),-(Bens!$D$4:$D$103=Analítico!S$3),(Bens!$G$4:$G$103))</f>
        <v>0</v>
      </c>
      <c r="T140" s="73">
        <f>SUMPRODUCT(-(Bens!$B$4:$B$103=Analítico!$B140),-(Bens!$D$4:$D$103=Analítico!T$3),(Bens!$G$4:$G$103))</f>
        <v>0</v>
      </c>
      <c r="U140" s="73">
        <f>SUMPRODUCT(-(Bens!$B$4:$B$103=Analítico!$B140),-(Bens!$D$4:$D$103=Analítico!U$3),(Bens!$G$4:$G$103))</f>
        <v>0</v>
      </c>
      <c r="V140" s="73">
        <f>SUMPRODUCT(-(Bens!$B$4:$B$103=Analítico!$B140),-(Bens!$D$4:$D$103=Analítico!V$3),(Bens!$G$4:$G$103))</f>
        <v>0</v>
      </c>
      <c r="W140" s="73">
        <f>SUMPRODUCT(-(Bens!$B$4:$B$103=Analítico!$B140),-(Bens!$D$4:$D$103=Analítico!W$3),(Bens!$G$4:$G$103))</f>
        <v>0</v>
      </c>
      <c r="X140" s="73">
        <f>SUMPRODUCT(-(Bens!$B$4:$B$103=Analítico!$B140),-(Bens!$D$4:$D$103=Analítico!X$3),(Bens!$G$4:$G$103))</f>
        <v>0</v>
      </c>
      <c r="Y140" s="73">
        <f>SUMPRODUCT(-(Bens!$B$4:$B$103=Analítico!$B140),-(Bens!$D$4:$D$103=Analítico!Y$3),(Bens!$G$4:$G$103))</f>
        <v>0</v>
      </c>
      <c r="Z140" s="73">
        <f>SUMPRODUCT(-(Bens!$B$4:$B$103=Analítico!$B140),-(Bens!$D$4:$D$103=Analítico!Z$3),(Bens!$G$4:$G$103))</f>
        <v>0</v>
      </c>
      <c r="AA140" s="73">
        <f>SUMPRODUCT(-(Bens!$B$4:$B$103=Analítico!$B140),-(Bens!$D$4:$D$103=Analítico!AA$3),(Bens!$G$4:$G$103))</f>
        <v>0</v>
      </c>
      <c r="AB140" s="73">
        <f>SUMPRODUCT(-(Bens!$B$4:$B$103=Analítico!$B140),-(Bens!$D$4:$D$103=Analítico!AB$3),(Bens!$G$4:$G$103))</f>
        <v>0</v>
      </c>
      <c r="AC140" s="73">
        <f>SUMPRODUCT(-(Bens!$B$4:$B$103=Analítico!$B140),-(Bens!$D$4:$D$103=Analítico!AC$3),(Bens!$G$4:$G$103))</f>
        <v>0</v>
      </c>
      <c r="AD140" s="73">
        <f>SUMPRODUCT(-(Bens!$B$4:$B$103=Analítico!$B140),-(Bens!$D$4:$D$103=Analítico!AD$3),(Bens!$G$4:$G$103))</f>
        <v>0</v>
      </c>
      <c r="AE140" s="73">
        <f>SUMPRODUCT(-(Bens!$B$4:$B$103=Analítico!$B140),-(Bens!$D$4:$D$103=Analítico!AE$3),(Bens!$G$4:$G$103))</f>
        <v>0</v>
      </c>
      <c r="AF140" s="73">
        <f>SUMPRODUCT(-(Bens!$B$4:$B$103=Analítico!$B140),-(Bens!$D$4:$D$103=Analítico!AF$3),(Bens!$G$4:$G$103))</f>
        <v>0</v>
      </c>
      <c r="AG140" s="73">
        <f>SUMPRODUCT(-(Bens!$B$4:$B$103=Analítico!$B140),-(Bens!$D$4:$D$103=Analítico!AG$3),(Bens!$G$4:$G$103))</f>
        <v>0</v>
      </c>
      <c r="AH140" s="73">
        <f>SUMPRODUCT(-(Bens!$B$4:$B$103=Analítico!$B140),-(Bens!$D$4:$D$103=Analítico!AH$3),(Bens!$G$4:$G$103))</f>
        <v>0</v>
      </c>
      <c r="AI140" s="73">
        <f>SUMPRODUCT(-(Bens!$B$4:$B$103=Analítico!$B140),-(Bens!$D$4:$D$103=Analítico!AI$3),(Bens!$G$4:$G$103))</f>
        <v>0</v>
      </c>
      <c r="AJ140" s="73">
        <f>SUMPRODUCT(-(Bens!$B$4:$B$103=Analítico!$B140),-(Bens!$D$4:$D$103=Analítico!AJ$3),(Bens!$G$4:$G$103))</f>
        <v>0</v>
      </c>
      <c r="AK140" s="73">
        <f>SUMPRODUCT(-(Bens!$B$4:$B$103=Analítico!$B140),-(Bens!$D$4:$D$103=Analítico!AK$3),(Bens!$G$4:$G$103))</f>
        <v>0</v>
      </c>
      <c r="AL140" s="73">
        <f>SUMPRODUCT(-(Bens!$B$4:$B$103=Analítico!$B140),-(Bens!$D$4:$D$103=Analítico!AL$3),(Bens!$G$4:$G$103))</f>
        <v>0</v>
      </c>
      <c r="AM140" s="73">
        <f>SUMPRODUCT(-(Bens!$B$4:$B$103=Analítico!$B140),-(Bens!$D$4:$D$103=Analítico!AM$3),(Bens!$G$4:$G$103))</f>
        <v>0</v>
      </c>
      <c r="AN140" s="73">
        <f>SUMPRODUCT(-(Bens!$B$4:$B$103=Analítico!$B140),-(Bens!$D$4:$D$103=Analítico!AN$3),(Bens!$G$4:$G$103))</f>
        <v>0</v>
      </c>
      <c r="AO140" s="73">
        <f>SUMPRODUCT(-(Bens!$B$4:$B$103=Analítico!$B140),-(Bens!$D$4:$D$103=Analítico!AO$3),(Bens!$G$4:$G$103))</f>
        <v>0</v>
      </c>
      <c r="AP140" s="73">
        <f>SUMPRODUCT(-(Bens!$B$4:$B$103=Analítico!$B140),-(Bens!$D$4:$D$103=Analítico!AP$3),(Bens!$G$4:$G$103))</f>
        <v>0</v>
      </c>
      <c r="AQ140" s="73">
        <f>SUMPRODUCT(-(Bens!$B$4:$B$103=Analítico!$B140),-(Bens!$D$4:$D$103=Analítico!AQ$3),(Bens!$G$4:$G$103))</f>
        <v>0</v>
      </c>
      <c r="AR140" s="73">
        <f>SUMPRODUCT(-(Bens!$B$4:$B$103=Analítico!$B140),-(Bens!$D$4:$D$103=Analítico!AR$3),(Bens!$G$4:$G$103))</f>
        <v>0</v>
      </c>
      <c r="AS140" s="73">
        <f>SUMPRODUCT(-(Bens!$B$4:$B$103=Analítico!$B140),-(Bens!$D$4:$D$103=Analítico!AS$3),(Bens!$G$4:$G$103))</f>
        <v>0</v>
      </c>
      <c r="AT140" s="73">
        <f>SUMPRODUCT(-(Bens!$B$4:$B$103=Analítico!$B140),-(Bens!$D$4:$D$103=Analítico!AT$3),(Bens!$G$4:$G$103))</f>
        <v>0</v>
      </c>
      <c r="AU140" s="73">
        <f>SUMPRODUCT(-(Bens!$B$4:$B$103=Analítico!$B140),-(Bens!$D$4:$D$103=Analítico!AU$3),(Bens!$G$4:$G$103))</f>
        <v>0</v>
      </c>
      <c r="AV140" s="73">
        <f>SUMPRODUCT(-(Bens!$B$4:$B$103=Analítico!$B140),-(Bens!$D$4:$D$103=Analítico!AV$3),(Bens!$G$4:$G$103))</f>
        <v>0</v>
      </c>
      <c r="AW140" s="73">
        <f>SUMPRODUCT(-(Bens!$B$4:$B$103=Analítico!$B140),-(Bens!$D$4:$D$103=Analítico!AW$3),(Bens!$G$4:$G$103))</f>
        <v>0</v>
      </c>
      <c r="AX140" s="73">
        <f>SUMPRODUCT(-(Bens!$B$4:$B$103=Analítico!$B140),-(Bens!$D$4:$D$103=Analítico!AX$3),(Bens!$G$4:$G$103))</f>
        <v>0</v>
      </c>
      <c r="AY140" s="73">
        <f>SUMPRODUCT(-(Bens!$B$4:$B$103=Analítico!$B140),-(Bens!$D$4:$D$103=Analítico!AY$3),(Bens!$G$4:$G$103))</f>
        <v>0</v>
      </c>
      <c r="AZ140" s="73">
        <f>SUMPRODUCT(-(Bens!$B$4:$B$103=Analítico!$B140),-(Bens!$D$4:$D$103=Analítico!AZ$3),(Bens!$G$4:$G$103))</f>
        <v>0</v>
      </c>
      <c r="BA140" s="73">
        <f>SUMPRODUCT(-(Bens!$B$4:$B$103=Analítico!$B140),-(Bens!$D$4:$D$103=Analítico!BA$3),(Bens!$G$4:$G$103))</f>
        <v>0</v>
      </c>
      <c r="BB140" s="73">
        <f>SUMPRODUCT(-(Bens!$B$4:$B$103=Analítico!$B140),-(Bens!$D$4:$D$103=Analítico!BB$3),(Bens!$G$4:$G$103))</f>
        <v>0</v>
      </c>
      <c r="BC140" s="73">
        <f>SUMPRODUCT(-(Bens!$B$4:$B$103=Analítico!$B140),-(Bens!$D$4:$D$103=Analítico!BC$3),(Bens!$G$4:$G$103))</f>
        <v>0</v>
      </c>
      <c r="BD140" s="73">
        <f>SUMPRODUCT(-(Bens!$B$4:$B$103=Analítico!$B140),-(Bens!$D$4:$D$103=Analítico!BD$3),(Bens!$G$4:$G$103))</f>
        <v>0</v>
      </c>
      <c r="BE140" s="73">
        <f>SUMPRODUCT(-(Bens!$B$4:$B$103=Analítico!$B140),-(Bens!$D$4:$D$103=Analítico!BE$3),(Bens!$G$4:$G$103))</f>
        <v>0</v>
      </c>
      <c r="BF140" s="73">
        <f>SUMPRODUCT(-(Bens!$B$4:$B$103=Analítico!$B140),-(Bens!$D$4:$D$103=Analítico!BF$3),(Bens!$G$4:$G$103))</f>
        <v>0</v>
      </c>
      <c r="BG140" s="73">
        <f>SUMPRODUCT(-(Bens!$B$4:$B$103=Analítico!$B140),-(Bens!$D$4:$D$103=Analítico!BG$3),(Bens!$G$4:$G$103))</f>
        <v>0</v>
      </c>
      <c r="BH140" s="73">
        <f>SUMPRODUCT(-(Bens!$B$4:$B$103=Analítico!$B140),-(Bens!$D$4:$D$103=Analítico!BH$3),(Bens!$G$4:$G$103))</f>
        <v>0</v>
      </c>
      <c r="BI140" s="73">
        <f>SUMPRODUCT(-(Bens!$B$4:$B$103=Analítico!$B140),-(Bens!$D$4:$D$103=Analítico!BI$3),(Bens!$G$4:$G$103))</f>
        <v>0</v>
      </c>
      <c r="BJ140" s="73">
        <f>SUMPRODUCT(-(Bens!$B$4:$B$103=Analítico!$B140),-(Bens!$D$4:$D$103=Analítico!BJ$3),(Bens!$G$4:$G$103))</f>
        <v>0</v>
      </c>
      <c r="BK140" s="71">
        <f t="shared" si="39"/>
        <v>0</v>
      </c>
      <c r="BL140" s="76">
        <f t="shared" ca="1" si="40"/>
        <v>0</v>
      </c>
    </row>
    <row r="141" spans="1:64" s="49" customFormat="1" ht="23.25" customHeight="1">
      <c r="A141" s="19" t="s">
        <v>288</v>
      </c>
      <c r="B141" s="20" t="s">
        <v>289</v>
      </c>
      <c r="C141" s="73">
        <f>SUMPRODUCT(-(Bens!$B$4:$B$103=Analítico!$B141),-(Bens!$D$4:$D$103=Analítico!C$3),(Bens!$G$4:$G$103))</f>
        <v>158171.85999999999</v>
      </c>
      <c r="D141" s="73">
        <f>SUMPRODUCT(-(Bens!$B$4:$B$103=Analítico!$B141),-(Bens!$D$4:$D$103=Analítico!D$3),(Bens!$G$4:$G$103))</f>
        <v>0</v>
      </c>
      <c r="E141" s="73">
        <f>SUMPRODUCT(-(Bens!$B$4:$B$103=Analítico!$B141),-(Bens!$D$4:$D$103=Analítico!E$3),(Bens!$G$4:$G$103))</f>
        <v>0</v>
      </c>
      <c r="F141" s="73">
        <f>SUMPRODUCT(-(Bens!$B$4:$B$103=Analítico!$B141),-(Bens!$D$4:$D$103=Analítico!F$3),(Bens!$G$4:$G$103))</f>
        <v>0</v>
      </c>
      <c r="G141" s="73">
        <f>SUMPRODUCT(-(Bens!$B$4:$B$103=Analítico!$B141),-(Bens!$D$4:$D$103=Analítico!G$3),(Bens!$G$4:$G$103))</f>
        <v>0</v>
      </c>
      <c r="H141" s="73">
        <f>SUMPRODUCT(-(Bens!$B$4:$B$103=Analítico!$B141),-(Bens!$D$4:$D$103=Analítico!H$3),(Bens!$G$4:$G$103))</f>
        <v>0</v>
      </c>
      <c r="I141" s="73">
        <f>SUMPRODUCT(-(Bens!$B$4:$B$103=Analítico!$B141),-(Bens!$D$4:$D$103=Analítico!I$3),(Bens!$G$4:$G$103))</f>
        <v>0</v>
      </c>
      <c r="J141" s="73">
        <f>SUMPRODUCT(-(Bens!$B$4:$B$103=Analítico!$B141),-(Bens!$D$4:$D$103=Analítico!J$3),(Bens!$G$4:$G$103))</f>
        <v>0</v>
      </c>
      <c r="K141" s="73">
        <f>SUMPRODUCT(-(Bens!$B$4:$B$103=Analítico!$B141),-(Bens!$D$4:$D$103=Analítico!K$3),(Bens!$G$4:$G$103))</f>
        <v>0</v>
      </c>
      <c r="L141" s="73">
        <f>SUMPRODUCT(-(Bens!$B$4:$B$103=Analítico!$B141),-(Bens!$D$4:$D$103=Analítico!L$3),(Bens!$G$4:$G$103))</f>
        <v>0</v>
      </c>
      <c r="M141" s="73">
        <f>SUMPRODUCT(-(Bens!$B$4:$B$103=Analítico!$B141),-(Bens!$D$4:$D$103=Analítico!M$3),(Bens!$G$4:$G$103))</f>
        <v>0</v>
      </c>
      <c r="N141" s="73">
        <f>SUMPRODUCT(-(Bens!$B$4:$B$103=Analítico!$B141),-(Bens!$D$4:$D$103=Analítico!N$3),(Bens!$G$4:$G$103))</f>
        <v>0</v>
      </c>
      <c r="O141" s="73">
        <f>SUMPRODUCT(-(Bens!$B$4:$B$103=Analítico!$B141),-(Bens!$D$4:$D$103=Analítico!O$3),(Bens!$G$4:$G$103))</f>
        <v>0</v>
      </c>
      <c r="P141" s="73">
        <f>SUMPRODUCT(-(Bens!$B$4:$B$103=Analítico!$B141),-(Bens!$D$4:$D$103=Analítico!P$3),(Bens!$G$4:$G$103))</f>
        <v>0</v>
      </c>
      <c r="Q141" s="73">
        <f>SUMPRODUCT(-(Bens!$B$4:$B$103=Analítico!$B141),-(Bens!$D$4:$D$103=Analítico!Q$3),(Bens!$G$4:$G$103))</f>
        <v>0</v>
      </c>
      <c r="R141" s="73">
        <f>SUMPRODUCT(-(Bens!$B$4:$B$103=Analítico!$B141),-(Bens!$D$4:$D$103=Analítico!R$3),(Bens!$G$4:$G$103))</f>
        <v>0</v>
      </c>
      <c r="S141" s="73">
        <f>SUMPRODUCT(-(Bens!$B$4:$B$103=Analítico!$B141),-(Bens!$D$4:$D$103=Analítico!S$3),(Bens!$G$4:$G$103))</f>
        <v>0</v>
      </c>
      <c r="T141" s="73">
        <f>SUMPRODUCT(-(Bens!$B$4:$B$103=Analítico!$B141),-(Bens!$D$4:$D$103=Analítico!T$3),(Bens!$G$4:$G$103))</f>
        <v>0</v>
      </c>
      <c r="U141" s="73">
        <f>SUMPRODUCT(-(Bens!$B$4:$B$103=Analítico!$B141),-(Bens!$D$4:$D$103=Analítico!U$3),(Bens!$G$4:$G$103))</f>
        <v>0</v>
      </c>
      <c r="V141" s="73">
        <f>SUMPRODUCT(-(Bens!$B$4:$B$103=Analítico!$B141),-(Bens!$D$4:$D$103=Analítico!V$3),(Bens!$G$4:$G$103))</f>
        <v>0</v>
      </c>
      <c r="W141" s="73">
        <f>SUMPRODUCT(-(Bens!$B$4:$B$103=Analítico!$B141),-(Bens!$D$4:$D$103=Analítico!W$3),(Bens!$G$4:$G$103))</f>
        <v>0</v>
      </c>
      <c r="X141" s="73">
        <f>SUMPRODUCT(-(Bens!$B$4:$B$103=Analítico!$B141),-(Bens!$D$4:$D$103=Analítico!X$3),(Bens!$G$4:$G$103))</f>
        <v>0</v>
      </c>
      <c r="Y141" s="73">
        <f>SUMPRODUCT(-(Bens!$B$4:$B$103=Analítico!$B141),-(Bens!$D$4:$D$103=Analítico!Y$3),(Bens!$G$4:$G$103))</f>
        <v>0</v>
      </c>
      <c r="Z141" s="73">
        <f>SUMPRODUCT(-(Bens!$B$4:$B$103=Analítico!$B141),-(Bens!$D$4:$D$103=Analítico!Z$3),(Bens!$G$4:$G$103))</f>
        <v>0</v>
      </c>
      <c r="AA141" s="73">
        <f>SUMPRODUCT(-(Bens!$B$4:$B$103=Analítico!$B141),-(Bens!$D$4:$D$103=Analítico!AA$3),(Bens!$G$4:$G$103))</f>
        <v>0</v>
      </c>
      <c r="AB141" s="73">
        <f>SUMPRODUCT(-(Bens!$B$4:$B$103=Analítico!$B141),-(Bens!$D$4:$D$103=Analítico!AB$3),(Bens!$G$4:$G$103))</f>
        <v>0</v>
      </c>
      <c r="AC141" s="73">
        <f>SUMPRODUCT(-(Bens!$B$4:$B$103=Analítico!$B141),-(Bens!$D$4:$D$103=Analítico!AC$3),(Bens!$G$4:$G$103))</f>
        <v>0</v>
      </c>
      <c r="AD141" s="73">
        <f>SUMPRODUCT(-(Bens!$B$4:$B$103=Analítico!$B141),-(Bens!$D$4:$D$103=Analítico!AD$3),(Bens!$G$4:$G$103))</f>
        <v>0</v>
      </c>
      <c r="AE141" s="73">
        <f>SUMPRODUCT(-(Bens!$B$4:$B$103=Analítico!$B141),-(Bens!$D$4:$D$103=Analítico!AE$3),(Bens!$G$4:$G$103))</f>
        <v>0</v>
      </c>
      <c r="AF141" s="73">
        <f>SUMPRODUCT(-(Bens!$B$4:$B$103=Analítico!$B141),-(Bens!$D$4:$D$103=Analítico!AF$3),(Bens!$G$4:$G$103))</f>
        <v>0</v>
      </c>
      <c r="AG141" s="73">
        <f>SUMPRODUCT(-(Bens!$B$4:$B$103=Analítico!$B141),-(Bens!$D$4:$D$103=Analítico!AG$3),(Bens!$G$4:$G$103))</f>
        <v>0</v>
      </c>
      <c r="AH141" s="73">
        <f>SUMPRODUCT(-(Bens!$B$4:$B$103=Analítico!$B141),-(Bens!$D$4:$D$103=Analítico!AH$3),(Bens!$G$4:$G$103))</f>
        <v>0</v>
      </c>
      <c r="AI141" s="73">
        <f>SUMPRODUCT(-(Bens!$B$4:$B$103=Analítico!$B141),-(Bens!$D$4:$D$103=Analítico!AI$3),(Bens!$G$4:$G$103))</f>
        <v>0</v>
      </c>
      <c r="AJ141" s="73">
        <f>SUMPRODUCT(-(Bens!$B$4:$B$103=Analítico!$B141),-(Bens!$D$4:$D$103=Analítico!AJ$3),(Bens!$G$4:$G$103))</f>
        <v>0</v>
      </c>
      <c r="AK141" s="73">
        <f>SUMPRODUCT(-(Bens!$B$4:$B$103=Analítico!$B141),-(Bens!$D$4:$D$103=Analítico!AK$3),(Bens!$G$4:$G$103))</f>
        <v>0</v>
      </c>
      <c r="AL141" s="73">
        <f>SUMPRODUCT(-(Bens!$B$4:$B$103=Analítico!$B141),-(Bens!$D$4:$D$103=Analítico!AL$3),(Bens!$G$4:$G$103))</f>
        <v>0</v>
      </c>
      <c r="AM141" s="73">
        <f>SUMPRODUCT(-(Bens!$B$4:$B$103=Analítico!$B141),-(Bens!$D$4:$D$103=Analítico!AM$3),(Bens!$G$4:$G$103))</f>
        <v>0</v>
      </c>
      <c r="AN141" s="73">
        <f>SUMPRODUCT(-(Bens!$B$4:$B$103=Analítico!$B141),-(Bens!$D$4:$D$103=Analítico!AN$3),(Bens!$G$4:$G$103))</f>
        <v>0</v>
      </c>
      <c r="AO141" s="73">
        <f>SUMPRODUCT(-(Bens!$B$4:$B$103=Analítico!$B141),-(Bens!$D$4:$D$103=Analítico!AO$3),(Bens!$G$4:$G$103))</f>
        <v>0</v>
      </c>
      <c r="AP141" s="73">
        <f>SUMPRODUCT(-(Bens!$B$4:$B$103=Analítico!$B141),-(Bens!$D$4:$D$103=Analítico!AP$3),(Bens!$G$4:$G$103))</f>
        <v>0</v>
      </c>
      <c r="AQ141" s="73">
        <f>SUMPRODUCT(-(Bens!$B$4:$B$103=Analítico!$B141),-(Bens!$D$4:$D$103=Analítico!AQ$3),(Bens!$G$4:$G$103))</f>
        <v>0</v>
      </c>
      <c r="AR141" s="73">
        <f>SUMPRODUCT(-(Bens!$B$4:$B$103=Analítico!$B141),-(Bens!$D$4:$D$103=Analítico!AR$3),(Bens!$G$4:$G$103))</f>
        <v>0</v>
      </c>
      <c r="AS141" s="73">
        <f>SUMPRODUCT(-(Bens!$B$4:$B$103=Analítico!$B141),-(Bens!$D$4:$D$103=Analítico!AS$3),(Bens!$G$4:$G$103))</f>
        <v>0</v>
      </c>
      <c r="AT141" s="73">
        <f>SUMPRODUCT(-(Bens!$B$4:$B$103=Analítico!$B141),-(Bens!$D$4:$D$103=Analítico!AT$3),(Bens!$G$4:$G$103))</f>
        <v>0</v>
      </c>
      <c r="AU141" s="73">
        <f>SUMPRODUCT(-(Bens!$B$4:$B$103=Analítico!$B141),-(Bens!$D$4:$D$103=Analítico!AU$3),(Bens!$G$4:$G$103))</f>
        <v>0</v>
      </c>
      <c r="AV141" s="73">
        <f>SUMPRODUCT(-(Bens!$B$4:$B$103=Analítico!$B141),-(Bens!$D$4:$D$103=Analítico!AV$3),(Bens!$G$4:$G$103))</f>
        <v>0</v>
      </c>
      <c r="AW141" s="73">
        <f>SUMPRODUCT(-(Bens!$B$4:$B$103=Analítico!$B141),-(Bens!$D$4:$D$103=Analítico!AW$3),(Bens!$G$4:$G$103))</f>
        <v>0</v>
      </c>
      <c r="AX141" s="73">
        <f>SUMPRODUCT(-(Bens!$B$4:$B$103=Analítico!$B141),-(Bens!$D$4:$D$103=Analítico!AX$3),(Bens!$G$4:$G$103))</f>
        <v>0</v>
      </c>
      <c r="AY141" s="73">
        <f>SUMPRODUCT(-(Bens!$B$4:$B$103=Analítico!$B141),-(Bens!$D$4:$D$103=Analítico!AY$3),(Bens!$G$4:$G$103))</f>
        <v>0</v>
      </c>
      <c r="AZ141" s="73">
        <f>SUMPRODUCT(-(Bens!$B$4:$B$103=Analítico!$B141),-(Bens!$D$4:$D$103=Analítico!AZ$3),(Bens!$G$4:$G$103))</f>
        <v>0</v>
      </c>
      <c r="BA141" s="73">
        <f>SUMPRODUCT(-(Bens!$B$4:$B$103=Analítico!$B141),-(Bens!$D$4:$D$103=Analítico!BA$3),(Bens!$G$4:$G$103))</f>
        <v>0</v>
      </c>
      <c r="BB141" s="73">
        <f>SUMPRODUCT(-(Bens!$B$4:$B$103=Analítico!$B141),-(Bens!$D$4:$D$103=Analítico!BB$3),(Bens!$G$4:$G$103))</f>
        <v>0</v>
      </c>
      <c r="BC141" s="73">
        <f>SUMPRODUCT(-(Bens!$B$4:$B$103=Analítico!$B141),-(Bens!$D$4:$D$103=Analítico!BC$3),(Bens!$G$4:$G$103))</f>
        <v>0</v>
      </c>
      <c r="BD141" s="73">
        <f>SUMPRODUCT(-(Bens!$B$4:$B$103=Analítico!$B141),-(Bens!$D$4:$D$103=Analítico!BD$3),(Bens!$G$4:$G$103))</f>
        <v>0</v>
      </c>
      <c r="BE141" s="73">
        <f>SUMPRODUCT(-(Bens!$B$4:$B$103=Analítico!$B141),-(Bens!$D$4:$D$103=Analítico!BE$3),(Bens!$G$4:$G$103))</f>
        <v>0</v>
      </c>
      <c r="BF141" s="73">
        <f>SUMPRODUCT(-(Bens!$B$4:$B$103=Analítico!$B141),-(Bens!$D$4:$D$103=Analítico!BF$3),(Bens!$G$4:$G$103))</f>
        <v>0</v>
      </c>
      <c r="BG141" s="73">
        <f>SUMPRODUCT(-(Bens!$B$4:$B$103=Analítico!$B141),-(Bens!$D$4:$D$103=Analítico!BG$3),(Bens!$G$4:$G$103))</f>
        <v>0</v>
      </c>
      <c r="BH141" s="73">
        <f>SUMPRODUCT(-(Bens!$B$4:$B$103=Analítico!$B141),-(Bens!$D$4:$D$103=Analítico!BH$3),(Bens!$G$4:$G$103))</f>
        <v>0</v>
      </c>
      <c r="BI141" s="73">
        <f>SUMPRODUCT(-(Bens!$B$4:$B$103=Analítico!$B141),-(Bens!$D$4:$D$103=Analítico!BI$3),(Bens!$G$4:$G$103))</f>
        <v>0</v>
      </c>
      <c r="BJ141" s="73">
        <f>SUMPRODUCT(-(Bens!$B$4:$B$103=Analítico!$B141),-(Bens!$D$4:$D$103=Analítico!BJ$3),(Bens!$G$4:$G$103))</f>
        <v>0</v>
      </c>
      <c r="BK141" s="71">
        <f t="shared" si="39"/>
        <v>158171.85999999999</v>
      </c>
      <c r="BL141" s="76">
        <f t="shared" ca="1" si="40"/>
        <v>1.923797742668372E-3</v>
      </c>
    </row>
    <row r="142" spans="1:64" s="49" customFormat="1" ht="23.25" customHeight="1">
      <c r="A142" s="19" t="s">
        <v>290</v>
      </c>
      <c r="B142" s="20" t="s">
        <v>291</v>
      </c>
      <c r="C142" s="73">
        <f>SUMPRODUCT(-(Bens!$B$4:$B$103=Analítico!$B142),-(Bens!$D$4:$D$103=Analítico!C$3),(Bens!$G$4:$G$103))</f>
        <v>1800</v>
      </c>
      <c r="D142" s="73">
        <f>SUMPRODUCT(-(Bens!$B$4:$B$103=Analítico!$B142),-(Bens!$D$4:$D$103=Analítico!D$3),(Bens!$G$4:$G$103))</f>
        <v>0</v>
      </c>
      <c r="E142" s="73">
        <f>SUMPRODUCT(-(Bens!$B$4:$B$103=Analítico!$B142),-(Bens!$D$4:$D$103=Analítico!E$3),(Bens!$G$4:$G$103))</f>
        <v>0</v>
      </c>
      <c r="F142" s="73">
        <f>SUMPRODUCT(-(Bens!$B$4:$B$103=Analítico!$B142),-(Bens!$D$4:$D$103=Analítico!F$3),(Bens!$G$4:$G$103))</f>
        <v>0</v>
      </c>
      <c r="G142" s="73">
        <f>SUMPRODUCT(-(Bens!$B$4:$B$103=Analítico!$B142),-(Bens!$D$4:$D$103=Analítico!G$3),(Bens!$G$4:$G$103))</f>
        <v>0</v>
      </c>
      <c r="H142" s="73">
        <f>SUMPRODUCT(-(Bens!$B$4:$B$103=Analítico!$B142),-(Bens!$D$4:$D$103=Analítico!H$3),(Bens!$G$4:$G$103))</f>
        <v>0</v>
      </c>
      <c r="I142" s="73">
        <f>SUMPRODUCT(-(Bens!$B$4:$B$103=Analítico!$B142),-(Bens!$D$4:$D$103=Analítico!I$3),(Bens!$G$4:$G$103))</f>
        <v>0</v>
      </c>
      <c r="J142" s="73">
        <f>SUMPRODUCT(-(Bens!$B$4:$B$103=Analítico!$B142),-(Bens!$D$4:$D$103=Analítico!J$3),(Bens!$G$4:$G$103))</f>
        <v>0</v>
      </c>
      <c r="K142" s="73">
        <f>SUMPRODUCT(-(Bens!$B$4:$B$103=Analítico!$B142),-(Bens!$D$4:$D$103=Analítico!K$3),(Bens!$G$4:$G$103))</f>
        <v>0</v>
      </c>
      <c r="L142" s="73">
        <f>SUMPRODUCT(-(Bens!$B$4:$B$103=Analítico!$B142),-(Bens!$D$4:$D$103=Analítico!L$3),(Bens!$G$4:$G$103))</f>
        <v>0</v>
      </c>
      <c r="M142" s="73">
        <f>SUMPRODUCT(-(Bens!$B$4:$B$103=Analítico!$B142),-(Bens!$D$4:$D$103=Analítico!M$3),(Bens!$G$4:$G$103))</f>
        <v>0</v>
      </c>
      <c r="N142" s="73">
        <f>SUMPRODUCT(-(Bens!$B$4:$B$103=Analítico!$B142),-(Bens!$D$4:$D$103=Analítico!N$3),(Bens!$G$4:$G$103))</f>
        <v>0</v>
      </c>
      <c r="O142" s="73">
        <f>SUMPRODUCT(-(Bens!$B$4:$B$103=Analítico!$B142),-(Bens!$D$4:$D$103=Analítico!O$3),(Bens!$G$4:$G$103))</f>
        <v>0</v>
      </c>
      <c r="P142" s="73">
        <f>SUMPRODUCT(-(Bens!$B$4:$B$103=Analítico!$B142),-(Bens!$D$4:$D$103=Analítico!P$3),(Bens!$G$4:$G$103))</f>
        <v>0</v>
      </c>
      <c r="Q142" s="73">
        <f>SUMPRODUCT(-(Bens!$B$4:$B$103=Analítico!$B142),-(Bens!$D$4:$D$103=Analítico!Q$3),(Bens!$G$4:$G$103))</f>
        <v>0</v>
      </c>
      <c r="R142" s="73">
        <f>SUMPRODUCT(-(Bens!$B$4:$B$103=Analítico!$B142),-(Bens!$D$4:$D$103=Analítico!R$3),(Bens!$G$4:$G$103))</f>
        <v>0</v>
      </c>
      <c r="S142" s="73">
        <f>SUMPRODUCT(-(Bens!$B$4:$B$103=Analítico!$B142),-(Bens!$D$4:$D$103=Analítico!S$3),(Bens!$G$4:$G$103))</f>
        <v>0</v>
      </c>
      <c r="T142" s="73">
        <f>SUMPRODUCT(-(Bens!$B$4:$B$103=Analítico!$B142),-(Bens!$D$4:$D$103=Analítico!T$3),(Bens!$G$4:$G$103))</f>
        <v>0</v>
      </c>
      <c r="U142" s="73">
        <f>SUMPRODUCT(-(Bens!$B$4:$B$103=Analítico!$B142),-(Bens!$D$4:$D$103=Analítico!U$3),(Bens!$G$4:$G$103))</f>
        <v>0</v>
      </c>
      <c r="V142" s="73">
        <f>SUMPRODUCT(-(Bens!$B$4:$B$103=Analítico!$B142),-(Bens!$D$4:$D$103=Analítico!V$3),(Bens!$G$4:$G$103))</f>
        <v>0</v>
      </c>
      <c r="W142" s="73">
        <f>SUMPRODUCT(-(Bens!$B$4:$B$103=Analítico!$B142),-(Bens!$D$4:$D$103=Analítico!W$3),(Bens!$G$4:$G$103))</f>
        <v>0</v>
      </c>
      <c r="X142" s="73">
        <f>SUMPRODUCT(-(Bens!$B$4:$B$103=Analítico!$B142),-(Bens!$D$4:$D$103=Analítico!X$3),(Bens!$G$4:$G$103))</f>
        <v>0</v>
      </c>
      <c r="Y142" s="73">
        <f>SUMPRODUCT(-(Bens!$B$4:$B$103=Analítico!$B142),-(Bens!$D$4:$D$103=Analítico!Y$3),(Bens!$G$4:$G$103))</f>
        <v>0</v>
      </c>
      <c r="Z142" s="73">
        <f>SUMPRODUCT(-(Bens!$B$4:$B$103=Analítico!$B142),-(Bens!$D$4:$D$103=Analítico!Z$3),(Bens!$G$4:$G$103))</f>
        <v>0</v>
      </c>
      <c r="AA142" s="73">
        <f>SUMPRODUCT(-(Bens!$B$4:$B$103=Analítico!$B142),-(Bens!$D$4:$D$103=Analítico!AA$3),(Bens!$G$4:$G$103))</f>
        <v>0</v>
      </c>
      <c r="AB142" s="73">
        <f>SUMPRODUCT(-(Bens!$B$4:$B$103=Analítico!$B142),-(Bens!$D$4:$D$103=Analítico!AB$3),(Bens!$G$4:$G$103))</f>
        <v>0</v>
      </c>
      <c r="AC142" s="73">
        <f>SUMPRODUCT(-(Bens!$B$4:$B$103=Analítico!$B142),-(Bens!$D$4:$D$103=Analítico!AC$3),(Bens!$G$4:$G$103))</f>
        <v>0</v>
      </c>
      <c r="AD142" s="73">
        <f>SUMPRODUCT(-(Bens!$B$4:$B$103=Analítico!$B142),-(Bens!$D$4:$D$103=Analítico!AD$3),(Bens!$G$4:$G$103))</f>
        <v>0</v>
      </c>
      <c r="AE142" s="73">
        <f>SUMPRODUCT(-(Bens!$B$4:$B$103=Analítico!$B142),-(Bens!$D$4:$D$103=Analítico!AE$3),(Bens!$G$4:$G$103))</f>
        <v>0</v>
      </c>
      <c r="AF142" s="73">
        <f>SUMPRODUCT(-(Bens!$B$4:$B$103=Analítico!$B142),-(Bens!$D$4:$D$103=Analítico!AF$3),(Bens!$G$4:$G$103))</f>
        <v>0</v>
      </c>
      <c r="AG142" s="73">
        <f>SUMPRODUCT(-(Bens!$B$4:$B$103=Analítico!$B142),-(Bens!$D$4:$D$103=Analítico!AG$3),(Bens!$G$4:$G$103))</f>
        <v>0</v>
      </c>
      <c r="AH142" s="73">
        <f>SUMPRODUCT(-(Bens!$B$4:$B$103=Analítico!$B142),-(Bens!$D$4:$D$103=Analítico!AH$3),(Bens!$G$4:$G$103))</f>
        <v>0</v>
      </c>
      <c r="AI142" s="73">
        <f>SUMPRODUCT(-(Bens!$B$4:$B$103=Analítico!$B142),-(Bens!$D$4:$D$103=Analítico!AI$3),(Bens!$G$4:$G$103))</f>
        <v>0</v>
      </c>
      <c r="AJ142" s="73">
        <f>SUMPRODUCT(-(Bens!$B$4:$B$103=Analítico!$B142),-(Bens!$D$4:$D$103=Analítico!AJ$3),(Bens!$G$4:$G$103))</f>
        <v>0</v>
      </c>
      <c r="AK142" s="73">
        <f>SUMPRODUCT(-(Bens!$B$4:$B$103=Analítico!$B142),-(Bens!$D$4:$D$103=Analítico!AK$3),(Bens!$G$4:$G$103))</f>
        <v>0</v>
      </c>
      <c r="AL142" s="73">
        <f>SUMPRODUCT(-(Bens!$B$4:$B$103=Analítico!$B142),-(Bens!$D$4:$D$103=Analítico!AL$3),(Bens!$G$4:$G$103))</f>
        <v>0</v>
      </c>
      <c r="AM142" s="73">
        <f>SUMPRODUCT(-(Bens!$B$4:$B$103=Analítico!$B142),-(Bens!$D$4:$D$103=Analítico!AM$3),(Bens!$G$4:$G$103))</f>
        <v>0</v>
      </c>
      <c r="AN142" s="73">
        <f>SUMPRODUCT(-(Bens!$B$4:$B$103=Analítico!$B142),-(Bens!$D$4:$D$103=Analítico!AN$3),(Bens!$G$4:$G$103))</f>
        <v>0</v>
      </c>
      <c r="AO142" s="73">
        <f>SUMPRODUCT(-(Bens!$B$4:$B$103=Analítico!$B142),-(Bens!$D$4:$D$103=Analítico!AO$3),(Bens!$G$4:$G$103))</f>
        <v>0</v>
      </c>
      <c r="AP142" s="73">
        <f>SUMPRODUCT(-(Bens!$B$4:$B$103=Analítico!$B142),-(Bens!$D$4:$D$103=Analítico!AP$3),(Bens!$G$4:$G$103))</f>
        <v>0</v>
      </c>
      <c r="AQ142" s="73">
        <f>SUMPRODUCT(-(Bens!$B$4:$B$103=Analítico!$B142),-(Bens!$D$4:$D$103=Analítico!AQ$3),(Bens!$G$4:$G$103))</f>
        <v>0</v>
      </c>
      <c r="AR142" s="73">
        <f>SUMPRODUCT(-(Bens!$B$4:$B$103=Analítico!$B142),-(Bens!$D$4:$D$103=Analítico!AR$3),(Bens!$G$4:$G$103))</f>
        <v>0</v>
      </c>
      <c r="AS142" s="73">
        <f>SUMPRODUCT(-(Bens!$B$4:$B$103=Analítico!$B142),-(Bens!$D$4:$D$103=Analítico!AS$3),(Bens!$G$4:$G$103))</f>
        <v>0</v>
      </c>
      <c r="AT142" s="73">
        <f>SUMPRODUCT(-(Bens!$B$4:$B$103=Analítico!$B142),-(Bens!$D$4:$D$103=Analítico!AT$3),(Bens!$G$4:$G$103))</f>
        <v>0</v>
      </c>
      <c r="AU142" s="73">
        <f>SUMPRODUCT(-(Bens!$B$4:$B$103=Analítico!$B142),-(Bens!$D$4:$D$103=Analítico!AU$3),(Bens!$G$4:$G$103))</f>
        <v>0</v>
      </c>
      <c r="AV142" s="73">
        <f>SUMPRODUCT(-(Bens!$B$4:$B$103=Analítico!$B142),-(Bens!$D$4:$D$103=Analítico!AV$3),(Bens!$G$4:$G$103))</f>
        <v>0</v>
      </c>
      <c r="AW142" s="73">
        <f>SUMPRODUCT(-(Bens!$B$4:$B$103=Analítico!$B142),-(Bens!$D$4:$D$103=Analítico!AW$3),(Bens!$G$4:$G$103))</f>
        <v>0</v>
      </c>
      <c r="AX142" s="73">
        <f>SUMPRODUCT(-(Bens!$B$4:$B$103=Analítico!$B142),-(Bens!$D$4:$D$103=Analítico!AX$3),(Bens!$G$4:$G$103))</f>
        <v>0</v>
      </c>
      <c r="AY142" s="73">
        <f>SUMPRODUCT(-(Bens!$B$4:$B$103=Analítico!$B142),-(Bens!$D$4:$D$103=Analítico!AY$3),(Bens!$G$4:$G$103))</f>
        <v>0</v>
      </c>
      <c r="AZ142" s="73">
        <f>SUMPRODUCT(-(Bens!$B$4:$B$103=Analítico!$B142),-(Bens!$D$4:$D$103=Analítico!AZ$3),(Bens!$G$4:$G$103))</f>
        <v>0</v>
      </c>
      <c r="BA142" s="73">
        <f>SUMPRODUCT(-(Bens!$B$4:$B$103=Analítico!$B142),-(Bens!$D$4:$D$103=Analítico!BA$3),(Bens!$G$4:$G$103))</f>
        <v>0</v>
      </c>
      <c r="BB142" s="73">
        <f>SUMPRODUCT(-(Bens!$B$4:$B$103=Analítico!$B142),-(Bens!$D$4:$D$103=Analítico!BB$3),(Bens!$G$4:$G$103))</f>
        <v>0</v>
      </c>
      <c r="BC142" s="73">
        <f>SUMPRODUCT(-(Bens!$B$4:$B$103=Analítico!$B142),-(Bens!$D$4:$D$103=Analítico!BC$3),(Bens!$G$4:$G$103))</f>
        <v>0</v>
      </c>
      <c r="BD142" s="73">
        <f>SUMPRODUCT(-(Bens!$B$4:$B$103=Analítico!$B142),-(Bens!$D$4:$D$103=Analítico!BD$3),(Bens!$G$4:$G$103))</f>
        <v>0</v>
      </c>
      <c r="BE142" s="73">
        <f>SUMPRODUCT(-(Bens!$B$4:$B$103=Analítico!$B142),-(Bens!$D$4:$D$103=Analítico!BE$3),(Bens!$G$4:$G$103))</f>
        <v>0</v>
      </c>
      <c r="BF142" s="73">
        <f>SUMPRODUCT(-(Bens!$B$4:$B$103=Analítico!$B142),-(Bens!$D$4:$D$103=Analítico!BF$3),(Bens!$G$4:$G$103))</f>
        <v>0</v>
      </c>
      <c r="BG142" s="73">
        <f>SUMPRODUCT(-(Bens!$B$4:$B$103=Analítico!$B142),-(Bens!$D$4:$D$103=Analítico!BG$3),(Bens!$G$4:$G$103))</f>
        <v>0</v>
      </c>
      <c r="BH142" s="73">
        <f>SUMPRODUCT(-(Bens!$B$4:$B$103=Analítico!$B142),-(Bens!$D$4:$D$103=Analítico!BH$3),(Bens!$G$4:$G$103))</f>
        <v>0</v>
      </c>
      <c r="BI142" s="73">
        <f>SUMPRODUCT(-(Bens!$B$4:$B$103=Analítico!$B142),-(Bens!$D$4:$D$103=Analítico!BI$3),(Bens!$G$4:$G$103))</f>
        <v>0</v>
      </c>
      <c r="BJ142" s="73">
        <f>SUMPRODUCT(-(Bens!$B$4:$B$103=Analítico!$B142),-(Bens!$D$4:$D$103=Analítico!BJ$3),(Bens!$G$4:$G$103))</f>
        <v>0</v>
      </c>
      <c r="BK142" s="71">
        <f t="shared" si="39"/>
        <v>1800</v>
      </c>
      <c r="BL142" s="76">
        <f t="shared" ca="1" si="40"/>
        <v>2.1892869798730762E-5</v>
      </c>
    </row>
    <row r="143" spans="1:64" s="49" customFormat="1" ht="23.25" customHeight="1">
      <c r="A143" s="19" t="s">
        <v>292</v>
      </c>
      <c r="B143" s="20" t="s">
        <v>293</v>
      </c>
      <c r="C143" s="73">
        <f>SUMPRODUCT(-(Bens!$B$4:$B$103=Analítico!$B143),-(Bens!$D$4:$D$103=Analítico!C$3),(Bens!$G$4:$G$103))</f>
        <v>0</v>
      </c>
      <c r="D143" s="73">
        <f>SUMPRODUCT(-(Bens!$B$4:$B$103=Analítico!$B143),-(Bens!$D$4:$D$103=Analítico!D$3),(Bens!$G$4:$G$103))</f>
        <v>0</v>
      </c>
      <c r="E143" s="73">
        <f>SUMPRODUCT(-(Bens!$B$4:$B$103=Analítico!$B143),-(Bens!$D$4:$D$103=Analítico!E$3),(Bens!$G$4:$G$103))</f>
        <v>0</v>
      </c>
      <c r="F143" s="73">
        <f>SUMPRODUCT(-(Bens!$B$4:$B$103=Analítico!$B143),-(Bens!$D$4:$D$103=Analítico!F$3),(Bens!$G$4:$G$103))</f>
        <v>0</v>
      </c>
      <c r="G143" s="73">
        <f>SUMPRODUCT(-(Bens!$B$4:$B$103=Analítico!$B143),-(Bens!$D$4:$D$103=Analítico!G$3),(Bens!$G$4:$G$103))</f>
        <v>0</v>
      </c>
      <c r="H143" s="73">
        <f>SUMPRODUCT(-(Bens!$B$4:$B$103=Analítico!$B143),-(Bens!$D$4:$D$103=Analítico!H$3),(Bens!$G$4:$G$103))</f>
        <v>0</v>
      </c>
      <c r="I143" s="73">
        <f>SUMPRODUCT(-(Bens!$B$4:$B$103=Analítico!$B143),-(Bens!$D$4:$D$103=Analítico!I$3),(Bens!$G$4:$G$103))</f>
        <v>0</v>
      </c>
      <c r="J143" s="73">
        <f>SUMPRODUCT(-(Bens!$B$4:$B$103=Analítico!$B143),-(Bens!$D$4:$D$103=Analítico!J$3),(Bens!$G$4:$G$103))</f>
        <v>0</v>
      </c>
      <c r="K143" s="73">
        <f>SUMPRODUCT(-(Bens!$B$4:$B$103=Analítico!$B143),-(Bens!$D$4:$D$103=Analítico!K$3),(Bens!$G$4:$G$103))</f>
        <v>0</v>
      </c>
      <c r="L143" s="73">
        <f>SUMPRODUCT(-(Bens!$B$4:$B$103=Analítico!$B143),-(Bens!$D$4:$D$103=Analítico!L$3),(Bens!$G$4:$G$103))</f>
        <v>0</v>
      </c>
      <c r="M143" s="73">
        <f>SUMPRODUCT(-(Bens!$B$4:$B$103=Analítico!$B143),-(Bens!$D$4:$D$103=Analítico!M$3),(Bens!$G$4:$G$103))</f>
        <v>0</v>
      </c>
      <c r="N143" s="73">
        <f>SUMPRODUCT(-(Bens!$B$4:$B$103=Analítico!$B143),-(Bens!$D$4:$D$103=Analítico!N$3),(Bens!$G$4:$G$103))</f>
        <v>0</v>
      </c>
      <c r="O143" s="73">
        <f>SUMPRODUCT(-(Bens!$B$4:$B$103=Analítico!$B143),-(Bens!$D$4:$D$103=Analítico!O$3),(Bens!$G$4:$G$103))</f>
        <v>0</v>
      </c>
      <c r="P143" s="73">
        <f>SUMPRODUCT(-(Bens!$B$4:$B$103=Analítico!$B143),-(Bens!$D$4:$D$103=Analítico!P$3),(Bens!$G$4:$G$103))</f>
        <v>0</v>
      </c>
      <c r="Q143" s="73">
        <f>SUMPRODUCT(-(Bens!$B$4:$B$103=Analítico!$B143),-(Bens!$D$4:$D$103=Analítico!Q$3),(Bens!$G$4:$G$103))</f>
        <v>0</v>
      </c>
      <c r="R143" s="73">
        <f>SUMPRODUCT(-(Bens!$B$4:$B$103=Analítico!$B143),-(Bens!$D$4:$D$103=Analítico!R$3),(Bens!$G$4:$G$103))</f>
        <v>0</v>
      </c>
      <c r="S143" s="73">
        <f>SUMPRODUCT(-(Bens!$B$4:$B$103=Analítico!$B143),-(Bens!$D$4:$D$103=Analítico!S$3),(Bens!$G$4:$G$103))</f>
        <v>0</v>
      </c>
      <c r="T143" s="73">
        <f>SUMPRODUCT(-(Bens!$B$4:$B$103=Analítico!$B143),-(Bens!$D$4:$D$103=Analítico!T$3),(Bens!$G$4:$G$103))</f>
        <v>0</v>
      </c>
      <c r="U143" s="73">
        <f>SUMPRODUCT(-(Bens!$B$4:$B$103=Analítico!$B143),-(Bens!$D$4:$D$103=Analítico!U$3),(Bens!$G$4:$G$103))</f>
        <v>0</v>
      </c>
      <c r="V143" s="73">
        <f>SUMPRODUCT(-(Bens!$B$4:$B$103=Analítico!$B143),-(Bens!$D$4:$D$103=Analítico!V$3),(Bens!$G$4:$G$103))</f>
        <v>0</v>
      </c>
      <c r="W143" s="73">
        <f>SUMPRODUCT(-(Bens!$B$4:$B$103=Analítico!$B143),-(Bens!$D$4:$D$103=Analítico!W$3),(Bens!$G$4:$G$103))</f>
        <v>0</v>
      </c>
      <c r="X143" s="73">
        <f>SUMPRODUCT(-(Bens!$B$4:$B$103=Analítico!$B143),-(Bens!$D$4:$D$103=Analítico!X$3),(Bens!$G$4:$G$103))</f>
        <v>0</v>
      </c>
      <c r="Y143" s="73">
        <f>SUMPRODUCT(-(Bens!$B$4:$B$103=Analítico!$B143),-(Bens!$D$4:$D$103=Analítico!Y$3),(Bens!$G$4:$G$103))</f>
        <v>0</v>
      </c>
      <c r="Z143" s="73">
        <f>SUMPRODUCT(-(Bens!$B$4:$B$103=Analítico!$B143),-(Bens!$D$4:$D$103=Analítico!Z$3),(Bens!$G$4:$G$103))</f>
        <v>0</v>
      </c>
      <c r="AA143" s="73">
        <f>SUMPRODUCT(-(Bens!$B$4:$B$103=Analítico!$B143),-(Bens!$D$4:$D$103=Analítico!AA$3),(Bens!$G$4:$G$103))</f>
        <v>0</v>
      </c>
      <c r="AB143" s="73">
        <f>SUMPRODUCT(-(Bens!$B$4:$B$103=Analítico!$B143),-(Bens!$D$4:$D$103=Analítico!AB$3),(Bens!$G$4:$G$103))</f>
        <v>0</v>
      </c>
      <c r="AC143" s="73">
        <f>SUMPRODUCT(-(Bens!$B$4:$B$103=Analítico!$B143),-(Bens!$D$4:$D$103=Analítico!AC$3),(Bens!$G$4:$G$103))</f>
        <v>0</v>
      </c>
      <c r="AD143" s="73">
        <f>SUMPRODUCT(-(Bens!$B$4:$B$103=Analítico!$B143),-(Bens!$D$4:$D$103=Analítico!AD$3),(Bens!$G$4:$G$103))</f>
        <v>0</v>
      </c>
      <c r="AE143" s="73">
        <f>SUMPRODUCT(-(Bens!$B$4:$B$103=Analítico!$B143),-(Bens!$D$4:$D$103=Analítico!AE$3),(Bens!$G$4:$G$103))</f>
        <v>0</v>
      </c>
      <c r="AF143" s="73">
        <f>SUMPRODUCT(-(Bens!$B$4:$B$103=Analítico!$B143),-(Bens!$D$4:$D$103=Analítico!AF$3),(Bens!$G$4:$G$103))</f>
        <v>0</v>
      </c>
      <c r="AG143" s="73">
        <f>SUMPRODUCT(-(Bens!$B$4:$B$103=Analítico!$B143),-(Bens!$D$4:$D$103=Analítico!AG$3),(Bens!$G$4:$G$103))</f>
        <v>0</v>
      </c>
      <c r="AH143" s="73">
        <f>SUMPRODUCT(-(Bens!$B$4:$B$103=Analítico!$B143),-(Bens!$D$4:$D$103=Analítico!AH$3),(Bens!$G$4:$G$103))</f>
        <v>0</v>
      </c>
      <c r="AI143" s="73">
        <f>SUMPRODUCT(-(Bens!$B$4:$B$103=Analítico!$B143),-(Bens!$D$4:$D$103=Analítico!AI$3),(Bens!$G$4:$G$103))</f>
        <v>0</v>
      </c>
      <c r="AJ143" s="73">
        <f>SUMPRODUCT(-(Bens!$B$4:$B$103=Analítico!$B143),-(Bens!$D$4:$D$103=Analítico!AJ$3),(Bens!$G$4:$G$103))</f>
        <v>0</v>
      </c>
      <c r="AK143" s="73">
        <f>SUMPRODUCT(-(Bens!$B$4:$B$103=Analítico!$B143),-(Bens!$D$4:$D$103=Analítico!AK$3),(Bens!$G$4:$G$103))</f>
        <v>0</v>
      </c>
      <c r="AL143" s="73">
        <f>SUMPRODUCT(-(Bens!$B$4:$B$103=Analítico!$B143),-(Bens!$D$4:$D$103=Analítico!AL$3),(Bens!$G$4:$G$103))</f>
        <v>0</v>
      </c>
      <c r="AM143" s="73">
        <f>SUMPRODUCT(-(Bens!$B$4:$B$103=Analítico!$B143),-(Bens!$D$4:$D$103=Analítico!AM$3),(Bens!$G$4:$G$103))</f>
        <v>0</v>
      </c>
      <c r="AN143" s="73">
        <f>SUMPRODUCT(-(Bens!$B$4:$B$103=Analítico!$B143),-(Bens!$D$4:$D$103=Analítico!AN$3),(Bens!$G$4:$G$103))</f>
        <v>0</v>
      </c>
      <c r="AO143" s="73">
        <f>SUMPRODUCT(-(Bens!$B$4:$B$103=Analítico!$B143),-(Bens!$D$4:$D$103=Analítico!AO$3),(Bens!$G$4:$G$103))</f>
        <v>0</v>
      </c>
      <c r="AP143" s="73">
        <f>SUMPRODUCT(-(Bens!$B$4:$B$103=Analítico!$B143),-(Bens!$D$4:$D$103=Analítico!AP$3),(Bens!$G$4:$G$103))</f>
        <v>0</v>
      </c>
      <c r="AQ143" s="73">
        <f>SUMPRODUCT(-(Bens!$B$4:$B$103=Analítico!$B143),-(Bens!$D$4:$D$103=Analítico!AQ$3),(Bens!$G$4:$G$103))</f>
        <v>0</v>
      </c>
      <c r="AR143" s="73">
        <f>SUMPRODUCT(-(Bens!$B$4:$B$103=Analítico!$B143),-(Bens!$D$4:$D$103=Analítico!AR$3),(Bens!$G$4:$G$103))</f>
        <v>0</v>
      </c>
      <c r="AS143" s="73">
        <f>SUMPRODUCT(-(Bens!$B$4:$B$103=Analítico!$B143),-(Bens!$D$4:$D$103=Analítico!AS$3),(Bens!$G$4:$G$103))</f>
        <v>0</v>
      </c>
      <c r="AT143" s="73">
        <f>SUMPRODUCT(-(Bens!$B$4:$B$103=Analítico!$B143),-(Bens!$D$4:$D$103=Analítico!AT$3),(Bens!$G$4:$G$103))</f>
        <v>0</v>
      </c>
      <c r="AU143" s="73">
        <f>SUMPRODUCT(-(Bens!$B$4:$B$103=Analítico!$B143),-(Bens!$D$4:$D$103=Analítico!AU$3),(Bens!$G$4:$G$103))</f>
        <v>0</v>
      </c>
      <c r="AV143" s="73">
        <f>SUMPRODUCT(-(Bens!$B$4:$B$103=Analítico!$B143),-(Bens!$D$4:$D$103=Analítico!AV$3),(Bens!$G$4:$G$103))</f>
        <v>0</v>
      </c>
      <c r="AW143" s="73">
        <f>SUMPRODUCT(-(Bens!$B$4:$B$103=Analítico!$B143),-(Bens!$D$4:$D$103=Analítico!AW$3),(Bens!$G$4:$G$103))</f>
        <v>0</v>
      </c>
      <c r="AX143" s="73">
        <f>SUMPRODUCT(-(Bens!$B$4:$B$103=Analítico!$B143),-(Bens!$D$4:$D$103=Analítico!AX$3),(Bens!$G$4:$G$103))</f>
        <v>0</v>
      </c>
      <c r="AY143" s="73">
        <f>SUMPRODUCT(-(Bens!$B$4:$B$103=Analítico!$B143),-(Bens!$D$4:$D$103=Analítico!AY$3),(Bens!$G$4:$G$103))</f>
        <v>0</v>
      </c>
      <c r="AZ143" s="73">
        <f>SUMPRODUCT(-(Bens!$B$4:$B$103=Analítico!$B143),-(Bens!$D$4:$D$103=Analítico!AZ$3),(Bens!$G$4:$G$103))</f>
        <v>0</v>
      </c>
      <c r="BA143" s="73">
        <f>SUMPRODUCT(-(Bens!$B$4:$B$103=Analítico!$B143),-(Bens!$D$4:$D$103=Analítico!BA$3),(Bens!$G$4:$G$103))</f>
        <v>0</v>
      </c>
      <c r="BB143" s="73">
        <f>SUMPRODUCT(-(Bens!$B$4:$B$103=Analítico!$B143),-(Bens!$D$4:$D$103=Analítico!BB$3),(Bens!$G$4:$G$103))</f>
        <v>0</v>
      </c>
      <c r="BC143" s="73">
        <f>SUMPRODUCT(-(Bens!$B$4:$B$103=Analítico!$B143),-(Bens!$D$4:$D$103=Analítico!BC$3),(Bens!$G$4:$G$103))</f>
        <v>0</v>
      </c>
      <c r="BD143" s="73">
        <f>SUMPRODUCT(-(Bens!$B$4:$B$103=Analítico!$B143),-(Bens!$D$4:$D$103=Analítico!BD$3),(Bens!$G$4:$G$103))</f>
        <v>0</v>
      </c>
      <c r="BE143" s="73">
        <f>SUMPRODUCT(-(Bens!$B$4:$B$103=Analítico!$B143),-(Bens!$D$4:$D$103=Analítico!BE$3),(Bens!$G$4:$G$103))</f>
        <v>0</v>
      </c>
      <c r="BF143" s="73">
        <f>SUMPRODUCT(-(Bens!$B$4:$B$103=Analítico!$B143),-(Bens!$D$4:$D$103=Analítico!BF$3),(Bens!$G$4:$G$103))</f>
        <v>0</v>
      </c>
      <c r="BG143" s="73">
        <f>SUMPRODUCT(-(Bens!$B$4:$B$103=Analítico!$B143),-(Bens!$D$4:$D$103=Analítico!BG$3),(Bens!$G$4:$G$103))</f>
        <v>0</v>
      </c>
      <c r="BH143" s="73">
        <f>SUMPRODUCT(-(Bens!$B$4:$B$103=Analítico!$B143),-(Bens!$D$4:$D$103=Analítico!BH$3),(Bens!$G$4:$G$103))</f>
        <v>0</v>
      </c>
      <c r="BI143" s="73">
        <f>SUMPRODUCT(-(Bens!$B$4:$B$103=Analítico!$B143),-(Bens!$D$4:$D$103=Analítico!BI$3),(Bens!$G$4:$G$103))</f>
        <v>0</v>
      </c>
      <c r="BJ143" s="73">
        <f>SUMPRODUCT(-(Bens!$B$4:$B$103=Analítico!$B143),-(Bens!$D$4:$D$103=Analítico!BJ$3),(Bens!$G$4:$G$103))</f>
        <v>0</v>
      </c>
      <c r="BK143" s="71">
        <f t="shared" si="39"/>
        <v>0</v>
      </c>
      <c r="BL143" s="76">
        <f t="shared" ca="1" si="40"/>
        <v>0</v>
      </c>
    </row>
    <row r="144" spans="1:64" s="49" customFormat="1" ht="23.25" customHeight="1">
      <c r="A144" s="19" t="s">
        <v>294</v>
      </c>
      <c r="B144" s="20" t="s">
        <v>295</v>
      </c>
      <c r="C144" s="73">
        <f>SUMPRODUCT(-(Bens!$B$4:$B$103=Analítico!$B144),-(Bens!$D$4:$D$103=Analítico!C$3),(Bens!$G$4:$G$103))</f>
        <v>0</v>
      </c>
      <c r="D144" s="73">
        <f>SUMPRODUCT(-(Bens!$B$4:$B$103=Analítico!$B144),-(Bens!$D$4:$D$103=Analítico!D$3),(Bens!$G$4:$G$103))</f>
        <v>0</v>
      </c>
      <c r="E144" s="73">
        <f>SUMPRODUCT(-(Bens!$B$4:$B$103=Analítico!$B144),-(Bens!$D$4:$D$103=Analítico!E$3),(Bens!$G$4:$G$103))</f>
        <v>0</v>
      </c>
      <c r="F144" s="73">
        <f>SUMPRODUCT(-(Bens!$B$4:$B$103=Analítico!$B144),-(Bens!$D$4:$D$103=Analítico!F$3),(Bens!$G$4:$G$103))</f>
        <v>0</v>
      </c>
      <c r="G144" s="73">
        <f>SUMPRODUCT(-(Bens!$B$4:$B$103=Analítico!$B144),-(Bens!$D$4:$D$103=Analítico!G$3),(Bens!$G$4:$G$103))</f>
        <v>0</v>
      </c>
      <c r="H144" s="73">
        <f>SUMPRODUCT(-(Bens!$B$4:$B$103=Analítico!$B144),-(Bens!$D$4:$D$103=Analítico!H$3),(Bens!$G$4:$G$103))</f>
        <v>0</v>
      </c>
      <c r="I144" s="73">
        <f>SUMPRODUCT(-(Bens!$B$4:$B$103=Analítico!$B144),-(Bens!$D$4:$D$103=Analítico!I$3),(Bens!$G$4:$G$103))</f>
        <v>0</v>
      </c>
      <c r="J144" s="73">
        <f>SUMPRODUCT(-(Bens!$B$4:$B$103=Analítico!$B144),-(Bens!$D$4:$D$103=Analítico!J$3),(Bens!$G$4:$G$103))</f>
        <v>0</v>
      </c>
      <c r="K144" s="73">
        <f>SUMPRODUCT(-(Bens!$B$4:$B$103=Analítico!$B144),-(Bens!$D$4:$D$103=Analítico!K$3),(Bens!$G$4:$G$103))</f>
        <v>0</v>
      </c>
      <c r="L144" s="73">
        <f>SUMPRODUCT(-(Bens!$B$4:$B$103=Analítico!$B144),-(Bens!$D$4:$D$103=Analítico!L$3),(Bens!$G$4:$G$103))</f>
        <v>0</v>
      </c>
      <c r="M144" s="73">
        <f>SUMPRODUCT(-(Bens!$B$4:$B$103=Analítico!$B144),-(Bens!$D$4:$D$103=Analítico!M$3),(Bens!$G$4:$G$103))</f>
        <v>0</v>
      </c>
      <c r="N144" s="73">
        <f>SUMPRODUCT(-(Bens!$B$4:$B$103=Analítico!$B144),-(Bens!$D$4:$D$103=Analítico!N$3),(Bens!$G$4:$G$103))</f>
        <v>0</v>
      </c>
      <c r="O144" s="73">
        <f>SUMPRODUCT(-(Bens!$B$4:$B$103=Analítico!$B144),-(Bens!$D$4:$D$103=Analítico!O$3),(Bens!$G$4:$G$103))</f>
        <v>0</v>
      </c>
      <c r="P144" s="73">
        <f>SUMPRODUCT(-(Bens!$B$4:$B$103=Analítico!$B144),-(Bens!$D$4:$D$103=Analítico!P$3),(Bens!$G$4:$G$103))</f>
        <v>0</v>
      </c>
      <c r="Q144" s="73">
        <f>SUMPRODUCT(-(Bens!$B$4:$B$103=Analítico!$B144),-(Bens!$D$4:$D$103=Analítico!Q$3),(Bens!$G$4:$G$103))</f>
        <v>0</v>
      </c>
      <c r="R144" s="73">
        <f>SUMPRODUCT(-(Bens!$B$4:$B$103=Analítico!$B144),-(Bens!$D$4:$D$103=Analítico!R$3),(Bens!$G$4:$G$103))</f>
        <v>0</v>
      </c>
      <c r="S144" s="73">
        <f>SUMPRODUCT(-(Bens!$B$4:$B$103=Analítico!$B144),-(Bens!$D$4:$D$103=Analítico!S$3),(Bens!$G$4:$G$103))</f>
        <v>0</v>
      </c>
      <c r="T144" s="73">
        <f>SUMPRODUCT(-(Bens!$B$4:$B$103=Analítico!$B144),-(Bens!$D$4:$D$103=Analítico!T$3),(Bens!$G$4:$G$103))</f>
        <v>0</v>
      </c>
      <c r="U144" s="73">
        <f>SUMPRODUCT(-(Bens!$B$4:$B$103=Analítico!$B144),-(Bens!$D$4:$D$103=Analítico!U$3),(Bens!$G$4:$G$103))</f>
        <v>0</v>
      </c>
      <c r="V144" s="73">
        <f>SUMPRODUCT(-(Bens!$B$4:$B$103=Analítico!$B144),-(Bens!$D$4:$D$103=Analítico!V$3),(Bens!$G$4:$G$103))</f>
        <v>0</v>
      </c>
      <c r="W144" s="73">
        <f>SUMPRODUCT(-(Bens!$B$4:$B$103=Analítico!$B144),-(Bens!$D$4:$D$103=Analítico!W$3),(Bens!$G$4:$G$103))</f>
        <v>0</v>
      </c>
      <c r="X144" s="73">
        <f>SUMPRODUCT(-(Bens!$B$4:$B$103=Analítico!$B144),-(Bens!$D$4:$D$103=Analítico!X$3),(Bens!$G$4:$G$103))</f>
        <v>0</v>
      </c>
      <c r="Y144" s="73">
        <f>SUMPRODUCT(-(Bens!$B$4:$B$103=Analítico!$B144),-(Bens!$D$4:$D$103=Analítico!Y$3),(Bens!$G$4:$G$103))</f>
        <v>0</v>
      </c>
      <c r="Z144" s="73">
        <f>SUMPRODUCT(-(Bens!$B$4:$B$103=Analítico!$B144),-(Bens!$D$4:$D$103=Analítico!Z$3),(Bens!$G$4:$G$103))</f>
        <v>0</v>
      </c>
      <c r="AA144" s="73">
        <f>SUMPRODUCT(-(Bens!$B$4:$B$103=Analítico!$B144),-(Bens!$D$4:$D$103=Analítico!AA$3),(Bens!$G$4:$G$103))</f>
        <v>0</v>
      </c>
      <c r="AB144" s="73">
        <f>SUMPRODUCT(-(Bens!$B$4:$B$103=Analítico!$B144),-(Bens!$D$4:$D$103=Analítico!AB$3),(Bens!$G$4:$G$103))</f>
        <v>0</v>
      </c>
      <c r="AC144" s="73">
        <f>SUMPRODUCT(-(Bens!$B$4:$B$103=Analítico!$B144),-(Bens!$D$4:$D$103=Analítico!AC$3),(Bens!$G$4:$G$103))</f>
        <v>0</v>
      </c>
      <c r="AD144" s="73">
        <f>SUMPRODUCT(-(Bens!$B$4:$B$103=Analítico!$B144),-(Bens!$D$4:$D$103=Analítico!AD$3),(Bens!$G$4:$G$103))</f>
        <v>0</v>
      </c>
      <c r="AE144" s="73">
        <f>SUMPRODUCT(-(Bens!$B$4:$B$103=Analítico!$B144),-(Bens!$D$4:$D$103=Analítico!AE$3),(Bens!$G$4:$G$103))</f>
        <v>0</v>
      </c>
      <c r="AF144" s="73">
        <f>SUMPRODUCT(-(Bens!$B$4:$B$103=Analítico!$B144),-(Bens!$D$4:$D$103=Analítico!AF$3),(Bens!$G$4:$G$103))</f>
        <v>0</v>
      </c>
      <c r="AG144" s="73">
        <f>SUMPRODUCT(-(Bens!$B$4:$B$103=Analítico!$B144),-(Bens!$D$4:$D$103=Analítico!AG$3),(Bens!$G$4:$G$103))</f>
        <v>0</v>
      </c>
      <c r="AH144" s="73">
        <f>SUMPRODUCT(-(Bens!$B$4:$B$103=Analítico!$B144),-(Bens!$D$4:$D$103=Analítico!AH$3),(Bens!$G$4:$G$103))</f>
        <v>0</v>
      </c>
      <c r="AI144" s="73">
        <f>SUMPRODUCT(-(Bens!$B$4:$B$103=Analítico!$B144),-(Bens!$D$4:$D$103=Analítico!AI$3),(Bens!$G$4:$G$103))</f>
        <v>0</v>
      </c>
      <c r="AJ144" s="73">
        <f>SUMPRODUCT(-(Bens!$B$4:$B$103=Analítico!$B144),-(Bens!$D$4:$D$103=Analítico!AJ$3),(Bens!$G$4:$G$103))</f>
        <v>0</v>
      </c>
      <c r="AK144" s="73">
        <f>SUMPRODUCT(-(Bens!$B$4:$B$103=Analítico!$B144),-(Bens!$D$4:$D$103=Analítico!AK$3),(Bens!$G$4:$G$103))</f>
        <v>0</v>
      </c>
      <c r="AL144" s="73">
        <f>SUMPRODUCT(-(Bens!$B$4:$B$103=Analítico!$B144),-(Bens!$D$4:$D$103=Analítico!AL$3),(Bens!$G$4:$G$103))</f>
        <v>0</v>
      </c>
      <c r="AM144" s="73">
        <f>SUMPRODUCT(-(Bens!$B$4:$B$103=Analítico!$B144),-(Bens!$D$4:$D$103=Analítico!AM$3),(Bens!$G$4:$G$103))</f>
        <v>0</v>
      </c>
      <c r="AN144" s="73">
        <f>SUMPRODUCT(-(Bens!$B$4:$B$103=Analítico!$B144),-(Bens!$D$4:$D$103=Analítico!AN$3),(Bens!$G$4:$G$103))</f>
        <v>0</v>
      </c>
      <c r="AO144" s="73">
        <f>SUMPRODUCT(-(Bens!$B$4:$B$103=Analítico!$B144),-(Bens!$D$4:$D$103=Analítico!AO$3),(Bens!$G$4:$G$103))</f>
        <v>0</v>
      </c>
      <c r="AP144" s="73">
        <f>SUMPRODUCT(-(Bens!$B$4:$B$103=Analítico!$B144),-(Bens!$D$4:$D$103=Analítico!AP$3),(Bens!$G$4:$G$103))</f>
        <v>0</v>
      </c>
      <c r="AQ144" s="73">
        <f>SUMPRODUCT(-(Bens!$B$4:$B$103=Analítico!$B144),-(Bens!$D$4:$D$103=Analítico!AQ$3),(Bens!$G$4:$G$103))</f>
        <v>0</v>
      </c>
      <c r="AR144" s="73">
        <f>SUMPRODUCT(-(Bens!$B$4:$B$103=Analítico!$B144),-(Bens!$D$4:$D$103=Analítico!AR$3),(Bens!$G$4:$G$103))</f>
        <v>0</v>
      </c>
      <c r="AS144" s="73">
        <f>SUMPRODUCT(-(Bens!$B$4:$B$103=Analítico!$B144),-(Bens!$D$4:$D$103=Analítico!AS$3),(Bens!$G$4:$G$103))</f>
        <v>0</v>
      </c>
      <c r="AT144" s="73">
        <f>SUMPRODUCT(-(Bens!$B$4:$B$103=Analítico!$B144),-(Bens!$D$4:$D$103=Analítico!AT$3),(Bens!$G$4:$G$103))</f>
        <v>0</v>
      </c>
      <c r="AU144" s="73">
        <f>SUMPRODUCT(-(Bens!$B$4:$B$103=Analítico!$B144),-(Bens!$D$4:$D$103=Analítico!AU$3),(Bens!$G$4:$G$103))</f>
        <v>0</v>
      </c>
      <c r="AV144" s="73">
        <f>SUMPRODUCT(-(Bens!$B$4:$B$103=Analítico!$B144),-(Bens!$D$4:$D$103=Analítico!AV$3),(Bens!$G$4:$G$103))</f>
        <v>0</v>
      </c>
      <c r="AW144" s="73">
        <f>SUMPRODUCT(-(Bens!$B$4:$B$103=Analítico!$B144),-(Bens!$D$4:$D$103=Analítico!AW$3),(Bens!$G$4:$G$103))</f>
        <v>0</v>
      </c>
      <c r="AX144" s="73">
        <f>SUMPRODUCT(-(Bens!$B$4:$B$103=Analítico!$B144),-(Bens!$D$4:$D$103=Analítico!AX$3),(Bens!$G$4:$G$103))</f>
        <v>0</v>
      </c>
      <c r="AY144" s="73">
        <f>SUMPRODUCT(-(Bens!$B$4:$B$103=Analítico!$B144),-(Bens!$D$4:$D$103=Analítico!AY$3),(Bens!$G$4:$G$103))</f>
        <v>0</v>
      </c>
      <c r="AZ144" s="73">
        <f>SUMPRODUCT(-(Bens!$B$4:$B$103=Analítico!$B144),-(Bens!$D$4:$D$103=Analítico!AZ$3),(Bens!$G$4:$G$103))</f>
        <v>0</v>
      </c>
      <c r="BA144" s="73">
        <f>SUMPRODUCT(-(Bens!$B$4:$B$103=Analítico!$B144),-(Bens!$D$4:$D$103=Analítico!BA$3),(Bens!$G$4:$G$103))</f>
        <v>0</v>
      </c>
      <c r="BB144" s="73">
        <f>SUMPRODUCT(-(Bens!$B$4:$B$103=Analítico!$B144),-(Bens!$D$4:$D$103=Analítico!BB$3),(Bens!$G$4:$G$103))</f>
        <v>0</v>
      </c>
      <c r="BC144" s="73">
        <f>SUMPRODUCT(-(Bens!$B$4:$B$103=Analítico!$B144),-(Bens!$D$4:$D$103=Analítico!BC$3),(Bens!$G$4:$G$103))</f>
        <v>0</v>
      </c>
      <c r="BD144" s="73">
        <f>SUMPRODUCT(-(Bens!$B$4:$B$103=Analítico!$B144),-(Bens!$D$4:$D$103=Analítico!BD$3),(Bens!$G$4:$G$103))</f>
        <v>0</v>
      </c>
      <c r="BE144" s="73">
        <f>SUMPRODUCT(-(Bens!$B$4:$B$103=Analítico!$B144),-(Bens!$D$4:$D$103=Analítico!BE$3),(Bens!$G$4:$G$103))</f>
        <v>0</v>
      </c>
      <c r="BF144" s="73">
        <f>SUMPRODUCT(-(Bens!$B$4:$B$103=Analítico!$B144),-(Bens!$D$4:$D$103=Analítico!BF$3),(Bens!$G$4:$G$103))</f>
        <v>0</v>
      </c>
      <c r="BG144" s="73">
        <f>SUMPRODUCT(-(Bens!$B$4:$B$103=Analítico!$B144),-(Bens!$D$4:$D$103=Analítico!BG$3),(Bens!$G$4:$G$103))</f>
        <v>0</v>
      </c>
      <c r="BH144" s="73">
        <f>SUMPRODUCT(-(Bens!$B$4:$B$103=Analítico!$B144),-(Bens!$D$4:$D$103=Analítico!BH$3),(Bens!$G$4:$G$103))</f>
        <v>0</v>
      </c>
      <c r="BI144" s="73">
        <f>SUMPRODUCT(-(Bens!$B$4:$B$103=Analítico!$B144),-(Bens!$D$4:$D$103=Analítico!BI$3),(Bens!$G$4:$G$103))</f>
        <v>0</v>
      </c>
      <c r="BJ144" s="73">
        <f>SUMPRODUCT(-(Bens!$B$4:$B$103=Analítico!$B144),-(Bens!$D$4:$D$103=Analítico!BJ$3),(Bens!$G$4:$G$103))</f>
        <v>0</v>
      </c>
      <c r="BK144" s="71">
        <f t="shared" si="39"/>
        <v>0</v>
      </c>
      <c r="BL144" s="76">
        <f t="shared" ca="1" si="40"/>
        <v>0</v>
      </c>
    </row>
    <row r="145" spans="1:64" s="49" customFormat="1" ht="23.25" customHeight="1">
      <c r="A145" s="19" t="s">
        <v>296</v>
      </c>
      <c r="B145" s="20" t="s">
        <v>297</v>
      </c>
      <c r="C145" s="73">
        <f>SUMPRODUCT(-(Bens!$B$4:$B$103=Analítico!$B145),-(Bens!$D$4:$D$103=Analítico!C$3),(Bens!$G$4:$G$103))</f>
        <v>20965</v>
      </c>
      <c r="D145" s="73">
        <f>SUMPRODUCT(-(Bens!$B$4:$B$103=Analítico!$B145),-(Bens!$D$4:$D$103=Analítico!D$3),(Bens!$G$4:$G$103))</f>
        <v>0</v>
      </c>
      <c r="E145" s="73">
        <f>SUMPRODUCT(-(Bens!$B$4:$B$103=Analítico!$B145),-(Bens!$D$4:$D$103=Analítico!E$3),(Bens!$G$4:$G$103))</f>
        <v>0</v>
      </c>
      <c r="F145" s="73">
        <f>SUMPRODUCT(-(Bens!$B$4:$B$103=Analítico!$B145),-(Bens!$D$4:$D$103=Analítico!F$3),(Bens!$G$4:$G$103))</f>
        <v>0</v>
      </c>
      <c r="G145" s="73">
        <f>SUMPRODUCT(-(Bens!$B$4:$B$103=Analítico!$B145),-(Bens!$D$4:$D$103=Analítico!G$3),(Bens!$G$4:$G$103))</f>
        <v>0</v>
      </c>
      <c r="H145" s="73">
        <f>SUMPRODUCT(-(Bens!$B$4:$B$103=Analítico!$B145),-(Bens!$D$4:$D$103=Analítico!H$3),(Bens!$G$4:$G$103))</f>
        <v>0</v>
      </c>
      <c r="I145" s="73">
        <f>SUMPRODUCT(-(Bens!$B$4:$B$103=Analítico!$B145),-(Bens!$D$4:$D$103=Analítico!I$3),(Bens!$G$4:$G$103))</f>
        <v>0</v>
      </c>
      <c r="J145" s="73">
        <f>SUMPRODUCT(-(Bens!$B$4:$B$103=Analítico!$B145),-(Bens!$D$4:$D$103=Analítico!J$3),(Bens!$G$4:$G$103))</f>
        <v>0</v>
      </c>
      <c r="K145" s="73">
        <f>SUMPRODUCT(-(Bens!$B$4:$B$103=Analítico!$B145),-(Bens!$D$4:$D$103=Analítico!K$3),(Bens!$G$4:$G$103))</f>
        <v>0</v>
      </c>
      <c r="L145" s="73">
        <f>SUMPRODUCT(-(Bens!$B$4:$B$103=Analítico!$B145),-(Bens!$D$4:$D$103=Analítico!L$3),(Bens!$G$4:$G$103))</f>
        <v>0</v>
      </c>
      <c r="M145" s="73">
        <f>SUMPRODUCT(-(Bens!$B$4:$B$103=Analítico!$B145),-(Bens!$D$4:$D$103=Analítico!M$3),(Bens!$G$4:$G$103))</f>
        <v>0</v>
      </c>
      <c r="N145" s="73">
        <f>SUMPRODUCT(-(Bens!$B$4:$B$103=Analítico!$B145),-(Bens!$D$4:$D$103=Analítico!N$3),(Bens!$G$4:$G$103))</f>
        <v>0</v>
      </c>
      <c r="O145" s="73">
        <f>SUMPRODUCT(-(Bens!$B$4:$B$103=Analítico!$B145),-(Bens!$D$4:$D$103=Analítico!O$3),(Bens!$G$4:$G$103))</f>
        <v>0</v>
      </c>
      <c r="P145" s="73">
        <f>SUMPRODUCT(-(Bens!$B$4:$B$103=Analítico!$B145),-(Bens!$D$4:$D$103=Analítico!P$3),(Bens!$G$4:$G$103))</f>
        <v>0</v>
      </c>
      <c r="Q145" s="73">
        <f>SUMPRODUCT(-(Bens!$B$4:$B$103=Analítico!$B145),-(Bens!$D$4:$D$103=Analítico!Q$3),(Bens!$G$4:$G$103))</f>
        <v>0</v>
      </c>
      <c r="R145" s="73">
        <f>SUMPRODUCT(-(Bens!$B$4:$B$103=Analítico!$B145),-(Bens!$D$4:$D$103=Analítico!R$3),(Bens!$G$4:$G$103))</f>
        <v>0</v>
      </c>
      <c r="S145" s="73">
        <f>SUMPRODUCT(-(Bens!$B$4:$B$103=Analítico!$B145),-(Bens!$D$4:$D$103=Analítico!S$3),(Bens!$G$4:$G$103))</f>
        <v>0</v>
      </c>
      <c r="T145" s="73">
        <f>SUMPRODUCT(-(Bens!$B$4:$B$103=Analítico!$B145),-(Bens!$D$4:$D$103=Analítico!T$3),(Bens!$G$4:$G$103))</f>
        <v>0</v>
      </c>
      <c r="U145" s="73">
        <f>SUMPRODUCT(-(Bens!$B$4:$B$103=Analítico!$B145),-(Bens!$D$4:$D$103=Analítico!U$3),(Bens!$G$4:$G$103))</f>
        <v>0</v>
      </c>
      <c r="V145" s="73">
        <f>SUMPRODUCT(-(Bens!$B$4:$B$103=Analítico!$B145),-(Bens!$D$4:$D$103=Analítico!V$3),(Bens!$G$4:$G$103))</f>
        <v>0</v>
      </c>
      <c r="W145" s="73">
        <f>SUMPRODUCT(-(Bens!$B$4:$B$103=Analítico!$B145),-(Bens!$D$4:$D$103=Analítico!W$3),(Bens!$G$4:$G$103))</f>
        <v>0</v>
      </c>
      <c r="X145" s="73">
        <f>SUMPRODUCT(-(Bens!$B$4:$B$103=Analítico!$B145),-(Bens!$D$4:$D$103=Analítico!X$3),(Bens!$G$4:$G$103))</f>
        <v>0</v>
      </c>
      <c r="Y145" s="73">
        <f>SUMPRODUCT(-(Bens!$B$4:$B$103=Analítico!$B145),-(Bens!$D$4:$D$103=Analítico!Y$3),(Bens!$G$4:$G$103))</f>
        <v>0</v>
      </c>
      <c r="Z145" s="73">
        <f>SUMPRODUCT(-(Bens!$B$4:$B$103=Analítico!$B145),-(Bens!$D$4:$D$103=Analítico!Z$3),(Bens!$G$4:$G$103))</f>
        <v>0</v>
      </c>
      <c r="AA145" s="73">
        <f>SUMPRODUCT(-(Bens!$B$4:$B$103=Analítico!$B145),-(Bens!$D$4:$D$103=Analítico!AA$3),(Bens!$G$4:$G$103))</f>
        <v>0</v>
      </c>
      <c r="AB145" s="73">
        <f>SUMPRODUCT(-(Bens!$B$4:$B$103=Analítico!$B145),-(Bens!$D$4:$D$103=Analítico!AB$3),(Bens!$G$4:$G$103))</f>
        <v>0</v>
      </c>
      <c r="AC145" s="73">
        <f>SUMPRODUCT(-(Bens!$B$4:$B$103=Analítico!$B145),-(Bens!$D$4:$D$103=Analítico!AC$3),(Bens!$G$4:$G$103))</f>
        <v>0</v>
      </c>
      <c r="AD145" s="73">
        <f>SUMPRODUCT(-(Bens!$B$4:$B$103=Analítico!$B145),-(Bens!$D$4:$D$103=Analítico!AD$3),(Bens!$G$4:$G$103))</f>
        <v>0</v>
      </c>
      <c r="AE145" s="73">
        <f>SUMPRODUCT(-(Bens!$B$4:$B$103=Analítico!$B145),-(Bens!$D$4:$D$103=Analítico!AE$3),(Bens!$G$4:$G$103))</f>
        <v>0</v>
      </c>
      <c r="AF145" s="73">
        <f>SUMPRODUCT(-(Bens!$B$4:$B$103=Analítico!$B145),-(Bens!$D$4:$D$103=Analítico!AF$3),(Bens!$G$4:$G$103))</f>
        <v>0</v>
      </c>
      <c r="AG145" s="73">
        <f>SUMPRODUCT(-(Bens!$B$4:$B$103=Analítico!$B145),-(Bens!$D$4:$D$103=Analítico!AG$3),(Bens!$G$4:$G$103))</f>
        <v>0</v>
      </c>
      <c r="AH145" s="73">
        <f>SUMPRODUCT(-(Bens!$B$4:$B$103=Analítico!$B145),-(Bens!$D$4:$D$103=Analítico!AH$3),(Bens!$G$4:$G$103))</f>
        <v>0</v>
      </c>
      <c r="AI145" s="73">
        <f>SUMPRODUCT(-(Bens!$B$4:$B$103=Analítico!$B145),-(Bens!$D$4:$D$103=Analítico!AI$3),(Bens!$G$4:$G$103))</f>
        <v>0</v>
      </c>
      <c r="AJ145" s="73">
        <f>SUMPRODUCT(-(Bens!$B$4:$B$103=Analítico!$B145),-(Bens!$D$4:$D$103=Analítico!AJ$3),(Bens!$G$4:$G$103))</f>
        <v>0</v>
      </c>
      <c r="AK145" s="73">
        <f>SUMPRODUCT(-(Bens!$B$4:$B$103=Analítico!$B145),-(Bens!$D$4:$D$103=Analítico!AK$3),(Bens!$G$4:$G$103))</f>
        <v>0</v>
      </c>
      <c r="AL145" s="73">
        <f>SUMPRODUCT(-(Bens!$B$4:$B$103=Analítico!$B145),-(Bens!$D$4:$D$103=Analítico!AL$3),(Bens!$G$4:$G$103))</f>
        <v>0</v>
      </c>
      <c r="AM145" s="73">
        <f>SUMPRODUCT(-(Bens!$B$4:$B$103=Analítico!$B145),-(Bens!$D$4:$D$103=Analítico!AM$3),(Bens!$G$4:$G$103))</f>
        <v>0</v>
      </c>
      <c r="AN145" s="73">
        <f>SUMPRODUCT(-(Bens!$B$4:$B$103=Analítico!$B145),-(Bens!$D$4:$D$103=Analítico!AN$3),(Bens!$G$4:$G$103))</f>
        <v>0</v>
      </c>
      <c r="AO145" s="73">
        <f>SUMPRODUCT(-(Bens!$B$4:$B$103=Analítico!$B145),-(Bens!$D$4:$D$103=Analítico!AO$3),(Bens!$G$4:$G$103))</f>
        <v>0</v>
      </c>
      <c r="AP145" s="73">
        <f>SUMPRODUCT(-(Bens!$B$4:$B$103=Analítico!$B145),-(Bens!$D$4:$D$103=Analítico!AP$3),(Bens!$G$4:$G$103))</f>
        <v>0</v>
      </c>
      <c r="AQ145" s="73">
        <f>SUMPRODUCT(-(Bens!$B$4:$B$103=Analítico!$B145),-(Bens!$D$4:$D$103=Analítico!AQ$3),(Bens!$G$4:$G$103))</f>
        <v>0</v>
      </c>
      <c r="AR145" s="73">
        <f>SUMPRODUCT(-(Bens!$B$4:$B$103=Analítico!$B145),-(Bens!$D$4:$D$103=Analítico!AR$3),(Bens!$G$4:$G$103))</f>
        <v>0</v>
      </c>
      <c r="AS145" s="73">
        <f>SUMPRODUCT(-(Bens!$B$4:$B$103=Analítico!$B145),-(Bens!$D$4:$D$103=Analítico!AS$3),(Bens!$G$4:$G$103))</f>
        <v>0</v>
      </c>
      <c r="AT145" s="73">
        <f>SUMPRODUCT(-(Bens!$B$4:$B$103=Analítico!$B145),-(Bens!$D$4:$D$103=Analítico!AT$3),(Bens!$G$4:$G$103))</f>
        <v>0</v>
      </c>
      <c r="AU145" s="73">
        <f>SUMPRODUCT(-(Bens!$B$4:$B$103=Analítico!$B145),-(Bens!$D$4:$D$103=Analítico!AU$3),(Bens!$G$4:$G$103))</f>
        <v>0</v>
      </c>
      <c r="AV145" s="73">
        <f>SUMPRODUCT(-(Bens!$B$4:$B$103=Analítico!$B145),-(Bens!$D$4:$D$103=Analítico!AV$3),(Bens!$G$4:$G$103))</f>
        <v>0</v>
      </c>
      <c r="AW145" s="73">
        <f>SUMPRODUCT(-(Bens!$B$4:$B$103=Analítico!$B145),-(Bens!$D$4:$D$103=Analítico!AW$3),(Bens!$G$4:$G$103))</f>
        <v>0</v>
      </c>
      <c r="AX145" s="73">
        <f>SUMPRODUCT(-(Bens!$B$4:$B$103=Analítico!$B145),-(Bens!$D$4:$D$103=Analítico!AX$3),(Bens!$G$4:$G$103))</f>
        <v>0</v>
      </c>
      <c r="AY145" s="73">
        <f>SUMPRODUCT(-(Bens!$B$4:$B$103=Analítico!$B145),-(Bens!$D$4:$D$103=Analítico!AY$3),(Bens!$G$4:$G$103))</f>
        <v>0</v>
      </c>
      <c r="AZ145" s="73">
        <f>SUMPRODUCT(-(Bens!$B$4:$B$103=Analítico!$B145),-(Bens!$D$4:$D$103=Analítico!AZ$3),(Bens!$G$4:$G$103))</f>
        <v>0</v>
      </c>
      <c r="BA145" s="73">
        <f>SUMPRODUCT(-(Bens!$B$4:$B$103=Analítico!$B145),-(Bens!$D$4:$D$103=Analítico!BA$3),(Bens!$G$4:$G$103))</f>
        <v>0</v>
      </c>
      <c r="BB145" s="73">
        <f>SUMPRODUCT(-(Bens!$B$4:$B$103=Analítico!$B145),-(Bens!$D$4:$D$103=Analítico!BB$3),(Bens!$G$4:$G$103))</f>
        <v>0</v>
      </c>
      <c r="BC145" s="73">
        <f>SUMPRODUCT(-(Bens!$B$4:$B$103=Analítico!$B145),-(Bens!$D$4:$D$103=Analítico!BC$3),(Bens!$G$4:$G$103))</f>
        <v>0</v>
      </c>
      <c r="BD145" s="73">
        <f>SUMPRODUCT(-(Bens!$B$4:$B$103=Analítico!$B145),-(Bens!$D$4:$D$103=Analítico!BD$3),(Bens!$G$4:$G$103))</f>
        <v>0</v>
      </c>
      <c r="BE145" s="73">
        <f>SUMPRODUCT(-(Bens!$B$4:$B$103=Analítico!$B145),-(Bens!$D$4:$D$103=Analítico!BE$3),(Bens!$G$4:$G$103))</f>
        <v>0</v>
      </c>
      <c r="BF145" s="73">
        <f>SUMPRODUCT(-(Bens!$B$4:$B$103=Analítico!$B145),-(Bens!$D$4:$D$103=Analítico!BF$3),(Bens!$G$4:$G$103))</f>
        <v>0</v>
      </c>
      <c r="BG145" s="73">
        <f>SUMPRODUCT(-(Bens!$B$4:$B$103=Analítico!$B145),-(Bens!$D$4:$D$103=Analítico!BG$3),(Bens!$G$4:$G$103))</f>
        <v>0</v>
      </c>
      <c r="BH145" s="73">
        <f>SUMPRODUCT(-(Bens!$B$4:$B$103=Analítico!$B145),-(Bens!$D$4:$D$103=Analítico!BH$3),(Bens!$G$4:$G$103))</f>
        <v>0</v>
      </c>
      <c r="BI145" s="73">
        <f>SUMPRODUCT(-(Bens!$B$4:$B$103=Analítico!$B145),-(Bens!$D$4:$D$103=Analítico!BI$3),(Bens!$G$4:$G$103))</f>
        <v>0</v>
      </c>
      <c r="BJ145" s="73">
        <f>SUMPRODUCT(-(Bens!$B$4:$B$103=Analítico!$B145),-(Bens!$D$4:$D$103=Analítico!BJ$3),(Bens!$G$4:$G$103))</f>
        <v>0</v>
      </c>
      <c r="BK145" s="71">
        <f t="shared" si="39"/>
        <v>20965</v>
      </c>
      <c r="BL145" s="76">
        <f t="shared" ca="1" si="40"/>
        <v>2.5499111962799467E-4</v>
      </c>
    </row>
    <row r="146" spans="1:64" s="49" customFormat="1" ht="23.25" customHeight="1">
      <c r="A146" s="19" t="s">
        <v>298</v>
      </c>
      <c r="B146" s="20" t="s">
        <v>299</v>
      </c>
      <c r="C146" s="73">
        <f>SUMPRODUCT(-(Bens!$B$4:$B$103=Analítico!$B146),-(Bens!$D$4:$D$103=Analítico!C$3),(Bens!$G$4:$G$103))</f>
        <v>0</v>
      </c>
      <c r="D146" s="73">
        <f>SUMPRODUCT(-(Bens!$B$4:$B$103=Analítico!$B146),-(Bens!$D$4:$D$103=Analítico!D$3),(Bens!$G$4:$G$103))</f>
        <v>0</v>
      </c>
      <c r="E146" s="73">
        <f>SUMPRODUCT(-(Bens!$B$4:$B$103=Analítico!$B146),-(Bens!$D$4:$D$103=Analítico!E$3),(Bens!$G$4:$G$103))</f>
        <v>0</v>
      </c>
      <c r="F146" s="73">
        <f>SUMPRODUCT(-(Bens!$B$4:$B$103=Analítico!$B146),-(Bens!$D$4:$D$103=Analítico!F$3),(Bens!$G$4:$G$103))</f>
        <v>0</v>
      </c>
      <c r="G146" s="73">
        <f>SUMPRODUCT(-(Bens!$B$4:$B$103=Analítico!$B146),-(Bens!$D$4:$D$103=Analítico!G$3),(Bens!$G$4:$G$103))</f>
        <v>0</v>
      </c>
      <c r="H146" s="73">
        <f>SUMPRODUCT(-(Bens!$B$4:$B$103=Analítico!$B146),-(Bens!$D$4:$D$103=Analítico!H$3),(Bens!$G$4:$G$103))</f>
        <v>0</v>
      </c>
      <c r="I146" s="73">
        <f>SUMPRODUCT(-(Bens!$B$4:$B$103=Analítico!$B146),-(Bens!$D$4:$D$103=Analítico!I$3),(Bens!$G$4:$G$103))</f>
        <v>0</v>
      </c>
      <c r="J146" s="73">
        <f>SUMPRODUCT(-(Bens!$B$4:$B$103=Analítico!$B146),-(Bens!$D$4:$D$103=Analítico!J$3),(Bens!$G$4:$G$103))</f>
        <v>0</v>
      </c>
      <c r="K146" s="73">
        <f>SUMPRODUCT(-(Bens!$B$4:$B$103=Analítico!$B146),-(Bens!$D$4:$D$103=Analítico!K$3),(Bens!$G$4:$G$103))</f>
        <v>0</v>
      </c>
      <c r="L146" s="73">
        <f>SUMPRODUCT(-(Bens!$B$4:$B$103=Analítico!$B146),-(Bens!$D$4:$D$103=Analítico!L$3),(Bens!$G$4:$G$103))</f>
        <v>0</v>
      </c>
      <c r="M146" s="73">
        <f>SUMPRODUCT(-(Bens!$B$4:$B$103=Analítico!$B146),-(Bens!$D$4:$D$103=Analítico!M$3),(Bens!$G$4:$G$103))</f>
        <v>0</v>
      </c>
      <c r="N146" s="73">
        <f>SUMPRODUCT(-(Bens!$B$4:$B$103=Analítico!$B146),-(Bens!$D$4:$D$103=Analítico!N$3),(Bens!$G$4:$G$103))</f>
        <v>0</v>
      </c>
      <c r="O146" s="73">
        <f>SUMPRODUCT(-(Bens!$B$4:$B$103=Analítico!$B146),-(Bens!$D$4:$D$103=Analítico!O$3),(Bens!$G$4:$G$103))</f>
        <v>0</v>
      </c>
      <c r="P146" s="73">
        <f>SUMPRODUCT(-(Bens!$B$4:$B$103=Analítico!$B146),-(Bens!$D$4:$D$103=Analítico!P$3),(Bens!$G$4:$G$103))</f>
        <v>0</v>
      </c>
      <c r="Q146" s="73">
        <f>SUMPRODUCT(-(Bens!$B$4:$B$103=Analítico!$B146),-(Bens!$D$4:$D$103=Analítico!Q$3),(Bens!$G$4:$G$103))</f>
        <v>0</v>
      </c>
      <c r="R146" s="73">
        <f>SUMPRODUCT(-(Bens!$B$4:$B$103=Analítico!$B146),-(Bens!$D$4:$D$103=Analítico!R$3),(Bens!$G$4:$G$103))</f>
        <v>0</v>
      </c>
      <c r="S146" s="73">
        <f>SUMPRODUCT(-(Bens!$B$4:$B$103=Analítico!$B146),-(Bens!$D$4:$D$103=Analítico!S$3),(Bens!$G$4:$G$103))</f>
        <v>0</v>
      </c>
      <c r="T146" s="73">
        <f>SUMPRODUCT(-(Bens!$B$4:$B$103=Analítico!$B146),-(Bens!$D$4:$D$103=Analítico!T$3),(Bens!$G$4:$G$103))</f>
        <v>0</v>
      </c>
      <c r="U146" s="73">
        <f>SUMPRODUCT(-(Bens!$B$4:$B$103=Analítico!$B146),-(Bens!$D$4:$D$103=Analítico!U$3),(Bens!$G$4:$G$103))</f>
        <v>0</v>
      </c>
      <c r="V146" s="73">
        <f>SUMPRODUCT(-(Bens!$B$4:$B$103=Analítico!$B146),-(Bens!$D$4:$D$103=Analítico!V$3),(Bens!$G$4:$G$103))</f>
        <v>0</v>
      </c>
      <c r="W146" s="73">
        <f>SUMPRODUCT(-(Bens!$B$4:$B$103=Analítico!$B146),-(Bens!$D$4:$D$103=Analítico!W$3),(Bens!$G$4:$G$103))</f>
        <v>0</v>
      </c>
      <c r="X146" s="73">
        <f>SUMPRODUCT(-(Bens!$B$4:$B$103=Analítico!$B146),-(Bens!$D$4:$D$103=Analítico!X$3),(Bens!$G$4:$G$103))</f>
        <v>0</v>
      </c>
      <c r="Y146" s="73">
        <f>SUMPRODUCT(-(Bens!$B$4:$B$103=Analítico!$B146),-(Bens!$D$4:$D$103=Analítico!Y$3),(Bens!$G$4:$G$103))</f>
        <v>0</v>
      </c>
      <c r="Z146" s="73">
        <f>SUMPRODUCT(-(Bens!$B$4:$B$103=Analítico!$B146),-(Bens!$D$4:$D$103=Analítico!Z$3),(Bens!$G$4:$G$103))</f>
        <v>0</v>
      </c>
      <c r="AA146" s="73">
        <f>SUMPRODUCT(-(Bens!$B$4:$B$103=Analítico!$B146),-(Bens!$D$4:$D$103=Analítico!AA$3),(Bens!$G$4:$G$103))</f>
        <v>0</v>
      </c>
      <c r="AB146" s="73">
        <f>SUMPRODUCT(-(Bens!$B$4:$B$103=Analítico!$B146),-(Bens!$D$4:$D$103=Analítico!AB$3),(Bens!$G$4:$G$103))</f>
        <v>0</v>
      </c>
      <c r="AC146" s="73">
        <f>SUMPRODUCT(-(Bens!$B$4:$B$103=Analítico!$B146),-(Bens!$D$4:$D$103=Analítico!AC$3),(Bens!$G$4:$G$103))</f>
        <v>0</v>
      </c>
      <c r="AD146" s="73">
        <f>SUMPRODUCT(-(Bens!$B$4:$B$103=Analítico!$B146),-(Bens!$D$4:$D$103=Analítico!AD$3),(Bens!$G$4:$G$103))</f>
        <v>0</v>
      </c>
      <c r="AE146" s="73">
        <f>SUMPRODUCT(-(Bens!$B$4:$B$103=Analítico!$B146),-(Bens!$D$4:$D$103=Analítico!AE$3),(Bens!$G$4:$G$103))</f>
        <v>0</v>
      </c>
      <c r="AF146" s="73">
        <f>SUMPRODUCT(-(Bens!$B$4:$B$103=Analítico!$B146),-(Bens!$D$4:$D$103=Analítico!AF$3),(Bens!$G$4:$G$103))</f>
        <v>0</v>
      </c>
      <c r="AG146" s="73">
        <f>SUMPRODUCT(-(Bens!$B$4:$B$103=Analítico!$B146),-(Bens!$D$4:$D$103=Analítico!AG$3),(Bens!$G$4:$G$103))</f>
        <v>0</v>
      </c>
      <c r="AH146" s="73">
        <f>SUMPRODUCT(-(Bens!$B$4:$B$103=Analítico!$B146),-(Bens!$D$4:$D$103=Analítico!AH$3),(Bens!$G$4:$G$103))</f>
        <v>0</v>
      </c>
      <c r="AI146" s="73">
        <f>SUMPRODUCT(-(Bens!$B$4:$B$103=Analítico!$B146),-(Bens!$D$4:$D$103=Analítico!AI$3),(Bens!$G$4:$G$103))</f>
        <v>0</v>
      </c>
      <c r="AJ146" s="73">
        <f>SUMPRODUCT(-(Bens!$B$4:$B$103=Analítico!$B146),-(Bens!$D$4:$D$103=Analítico!AJ$3),(Bens!$G$4:$G$103))</f>
        <v>0</v>
      </c>
      <c r="AK146" s="73">
        <f>SUMPRODUCT(-(Bens!$B$4:$B$103=Analítico!$B146),-(Bens!$D$4:$D$103=Analítico!AK$3),(Bens!$G$4:$G$103))</f>
        <v>0</v>
      </c>
      <c r="AL146" s="73">
        <f>SUMPRODUCT(-(Bens!$B$4:$B$103=Analítico!$B146),-(Bens!$D$4:$D$103=Analítico!AL$3),(Bens!$G$4:$G$103))</f>
        <v>0</v>
      </c>
      <c r="AM146" s="73">
        <f>SUMPRODUCT(-(Bens!$B$4:$B$103=Analítico!$B146),-(Bens!$D$4:$D$103=Analítico!AM$3),(Bens!$G$4:$G$103))</f>
        <v>0</v>
      </c>
      <c r="AN146" s="73">
        <f>SUMPRODUCT(-(Bens!$B$4:$B$103=Analítico!$B146),-(Bens!$D$4:$D$103=Analítico!AN$3),(Bens!$G$4:$G$103))</f>
        <v>0</v>
      </c>
      <c r="AO146" s="73">
        <f>SUMPRODUCT(-(Bens!$B$4:$B$103=Analítico!$B146),-(Bens!$D$4:$D$103=Analítico!AO$3),(Bens!$G$4:$G$103))</f>
        <v>0</v>
      </c>
      <c r="AP146" s="73">
        <f>SUMPRODUCT(-(Bens!$B$4:$B$103=Analítico!$B146),-(Bens!$D$4:$D$103=Analítico!AP$3),(Bens!$G$4:$G$103))</f>
        <v>0</v>
      </c>
      <c r="AQ146" s="73">
        <f>SUMPRODUCT(-(Bens!$B$4:$B$103=Analítico!$B146),-(Bens!$D$4:$D$103=Analítico!AQ$3),(Bens!$G$4:$G$103))</f>
        <v>0</v>
      </c>
      <c r="AR146" s="73">
        <f>SUMPRODUCT(-(Bens!$B$4:$B$103=Analítico!$B146),-(Bens!$D$4:$D$103=Analítico!AR$3),(Bens!$G$4:$G$103))</f>
        <v>0</v>
      </c>
      <c r="AS146" s="73">
        <f>SUMPRODUCT(-(Bens!$B$4:$B$103=Analítico!$B146),-(Bens!$D$4:$D$103=Analítico!AS$3),(Bens!$G$4:$G$103))</f>
        <v>0</v>
      </c>
      <c r="AT146" s="73">
        <f>SUMPRODUCT(-(Bens!$B$4:$B$103=Analítico!$B146),-(Bens!$D$4:$D$103=Analítico!AT$3),(Bens!$G$4:$G$103))</f>
        <v>0</v>
      </c>
      <c r="AU146" s="73">
        <f>SUMPRODUCT(-(Bens!$B$4:$B$103=Analítico!$B146),-(Bens!$D$4:$D$103=Analítico!AU$3),(Bens!$G$4:$G$103))</f>
        <v>0</v>
      </c>
      <c r="AV146" s="73">
        <f>SUMPRODUCT(-(Bens!$B$4:$B$103=Analítico!$B146),-(Bens!$D$4:$D$103=Analítico!AV$3),(Bens!$G$4:$G$103))</f>
        <v>0</v>
      </c>
      <c r="AW146" s="73">
        <f>SUMPRODUCT(-(Bens!$B$4:$B$103=Analítico!$B146),-(Bens!$D$4:$D$103=Analítico!AW$3),(Bens!$G$4:$G$103))</f>
        <v>0</v>
      </c>
      <c r="AX146" s="73">
        <f>SUMPRODUCT(-(Bens!$B$4:$B$103=Analítico!$B146),-(Bens!$D$4:$D$103=Analítico!AX$3),(Bens!$G$4:$G$103))</f>
        <v>0</v>
      </c>
      <c r="AY146" s="73">
        <f>SUMPRODUCT(-(Bens!$B$4:$B$103=Analítico!$B146),-(Bens!$D$4:$D$103=Analítico!AY$3),(Bens!$G$4:$G$103))</f>
        <v>0</v>
      </c>
      <c r="AZ146" s="73">
        <f>SUMPRODUCT(-(Bens!$B$4:$B$103=Analítico!$B146),-(Bens!$D$4:$D$103=Analítico!AZ$3),(Bens!$G$4:$G$103))</f>
        <v>0</v>
      </c>
      <c r="BA146" s="73">
        <f>SUMPRODUCT(-(Bens!$B$4:$B$103=Analítico!$B146),-(Bens!$D$4:$D$103=Analítico!BA$3),(Bens!$G$4:$G$103))</f>
        <v>0</v>
      </c>
      <c r="BB146" s="73">
        <f>SUMPRODUCT(-(Bens!$B$4:$B$103=Analítico!$B146),-(Bens!$D$4:$D$103=Analítico!BB$3),(Bens!$G$4:$G$103))</f>
        <v>0</v>
      </c>
      <c r="BC146" s="73">
        <f>SUMPRODUCT(-(Bens!$B$4:$B$103=Analítico!$B146),-(Bens!$D$4:$D$103=Analítico!BC$3),(Bens!$G$4:$G$103))</f>
        <v>0</v>
      </c>
      <c r="BD146" s="73">
        <f>SUMPRODUCT(-(Bens!$B$4:$B$103=Analítico!$B146),-(Bens!$D$4:$D$103=Analítico!BD$3),(Bens!$G$4:$G$103))</f>
        <v>0</v>
      </c>
      <c r="BE146" s="73">
        <f>SUMPRODUCT(-(Bens!$B$4:$B$103=Analítico!$B146),-(Bens!$D$4:$D$103=Analítico!BE$3),(Bens!$G$4:$G$103))</f>
        <v>0</v>
      </c>
      <c r="BF146" s="73">
        <f>SUMPRODUCT(-(Bens!$B$4:$B$103=Analítico!$B146),-(Bens!$D$4:$D$103=Analítico!BF$3),(Bens!$G$4:$G$103))</f>
        <v>0</v>
      </c>
      <c r="BG146" s="73">
        <f>SUMPRODUCT(-(Bens!$B$4:$B$103=Analítico!$B146),-(Bens!$D$4:$D$103=Analítico!BG$3),(Bens!$G$4:$G$103))</f>
        <v>0</v>
      </c>
      <c r="BH146" s="73">
        <f>SUMPRODUCT(-(Bens!$B$4:$B$103=Analítico!$B146),-(Bens!$D$4:$D$103=Analítico!BH$3),(Bens!$G$4:$G$103))</f>
        <v>0</v>
      </c>
      <c r="BI146" s="73">
        <f>SUMPRODUCT(-(Bens!$B$4:$B$103=Analítico!$B146),-(Bens!$D$4:$D$103=Analítico!BI$3),(Bens!$G$4:$G$103))</f>
        <v>0</v>
      </c>
      <c r="BJ146" s="73">
        <f>SUMPRODUCT(-(Bens!$B$4:$B$103=Analítico!$B146),-(Bens!$D$4:$D$103=Analítico!BJ$3),(Bens!$G$4:$G$103))</f>
        <v>0</v>
      </c>
      <c r="BK146" s="71">
        <f t="shared" si="39"/>
        <v>0</v>
      </c>
      <c r="BL146" s="76">
        <f t="shared" ca="1" si="40"/>
        <v>0</v>
      </c>
    </row>
    <row r="147" spans="1:64" s="49" customFormat="1" ht="23.25" customHeight="1">
      <c r="A147" s="19" t="s">
        <v>300</v>
      </c>
      <c r="B147" s="20" t="s">
        <v>301</v>
      </c>
      <c r="C147" s="73">
        <f>SUMPRODUCT(-(Bens!$B$4:$B$103=Analítico!$B147),-(Bens!$D$4:$D$103=Analítico!C$3),(Bens!$G$4:$G$103))</f>
        <v>0</v>
      </c>
      <c r="D147" s="73">
        <f>SUMPRODUCT(-(Bens!$B$4:$B$103=Analítico!$B147),-(Bens!$D$4:$D$103=Analítico!D$3),(Bens!$G$4:$G$103))</f>
        <v>0</v>
      </c>
      <c r="E147" s="73">
        <f>SUMPRODUCT(-(Bens!$B$4:$B$103=Analítico!$B147),-(Bens!$D$4:$D$103=Analítico!E$3),(Bens!$G$4:$G$103))</f>
        <v>0</v>
      </c>
      <c r="F147" s="73">
        <f>SUMPRODUCT(-(Bens!$B$4:$B$103=Analítico!$B147),-(Bens!$D$4:$D$103=Analítico!F$3),(Bens!$G$4:$G$103))</f>
        <v>0</v>
      </c>
      <c r="G147" s="73">
        <f>SUMPRODUCT(-(Bens!$B$4:$B$103=Analítico!$B147),-(Bens!$D$4:$D$103=Analítico!G$3),(Bens!$G$4:$G$103))</f>
        <v>0</v>
      </c>
      <c r="H147" s="73">
        <f>SUMPRODUCT(-(Bens!$B$4:$B$103=Analítico!$B147),-(Bens!$D$4:$D$103=Analítico!H$3),(Bens!$G$4:$G$103))</f>
        <v>0</v>
      </c>
      <c r="I147" s="73">
        <f>SUMPRODUCT(-(Bens!$B$4:$B$103=Analítico!$B147),-(Bens!$D$4:$D$103=Analítico!I$3),(Bens!$G$4:$G$103))</f>
        <v>0</v>
      </c>
      <c r="J147" s="73">
        <f>SUMPRODUCT(-(Bens!$B$4:$B$103=Analítico!$B147),-(Bens!$D$4:$D$103=Analítico!J$3),(Bens!$G$4:$G$103))</f>
        <v>0</v>
      </c>
      <c r="K147" s="73">
        <f>SUMPRODUCT(-(Bens!$B$4:$B$103=Analítico!$B147),-(Bens!$D$4:$D$103=Analítico!K$3),(Bens!$G$4:$G$103))</f>
        <v>0</v>
      </c>
      <c r="L147" s="73">
        <f>SUMPRODUCT(-(Bens!$B$4:$B$103=Analítico!$B147),-(Bens!$D$4:$D$103=Analítico!L$3),(Bens!$G$4:$G$103))</f>
        <v>0</v>
      </c>
      <c r="M147" s="73">
        <f>SUMPRODUCT(-(Bens!$B$4:$B$103=Analítico!$B147),-(Bens!$D$4:$D$103=Analítico!M$3),(Bens!$G$4:$G$103))</f>
        <v>0</v>
      </c>
      <c r="N147" s="73">
        <f>SUMPRODUCT(-(Bens!$B$4:$B$103=Analítico!$B147),-(Bens!$D$4:$D$103=Analítico!N$3),(Bens!$G$4:$G$103))</f>
        <v>0</v>
      </c>
      <c r="O147" s="73">
        <f>SUMPRODUCT(-(Bens!$B$4:$B$103=Analítico!$B147),-(Bens!$D$4:$D$103=Analítico!O$3),(Bens!$G$4:$G$103))</f>
        <v>0</v>
      </c>
      <c r="P147" s="73">
        <f>SUMPRODUCT(-(Bens!$B$4:$B$103=Analítico!$B147),-(Bens!$D$4:$D$103=Analítico!P$3),(Bens!$G$4:$G$103))</f>
        <v>0</v>
      </c>
      <c r="Q147" s="73">
        <f>SUMPRODUCT(-(Bens!$B$4:$B$103=Analítico!$B147),-(Bens!$D$4:$D$103=Analítico!Q$3),(Bens!$G$4:$G$103))</f>
        <v>0</v>
      </c>
      <c r="R147" s="73">
        <f>SUMPRODUCT(-(Bens!$B$4:$B$103=Analítico!$B147),-(Bens!$D$4:$D$103=Analítico!R$3),(Bens!$G$4:$G$103))</f>
        <v>0</v>
      </c>
      <c r="S147" s="73">
        <f>SUMPRODUCT(-(Bens!$B$4:$B$103=Analítico!$B147),-(Bens!$D$4:$D$103=Analítico!S$3),(Bens!$G$4:$G$103))</f>
        <v>0</v>
      </c>
      <c r="T147" s="73">
        <f>SUMPRODUCT(-(Bens!$B$4:$B$103=Analítico!$B147),-(Bens!$D$4:$D$103=Analítico!T$3),(Bens!$G$4:$G$103))</f>
        <v>0</v>
      </c>
      <c r="U147" s="73">
        <f>SUMPRODUCT(-(Bens!$B$4:$B$103=Analítico!$B147),-(Bens!$D$4:$D$103=Analítico!U$3),(Bens!$G$4:$G$103))</f>
        <v>0</v>
      </c>
      <c r="V147" s="73">
        <f>SUMPRODUCT(-(Bens!$B$4:$B$103=Analítico!$B147),-(Bens!$D$4:$D$103=Analítico!V$3),(Bens!$G$4:$G$103))</f>
        <v>0</v>
      </c>
      <c r="W147" s="73">
        <f>SUMPRODUCT(-(Bens!$B$4:$B$103=Analítico!$B147),-(Bens!$D$4:$D$103=Analítico!W$3),(Bens!$G$4:$G$103))</f>
        <v>0</v>
      </c>
      <c r="X147" s="73">
        <f>SUMPRODUCT(-(Bens!$B$4:$B$103=Analítico!$B147),-(Bens!$D$4:$D$103=Analítico!X$3),(Bens!$G$4:$G$103))</f>
        <v>0</v>
      </c>
      <c r="Y147" s="73">
        <f>SUMPRODUCT(-(Bens!$B$4:$B$103=Analítico!$B147),-(Bens!$D$4:$D$103=Analítico!Y$3),(Bens!$G$4:$G$103))</f>
        <v>0</v>
      </c>
      <c r="Z147" s="73">
        <f>SUMPRODUCT(-(Bens!$B$4:$B$103=Analítico!$B147),-(Bens!$D$4:$D$103=Analítico!Z$3),(Bens!$G$4:$G$103))</f>
        <v>0</v>
      </c>
      <c r="AA147" s="73">
        <f>SUMPRODUCT(-(Bens!$B$4:$B$103=Analítico!$B147),-(Bens!$D$4:$D$103=Analítico!AA$3),(Bens!$G$4:$G$103))</f>
        <v>0</v>
      </c>
      <c r="AB147" s="73">
        <f>SUMPRODUCT(-(Bens!$B$4:$B$103=Analítico!$B147),-(Bens!$D$4:$D$103=Analítico!AB$3),(Bens!$G$4:$G$103))</f>
        <v>0</v>
      </c>
      <c r="AC147" s="73">
        <f>SUMPRODUCT(-(Bens!$B$4:$B$103=Analítico!$B147),-(Bens!$D$4:$D$103=Analítico!AC$3),(Bens!$G$4:$G$103))</f>
        <v>0</v>
      </c>
      <c r="AD147" s="73">
        <f>SUMPRODUCT(-(Bens!$B$4:$B$103=Analítico!$B147),-(Bens!$D$4:$D$103=Analítico!AD$3),(Bens!$G$4:$G$103))</f>
        <v>0</v>
      </c>
      <c r="AE147" s="73">
        <f>SUMPRODUCT(-(Bens!$B$4:$B$103=Analítico!$B147),-(Bens!$D$4:$D$103=Analítico!AE$3),(Bens!$G$4:$G$103))</f>
        <v>0</v>
      </c>
      <c r="AF147" s="73">
        <f>SUMPRODUCT(-(Bens!$B$4:$B$103=Analítico!$B147),-(Bens!$D$4:$D$103=Analítico!AF$3),(Bens!$G$4:$G$103))</f>
        <v>0</v>
      </c>
      <c r="AG147" s="73">
        <f>SUMPRODUCT(-(Bens!$B$4:$B$103=Analítico!$B147),-(Bens!$D$4:$D$103=Analítico!AG$3),(Bens!$G$4:$G$103))</f>
        <v>0</v>
      </c>
      <c r="AH147" s="73">
        <f>SUMPRODUCT(-(Bens!$B$4:$B$103=Analítico!$B147),-(Bens!$D$4:$D$103=Analítico!AH$3),(Bens!$G$4:$G$103))</f>
        <v>0</v>
      </c>
      <c r="AI147" s="73">
        <f>SUMPRODUCT(-(Bens!$B$4:$B$103=Analítico!$B147),-(Bens!$D$4:$D$103=Analítico!AI$3),(Bens!$G$4:$G$103))</f>
        <v>0</v>
      </c>
      <c r="AJ147" s="73">
        <f>SUMPRODUCT(-(Bens!$B$4:$B$103=Analítico!$B147),-(Bens!$D$4:$D$103=Analítico!AJ$3),(Bens!$G$4:$G$103))</f>
        <v>0</v>
      </c>
      <c r="AK147" s="73">
        <f>SUMPRODUCT(-(Bens!$B$4:$B$103=Analítico!$B147),-(Bens!$D$4:$D$103=Analítico!AK$3),(Bens!$G$4:$G$103))</f>
        <v>0</v>
      </c>
      <c r="AL147" s="73">
        <f>SUMPRODUCT(-(Bens!$B$4:$B$103=Analítico!$B147),-(Bens!$D$4:$D$103=Analítico!AL$3),(Bens!$G$4:$G$103))</f>
        <v>0</v>
      </c>
      <c r="AM147" s="73">
        <f>SUMPRODUCT(-(Bens!$B$4:$B$103=Analítico!$B147),-(Bens!$D$4:$D$103=Analítico!AM$3),(Bens!$G$4:$G$103))</f>
        <v>0</v>
      </c>
      <c r="AN147" s="73">
        <f>SUMPRODUCT(-(Bens!$B$4:$B$103=Analítico!$B147),-(Bens!$D$4:$D$103=Analítico!AN$3),(Bens!$G$4:$G$103))</f>
        <v>0</v>
      </c>
      <c r="AO147" s="73">
        <f>SUMPRODUCT(-(Bens!$B$4:$B$103=Analítico!$B147),-(Bens!$D$4:$D$103=Analítico!AO$3),(Bens!$G$4:$G$103))</f>
        <v>0</v>
      </c>
      <c r="AP147" s="73">
        <f>SUMPRODUCT(-(Bens!$B$4:$B$103=Analítico!$B147),-(Bens!$D$4:$D$103=Analítico!AP$3),(Bens!$G$4:$G$103))</f>
        <v>0</v>
      </c>
      <c r="AQ147" s="73">
        <f>SUMPRODUCT(-(Bens!$B$4:$B$103=Analítico!$B147),-(Bens!$D$4:$D$103=Analítico!AQ$3),(Bens!$G$4:$G$103))</f>
        <v>0</v>
      </c>
      <c r="AR147" s="73">
        <f>SUMPRODUCT(-(Bens!$B$4:$B$103=Analítico!$B147),-(Bens!$D$4:$D$103=Analítico!AR$3),(Bens!$G$4:$G$103))</f>
        <v>0</v>
      </c>
      <c r="AS147" s="73">
        <f>SUMPRODUCT(-(Bens!$B$4:$B$103=Analítico!$B147),-(Bens!$D$4:$D$103=Analítico!AS$3),(Bens!$G$4:$G$103))</f>
        <v>0</v>
      </c>
      <c r="AT147" s="73">
        <f>SUMPRODUCT(-(Bens!$B$4:$B$103=Analítico!$B147),-(Bens!$D$4:$D$103=Analítico!AT$3),(Bens!$G$4:$G$103))</f>
        <v>0</v>
      </c>
      <c r="AU147" s="73">
        <f>SUMPRODUCT(-(Bens!$B$4:$B$103=Analítico!$B147),-(Bens!$D$4:$D$103=Analítico!AU$3),(Bens!$G$4:$G$103))</f>
        <v>0</v>
      </c>
      <c r="AV147" s="73">
        <f>SUMPRODUCT(-(Bens!$B$4:$B$103=Analítico!$B147),-(Bens!$D$4:$D$103=Analítico!AV$3),(Bens!$G$4:$G$103))</f>
        <v>0</v>
      </c>
      <c r="AW147" s="73">
        <f>SUMPRODUCT(-(Bens!$B$4:$B$103=Analítico!$B147),-(Bens!$D$4:$D$103=Analítico!AW$3),(Bens!$G$4:$G$103))</f>
        <v>0</v>
      </c>
      <c r="AX147" s="73">
        <f>SUMPRODUCT(-(Bens!$B$4:$B$103=Analítico!$B147),-(Bens!$D$4:$D$103=Analítico!AX$3),(Bens!$G$4:$G$103))</f>
        <v>0</v>
      </c>
      <c r="AY147" s="73">
        <f>SUMPRODUCT(-(Bens!$B$4:$B$103=Analítico!$B147),-(Bens!$D$4:$D$103=Analítico!AY$3),(Bens!$G$4:$G$103))</f>
        <v>0</v>
      </c>
      <c r="AZ147" s="73">
        <f>SUMPRODUCT(-(Bens!$B$4:$B$103=Analítico!$B147),-(Bens!$D$4:$D$103=Analítico!AZ$3),(Bens!$G$4:$G$103))</f>
        <v>0</v>
      </c>
      <c r="BA147" s="73">
        <f>SUMPRODUCT(-(Bens!$B$4:$B$103=Analítico!$B147),-(Bens!$D$4:$D$103=Analítico!BA$3),(Bens!$G$4:$G$103))</f>
        <v>0</v>
      </c>
      <c r="BB147" s="73">
        <f>SUMPRODUCT(-(Bens!$B$4:$B$103=Analítico!$B147),-(Bens!$D$4:$D$103=Analítico!BB$3),(Bens!$G$4:$G$103))</f>
        <v>0</v>
      </c>
      <c r="BC147" s="73">
        <f>SUMPRODUCT(-(Bens!$B$4:$B$103=Analítico!$B147),-(Bens!$D$4:$D$103=Analítico!BC$3),(Bens!$G$4:$G$103))</f>
        <v>0</v>
      </c>
      <c r="BD147" s="73">
        <f>SUMPRODUCT(-(Bens!$B$4:$B$103=Analítico!$B147),-(Bens!$D$4:$D$103=Analítico!BD$3),(Bens!$G$4:$G$103))</f>
        <v>0</v>
      </c>
      <c r="BE147" s="73">
        <f>SUMPRODUCT(-(Bens!$B$4:$B$103=Analítico!$B147),-(Bens!$D$4:$D$103=Analítico!BE$3),(Bens!$G$4:$G$103))</f>
        <v>0</v>
      </c>
      <c r="BF147" s="73">
        <f>SUMPRODUCT(-(Bens!$B$4:$B$103=Analítico!$B147),-(Bens!$D$4:$D$103=Analítico!BF$3),(Bens!$G$4:$G$103))</f>
        <v>0</v>
      </c>
      <c r="BG147" s="73">
        <f>SUMPRODUCT(-(Bens!$B$4:$B$103=Analítico!$B147),-(Bens!$D$4:$D$103=Analítico!BG$3),(Bens!$G$4:$G$103))</f>
        <v>0</v>
      </c>
      <c r="BH147" s="73">
        <f>SUMPRODUCT(-(Bens!$B$4:$B$103=Analítico!$B147),-(Bens!$D$4:$D$103=Analítico!BH$3),(Bens!$G$4:$G$103))</f>
        <v>0</v>
      </c>
      <c r="BI147" s="73">
        <f>SUMPRODUCT(-(Bens!$B$4:$B$103=Analítico!$B147),-(Bens!$D$4:$D$103=Analítico!BI$3),(Bens!$G$4:$G$103))</f>
        <v>0</v>
      </c>
      <c r="BJ147" s="73">
        <f>SUMPRODUCT(-(Bens!$B$4:$B$103=Analítico!$B147),-(Bens!$D$4:$D$103=Analítico!BJ$3),(Bens!$G$4:$G$103))</f>
        <v>0</v>
      </c>
      <c r="BK147" s="71">
        <f t="shared" si="39"/>
        <v>0</v>
      </c>
      <c r="BL147" s="76">
        <f t="shared" ca="1" si="40"/>
        <v>0</v>
      </c>
    </row>
    <row r="148" spans="1:64" s="49" customFormat="1" ht="23.25" customHeight="1">
      <c r="A148" s="19" t="s">
        <v>302</v>
      </c>
      <c r="B148" s="20" t="s">
        <v>303</v>
      </c>
      <c r="C148" s="73">
        <f>SUMPRODUCT(-(Bens!$B$4:$B$103=Analítico!$B148),-(Bens!$D$4:$D$103=Analítico!C$3),(Bens!$G$4:$G$103))</f>
        <v>0</v>
      </c>
      <c r="D148" s="73">
        <f>SUMPRODUCT(-(Bens!$B$4:$B$103=Analítico!$B148),-(Bens!$D$4:$D$103=Analítico!D$3),(Bens!$G$4:$G$103))</f>
        <v>0</v>
      </c>
      <c r="E148" s="73">
        <f>SUMPRODUCT(-(Bens!$B$4:$B$103=Analítico!$B148),-(Bens!$D$4:$D$103=Analítico!E$3),(Bens!$G$4:$G$103))</f>
        <v>0</v>
      </c>
      <c r="F148" s="73">
        <f>SUMPRODUCT(-(Bens!$B$4:$B$103=Analítico!$B148),-(Bens!$D$4:$D$103=Analítico!F$3),(Bens!$G$4:$G$103))</f>
        <v>0</v>
      </c>
      <c r="G148" s="73">
        <f>SUMPRODUCT(-(Bens!$B$4:$B$103=Analítico!$B148),-(Bens!$D$4:$D$103=Analítico!G$3),(Bens!$G$4:$G$103))</f>
        <v>0</v>
      </c>
      <c r="H148" s="73">
        <f>SUMPRODUCT(-(Bens!$B$4:$B$103=Analítico!$B148),-(Bens!$D$4:$D$103=Analítico!H$3),(Bens!$G$4:$G$103))</f>
        <v>0</v>
      </c>
      <c r="I148" s="73">
        <f>SUMPRODUCT(-(Bens!$B$4:$B$103=Analítico!$B148),-(Bens!$D$4:$D$103=Analítico!I$3),(Bens!$G$4:$G$103))</f>
        <v>0</v>
      </c>
      <c r="J148" s="73">
        <f>SUMPRODUCT(-(Bens!$B$4:$B$103=Analítico!$B148),-(Bens!$D$4:$D$103=Analítico!J$3),(Bens!$G$4:$G$103))</f>
        <v>0</v>
      </c>
      <c r="K148" s="73">
        <f>SUMPRODUCT(-(Bens!$B$4:$B$103=Analítico!$B148),-(Bens!$D$4:$D$103=Analítico!K$3),(Bens!$G$4:$G$103))</f>
        <v>0</v>
      </c>
      <c r="L148" s="73">
        <f>SUMPRODUCT(-(Bens!$B$4:$B$103=Analítico!$B148),-(Bens!$D$4:$D$103=Analítico!L$3),(Bens!$G$4:$G$103))</f>
        <v>0</v>
      </c>
      <c r="M148" s="73">
        <f>SUMPRODUCT(-(Bens!$B$4:$B$103=Analítico!$B148),-(Bens!$D$4:$D$103=Analítico!M$3),(Bens!$G$4:$G$103))</f>
        <v>0</v>
      </c>
      <c r="N148" s="73">
        <f>SUMPRODUCT(-(Bens!$B$4:$B$103=Analítico!$B148),-(Bens!$D$4:$D$103=Analítico!N$3),(Bens!$G$4:$G$103))</f>
        <v>0</v>
      </c>
      <c r="O148" s="73">
        <f>SUMPRODUCT(-(Bens!$B$4:$B$103=Analítico!$B148),-(Bens!$D$4:$D$103=Analítico!O$3),(Bens!$G$4:$G$103))</f>
        <v>0</v>
      </c>
      <c r="P148" s="73">
        <f>SUMPRODUCT(-(Bens!$B$4:$B$103=Analítico!$B148),-(Bens!$D$4:$D$103=Analítico!P$3),(Bens!$G$4:$G$103))</f>
        <v>0</v>
      </c>
      <c r="Q148" s="73">
        <f>SUMPRODUCT(-(Bens!$B$4:$B$103=Analítico!$B148),-(Bens!$D$4:$D$103=Analítico!Q$3),(Bens!$G$4:$G$103))</f>
        <v>0</v>
      </c>
      <c r="R148" s="73">
        <f>SUMPRODUCT(-(Bens!$B$4:$B$103=Analítico!$B148),-(Bens!$D$4:$D$103=Analítico!R$3),(Bens!$G$4:$G$103))</f>
        <v>0</v>
      </c>
      <c r="S148" s="73">
        <f>SUMPRODUCT(-(Bens!$B$4:$B$103=Analítico!$B148),-(Bens!$D$4:$D$103=Analítico!S$3),(Bens!$G$4:$G$103))</f>
        <v>0</v>
      </c>
      <c r="T148" s="73">
        <f>SUMPRODUCT(-(Bens!$B$4:$B$103=Analítico!$B148),-(Bens!$D$4:$D$103=Analítico!T$3),(Bens!$G$4:$G$103))</f>
        <v>0</v>
      </c>
      <c r="U148" s="73">
        <f>SUMPRODUCT(-(Bens!$B$4:$B$103=Analítico!$B148),-(Bens!$D$4:$D$103=Analítico!U$3),(Bens!$G$4:$G$103))</f>
        <v>0</v>
      </c>
      <c r="V148" s="73">
        <f>SUMPRODUCT(-(Bens!$B$4:$B$103=Analítico!$B148),-(Bens!$D$4:$D$103=Analítico!V$3),(Bens!$G$4:$G$103))</f>
        <v>0</v>
      </c>
      <c r="W148" s="73">
        <f>SUMPRODUCT(-(Bens!$B$4:$B$103=Analítico!$B148),-(Bens!$D$4:$D$103=Analítico!W$3),(Bens!$G$4:$G$103))</f>
        <v>0</v>
      </c>
      <c r="X148" s="73">
        <f>SUMPRODUCT(-(Bens!$B$4:$B$103=Analítico!$B148),-(Bens!$D$4:$D$103=Analítico!X$3),(Bens!$G$4:$G$103))</f>
        <v>0</v>
      </c>
      <c r="Y148" s="73">
        <f>SUMPRODUCT(-(Bens!$B$4:$B$103=Analítico!$B148),-(Bens!$D$4:$D$103=Analítico!Y$3),(Bens!$G$4:$G$103))</f>
        <v>0</v>
      </c>
      <c r="Z148" s="73">
        <f>SUMPRODUCT(-(Bens!$B$4:$B$103=Analítico!$B148),-(Bens!$D$4:$D$103=Analítico!Z$3),(Bens!$G$4:$G$103))</f>
        <v>0</v>
      </c>
      <c r="AA148" s="73">
        <f>SUMPRODUCT(-(Bens!$B$4:$B$103=Analítico!$B148),-(Bens!$D$4:$D$103=Analítico!AA$3),(Bens!$G$4:$G$103))</f>
        <v>0</v>
      </c>
      <c r="AB148" s="73">
        <f>SUMPRODUCT(-(Bens!$B$4:$B$103=Analítico!$B148),-(Bens!$D$4:$D$103=Analítico!AB$3),(Bens!$G$4:$G$103))</f>
        <v>0</v>
      </c>
      <c r="AC148" s="73">
        <f>SUMPRODUCT(-(Bens!$B$4:$B$103=Analítico!$B148),-(Bens!$D$4:$D$103=Analítico!AC$3),(Bens!$G$4:$G$103))</f>
        <v>0</v>
      </c>
      <c r="AD148" s="73">
        <f>SUMPRODUCT(-(Bens!$B$4:$B$103=Analítico!$B148),-(Bens!$D$4:$D$103=Analítico!AD$3),(Bens!$G$4:$G$103))</f>
        <v>0</v>
      </c>
      <c r="AE148" s="73">
        <f>SUMPRODUCT(-(Bens!$B$4:$B$103=Analítico!$B148),-(Bens!$D$4:$D$103=Analítico!AE$3),(Bens!$G$4:$G$103))</f>
        <v>0</v>
      </c>
      <c r="AF148" s="73">
        <f>SUMPRODUCT(-(Bens!$B$4:$B$103=Analítico!$B148),-(Bens!$D$4:$D$103=Analítico!AF$3),(Bens!$G$4:$G$103))</f>
        <v>0</v>
      </c>
      <c r="AG148" s="73">
        <f>SUMPRODUCT(-(Bens!$B$4:$B$103=Analítico!$B148),-(Bens!$D$4:$D$103=Analítico!AG$3),(Bens!$G$4:$G$103))</f>
        <v>0</v>
      </c>
      <c r="AH148" s="73">
        <f>SUMPRODUCT(-(Bens!$B$4:$B$103=Analítico!$B148),-(Bens!$D$4:$D$103=Analítico!AH$3),(Bens!$G$4:$G$103))</f>
        <v>0</v>
      </c>
      <c r="AI148" s="73">
        <f>SUMPRODUCT(-(Bens!$B$4:$B$103=Analítico!$B148),-(Bens!$D$4:$D$103=Analítico!AI$3),(Bens!$G$4:$G$103))</f>
        <v>0</v>
      </c>
      <c r="AJ148" s="73">
        <f>SUMPRODUCT(-(Bens!$B$4:$B$103=Analítico!$B148),-(Bens!$D$4:$D$103=Analítico!AJ$3),(Bens!$G$4:$G$103))</f>
        <v>0</v>
      </c>
      <c r="AK148" s="73">
        <f>SUMPRODUCT(-(Bens!$B$4:$B$103=Analítico!$B148),-(Bens!$D$4:$D$103=Analítico!AK$3),(Bens!$G$4:$G$103))</f>
        <v>0</v>
      </c>
      <c r="AL148" s="73">
        <f>SUMPRODUCT(-(Bens!$B$4:$B$103=Analítico!$B148),-(Bens!$D$4:$D$103=Analítico!AL$3),(Bens!$G$4:$G$103))</f>
        <v>0</v>
      </c>
      <c r="AM148" s="73">
        <f>SUMPRODUCT(-(Bens!$B$4:$B$103=Analítico!$B148),-(Bens!$D$4:$D$103=Analítico!AM$3),(Bens!$G$4:$G$103))</f>
        <v>0</v>
      </c>
      <c r="AN148" s="73">
        <f>SUMPRODUCT(-(Bens!$B$4:$B$103=Analítico!$B148),-(Bens!$D$4:$D$103=Analítico!AN$3),(Bens!$G$4:$G$103))</f>
        <v>0</v>
      </c>
      <c r="AO148" s="73">
        <f>SUMPRODUCT(-(Bens!$B$4:$B$103=Analítico!$B148),-(Bens!$D$4:$D$103=Analítico!AO$3),(Bens!$G$4:$G$103))</f>
        <v>0</v>
      </c>
      <c r="AP148" s="73">
        <f>SUMPRODUCT(-(Bens!$B$4:$B$103=Analítico!$B148),-(Bens!$D$4:$D$103=Analítico!AP$3),(Bens!$G$4:$G$103))</f>
        <v>0</v>
      </c>
      <c r="AQ148" s="73">
        <f>SUMPRODUCT(-(Bens!$B$4:$B$103=Analítico!$B148),-(Bens!$D$4:$D$103=Analítico!AQ$3),(Bens!$G$4:$G$103))</f>
        <v>0</v>
      </c>
      <c r="AR148" s="73">
        <f>SUMPRODUCT(-(Bens!$B$4:$B$103=Analítico!$B148),-(Bens!$D$4:$D$103=Analítico!AR$3),(Bens!$G$4:$G$103))</f>
        <v>0</v>
      </c>
      <c r="AS148" s="73">
        <f>SUMPRODUCT(-(Bens!$B$4:$B$103=Analítico!$B148),-(Bens!$D$4:$D$103=Analítico!AS$3),(Bens!$G$4:$G$103))</f>
        <v>0</v>
      </c>
      <c r="AT148" s="73">
        <f>SUMPRODUCT(-(Bens!$B$4:$B$103=Analítico!$B148),-(Bens!$D$4:$D$103=Analítico!AT$3),(Bens!$G$4:$G$103))</f>
        <v>0</v>
      </c>
      <c r="AU148" s="73">
        <f>SUMPRODUCT(-(Bens!$B$4:$B$103=Analítico!$B148),-(Bens!$D$4:$D$103=Analítico!AU$3),(Bens!$G$4:$G$103))</f>
        <v>0</v>
      </c>
      <c r="AV148" s="73">
        <f>SUMPRODUCT(-(Bens!$B$4:$B$103=Analítico!$B148),-(Bens!$D$4:$D$103=Analítico!AV$3),(Bens!$G$4:$G$103))</f>
        <v>0</v>
      </c>
      <c r="AW148" s="73">
        <f>SUMPRODUCT(-(Bens!$B$4:$B$103=Analítico!$B148),-(Bens!$D$4:$D$103=Analítico!AW$3),(Bens!$G$4:$G$103))</f>
        <v>0</v>
      </c>
      <c r="AX148" s="73">
        <f>SUMPRODUCT(-(Bens!$B$4:$B$103=Analítico!$B148),-(Bens!$D$4:$D$103=Analítico!AX$3),(Bens!$G$4:$G$103))</f>
        <v>0</v>
      </c>
      <c r="AY148" s="73">
        <f>SUMPRODUCT(-(Bens!$B$4:$B$103=Analítico!$B148),-(Bens!$D$4:$D$103=Analítico!AY$3),(Bens!$G$4:$G$103))</f>
        <v>0</v>
      </c>
      <c r="AZ148" s="73">
        <f>SUMPRODUCT(-(Bens!$B$4:$B$103=Analítico!$B148),-(Bens!$D$4:$D$103=Analítico!AZ$3),(Bens!$G$4:$G$103))</f>
        <v>0</v>
      </c>
      <c r="BA148" s="73">
        <f>SUMPRODUCT(-(Bens!$B$4:$B$103=Analítico!$B148),-(Bens!$D$4:$D$103=Analítico!BA$3),(Bens!$G$4:$G$103))</f>
        <v>0</v>
      </c>
      <c r="BB148" s="73">
        <f>SUMPRODUCT(-(Bens!$B$4:$B$103=Analítico!$B148),-(Bens!$D$4:$D$103=Analítico!BB$3),(Bens!$G$4:$G$103))</f>
        <v>0</v>
      </c>
      <c r="BC148" s="73">
        <f>SUMPRODUCT(-(Bens!$B$4:$B$103=Analítico!$B148),-(Bens!$D$4:$D$103=Analítico!BC$3),(Bens!$G$4:$G$103))</f>
        <v>0</v>
      </c>
      <c r="BD148" s="73">
        <f>SUMPRODUCT(-(Bens!$B$4:$B$103=Analítico!$B148),-(Bens!$D$4:$D$103=Analítico!BD$3),(Bens!$G$4:$G$103))</f>
        <v>0</v>
      </c>
      <c r="BE148" s="73">
        <f>SUMPRODUCT(-(Bens!$B$4:$B$103=Analítico!$B148),-(Bens!$D$4:$D$103=Analítico!BE$3),(Bens!$G$4:$G$103))</f>
        <v>0</v>
      </c>
      <c r="BF148" s="73">
        <f>SUMPRODUCT(-(Bens!$B$4:$B$103=Analítico!$B148),-(Bens!$D$4:$D$103=Analítico!BF$3),(Bens!$G$4:$G$103))</f>
        <v>0</v>
      </c>
      <c r="BG148" s="73">
        <f>SUMPRODUCT(-(Bens!$B$4:$B$103=Analítico!$B148),-(Bens!$D$4:$D$103=Analítico!BG$3),(Bens!$G$4:$G$103))</f>
        <v>0</v>
      </c>
      <c r="BH148" s="73">
        <f>SUMPRODUCT(-(Bens!$B$4:$B$103=Analítico!$B148),-(Bens!$D$4:$D$103=Analítico!BH$3),(Bens!$G$4:$G$103))</f>
        <v>0</v>
      </c>
      <c r="BI148" s="73">
        <f>SUMPRODUCT(-(Bens!$B$4:$B$103=Analítico!$B148),-(Bens!$D$4:$D$103=Analítico!BI$3),(Bens!$G$4:$G$103))</f>
        <v>0</v>
      </c>
      <c r="BJ148" s="73">
        <f>SUMPRODUCT(-(Bens!$B$4:$B$103=Analítico!$B148),-(Bens!$D$4:$D$103=Analítico!BJ$3),(Bens!$G$4:$G$103))</f>
        <v>0</v>
      </c>
      <c r="BK148" s="71">
        <f t="shared" si="39"/>
        <v>0</v>
      </c>
      <c r="BL148" s="76">
        <f t="shared" ca="1" si="40"/>
        <v>0</v>
      </c>
    </row>
    <row r="149" spans="1:64" s="49" customFormat="1" ht="23.25" customHeight="1">
      <c r="A149" s="19" t="s">
        <v>304</v>
      </c>
      <c r="B149" s="20" t="s">
        <v>305</v>
      </c>
      <c r="C149" s="73">
        <f>SUMPRODUCT(-(Bens!$B$4:$B$103=Analítico!$B149),-(Bens!$D$4:$D$103=Analítico!C$3),(Bens!$G$4:$G$103))</f>
        <v>0</v>
      </c>
      <c r="D149" s="73">
        <f>SUMPRODUCT(-(Bens!$B$4:$B$103=Analítico!$B149),-(Bens!$D$4:$D$103=Analítico!D$3),(Bens!$G$4:$G$103))</f>
        <v>0</v>
      </c>
      <c r="E149" s="73">
        <f>SUMPRODUCT(-(Bens!$B$4:$B$103=Analítico!$B149),-(Bens!$D$4:$D$103=Analítico!E$3),(Bens!$G$4:$G$103))</f>
        <v>0</v>
      </c>
      <c r="F149" s="73">
        <f>SUMPRODUCT(-(Bens!$B$4:$B$103=Analítico!$B149),-(Bens!$D$4:$D$103=Analítico!F$3),(Bens!$G$4:$G$103))</f>
        <v>0</v>
      </c>
      <c r="G149" s="73">
        <f>SUMPRODUCT(-(Bens!$B$4:$B$103=Analítico!$B149),-(Bens!$D$4:$D$103=Analítico!G$3),(Bens!$G$4:$G$103))</f>
        <v>0</v>
      </c>
      <c r="H149" s="73">
        <f>SUMPRODUCT(-(Bens!$B$4:$B$103=Analítico!$B149),-(Bens!$D$4:$D$103=Analítico!H$3),(Bens!$G$4:$G$103))</f>
        <v>0</v>
      </c>
      <c r="I149" s="73">
        <f>SUMPRODUCT(-(Bens!$B$4:$B$103=Analítico!$B149),-(Bens!$D$4:$D$103=Analítico!I$3),(Bens!$G$4:$G$103))</f>
        <v>0</v>
      </c>
      <c r="J149" s="73">
        <f>SUMPRODUCT(-(Bens!$B$4:$B$103=Analítico!$B149),-(Bens!$D$4:$D$103=Analítico!J$3),(Bens!$G$4:$G$103))</f>
        <v>0</v>
      </c>
      <c r="K149" s="73">
        <f>SUMPRODUCT(-(Bens!$B$4:$B$103=Analítico!$B149),-(Bens!$D$4:$D$103=Analítico!K$3),(Bens!$G$4:$G$103))</f>
        <v>0</v>
      </c>
      <c r="L149" s="73">
        <f>SUMPRODUCT(-(Bens!$B$4:$B$103=Analítico!$B149),-(Bens!$D$4:$D$103=Analítico!L$3),(Bens!$G$4:$G$103))</f>
        <v>0</v>
      </c>
      <c r="M149" s="73">
        <f>SUMPRODUCT(-(Bens!$B$4:$B$103=Analítico!$B149),-(Bens!$D$4:$D$103=Analítico!M$3),(Bens!$G$4:$G$103))</f>
        <v>0</v>
      </c>
      <c r="N149" s="73">
        <f>SUMPRODUCT(-(Bens!$B$4:$B$103=Analítico!$B149),-(Bens!$D$4:$D$103=Analítico!N$3),(Bens!$G$4:$G$103))</f>
        <v>0</v>
      </c>
      <c r="O149" s="73">
        <f>SUMPRODUCT(-(Bens!$B$4:$B$103=Analítico!$B149),-(Bens!$D$4:$D$103=Analítico!O$3),(Bens!$G$4:$G$103))</f>
        <v>0</v>
      </c>
      <c r="P149" s="73">
        <f>SUMPRODUCT(-(Bens!$B$4:$B$103=Analítico!$B149),-(Bens!$D$4:$D$103=Analítico!P$3),(Bens!$G$4:$G$103))</f>
        <v>0</v>
      </c>
      <c r="Q149" s="73">
        <f>SUMPRODUCT(-(Bens!$B$4:$B$103=Analítico!$B149),-(Bens!$D$4:$D$103=Analítico!Q$3),(Bens!$G$4:$G$103))</f>
        <v>0</v>
      </c>
      <c r="R149" s="73">
        <f>SUMPRODUCT(-(Bens!$B$4:$B$103=Analítico!$B149),-(Bens!$D$4:$D$103=Analítico!R$3),(Bens!$G$4:$G$103))</f>
        <v>0</v>
      </c>
      <c r="S149" s="73">
        <f>SUMPRODUCT(-(Bens!$B$4:$B$103=Analítico!$B149),-(Bens!$D$4:$D$103=Analítico!S$3),(Bens!$G$4:$G$103))</f>
        <v>0</v>
      </c>
      <c r="T149" s="73">
        <f>SUMPRODUCT(-(Bens!$B$4:$B$103=Analítico!$B149),-(Bens!$D$4:$D$103=Analítico!T$3),(Bens!$G$4:$G$103))</f>
        <v>0</v>
      </c>
      <c r="U149" s="73">
        <f>SUMPRODUCT(-(Bens!$B$4:$B$103=Analítico!$B149),-(Bens!$D$4:$D$103=Analítico!U$3),(Bens!$G$4:$G$103))</f>
        <v>0</v>
      </c>
      <c r="V149" s="73">
        <f>SUMPRODUCT(-(Bens!$B$4:$B$103=Analítico!$B149),-(Bens!$D$4:$D$103=Analítico!V$3),(Bens!$G$4:$G$103))</f>
        <v>0</v>
      </c>
      <c r="W149" s="73">
        <f>SUMPRODUCT(-(Bens!$B$4:$B$103=Analítico!$B149),-(Bens!$D$4:$D$103=Analítico!W$3),(Bens!$G$4:$G$103))</f>
        <v>0</v>
      </c>
      <c r="X149" s="73">
        <f>SUMPRODUCT(-(Bens!$B$4:$B$103=Analítico!$B149),-(Bens!$D$4:$D$103=Analítico!X$3),(Bens!$G$4:$G$103))</f>
        <v>0</v>
      </c>
      <c r="Y149" s="73">
        <f>SUMPRODUCT(-(Bens!$B$4:$B$103=Analítico!$B149),-(Bens!$D$4:$D$103=Analítico!Y$3),(Bens!$G$4:$G$103))</f>
        <v>0</v>
      </c>
      <c r="Z149" s="73">
        <f>SUMPRODUCT(-(Bens!$B$4:$B$103=Analítico!$B149),-(Bens!$D$4:$D$103=Analítico!Z$3),(Bens!$G$4:$G$103))</f>
        <v>0</v>
      </c>
      <c r="AA149" s="73">
        <f>SUMPRODUCT(-(Bens!$B$4:$B$103=Analítico!$B149),-(Bens!$D$4:$D$103=Analítico!AA$3),(Bens!$G$4:$G$103))</f>
        <v>0</v>
      </c>
      <c r="AB149" s="73">
        <f>SUMPRODUCT(-(Bens!$B$4:$B$103=Analítico!$B149),-(Bens!$D$4:$D$103=Analítico!AB$3),(Bens!$G$4:$G$103))</f>
        <v>0</v>
      </c>
      <c r="AC149" s="73">
        <f>SUMPRODUCT(-(Bens!$B$4:$B$103=Analítico!$B149),-(Bens!$D$4:$D$103=Analítico!AC$3),(Bens!$G$4:$G$103))</f>
        <v>0</v>
      </c>
      <c r="AD149" s="73">
        <f>SUMPRODUCT(-(Bens!$B$4:$B$103=Analítico!$B149),-(Bens!$D$4:$D$103=Analítico!AD$3),(Bens!$G$4:$G$103))</f>
        <v>0</v>
      </c>
      <c r="AE149" s="73">
        <f>SUMPRODUCT(-(Bens!$B$4:$B$103=Analítico!$B149),-(Bens!$D$4:$D$103=Analítico!AE$3),(Bens!$G$4:$G$103))</f>
        <v>0</v>
      </c>
      <c r="AF149" s="73">
        <f>SUMPRODUCT(-(Bens!$B$4:$B$103=Analítico!$B149),-(Bens!$D$4:$D$103=Analítico!AF$3),(Bens!$G$4:$G$103))</f>
        <v>0</v>
      </c>
      <c r="AG149" s="73">
        <f>SUMPRODUCT(-(Bens!$B$4:$B$103=Analítico!$B149),-(Bens!$D$4:$D$103=Analítico!AG$3),(Bens!$G$4:$G$103))</f>
        <v>0</v>
      </c>
      <c r="AH149" s="73">
        <f>SUMPRODUCT(-(Bens!$B$4:$B$103=Analítico!$B149),-(Bens!$D$4:$D$103=Analítico!AH$3),(Bens!$G$4:$G$103))</f>
        <v>0</v>
      </c>
      <c r="AI149" s="73">
        <f>SUMPRODUCT(-(Bens!$B$4:$B$103=Analítico!$B149),-(Bens!$D$4:$D$103=Analítico!AI$3),(Bens!$G$4:$G$103))</f>
        <v>0</v>
      </c>
      <c r="AJ149" s="73">
        <f>SUMPRODUCT(-(Bens!$B$4:$B$103=Analítico!$B149),-(Bens!$D$4:$D$103=Analítico!AJ$3),(Bens!$G$4:$G$103))</f>
        <v>0</v>
      </c>
      <c r="AK149" s="73">
        <f>SUMPRODUCT(-(Bens!$B$4:$B$103=Analítico!$B149),-(Bens!$D$4:$D$103=Analítico!AK$3),(Bens!$G$4:$G$103))</f>
        <v>0</v>
      </c>
      <c r="AL149" s="73">
        <f>SUMPRODUCT(-(Bens!$B$4:$B$103=Analítico!$B149),-(Bens!$D$4:$D$103=Analítico!AL$3),(Bens!$G$4:$G$103))</f>
        <v>0</v>
      </c>
      <c r="AM149" s="73">
        <f>SUMPRODUCT(-(Bens!$B$4:$B$103=Analítico!$B149),-(Bens!$D$4:$D$103=Analítico!AM$3),(Bens!$G$4:$G$103))</f>
        <v>0</v>
      </c>
      <c r="AN149" s="73">
        <f>SUMPRODUCT(-(Bens!$B$4:$B$103=Analítico!$B149),-(Bens!$D$4:$D$103=Analítico!AN$3),(Bens!$G$4:$G$103))</f>
        <v>0</v>
      </c>
      <c r="AO149" s="73">
        <f>SUMPRODUCT(-(Bens!$B$4:$B$103=Analítico!$B149),-(Bens!$D$4:$D$103=Analítico!AO$3),(Bens!$G$4:$G$103))</f>
        <v>0</v>
      </c>
      <c r="AP149" s="73">
        <f>SUMPRODUCT(-(Bens!$B$4:$B$103=Analítico!$B149),-(Bens!$D$4:$D$103=Analítico!AP$3),(Bens!$G$4:$G$103))</f>
        <v>0</v>
      </c>
      <c r="AQ149" s="73">
        <f>SUMPRODUCT(-(Bens!$B$4:$B$103=Analítico!$B149),-(Bens!$D$4:$D$103=Analítico!AQ$3),(Bens!$G$4:$G$103))</f>
        <v>0</v>
      </c>
      <c r="AR149" s="73">
        <f>SUMPRODUCT(-(Bens!$B$4:$B$103=Analítico!$B149),-(Bens!$D$4:$D$103=Analítico!AR$3),(Bens!$G$4:$G$103))</f>
        <v>0</v>
      </c>
      <c r="AS149" s="73">
        <f>SUMPRODUCT(-(Bens!$B$4:$B$103=Analítico!$B149),-(Bens!$D$4:$D$103=Analítico!AS$3),(Bens!$G$4:$G$103))</f>
        <v>0</v>
      </c>
      <c r="AT149" s="73">
        <f>SUMPRODUCT(-(Bens!$B$4:$B$103=Analítico!$B149),-(Bens!$D$4:$D$103=Analítico!AT$3),(Bens!$G$4:$G$103))</f>
        <v>0</v>
      </c>
      <c r="AU149" s="73">
        <f>SUMPRODUCT(-(Bens!$B$4:$B$103=Analítico!$B149),-(Bens!$D$4:$D$103=Analítico!AU$3),(Bens!$G$4:$G$103))</f>
        <v>0</v>
      </c>
      <c r="AV149" s="73">
        <f>SUMPRODUCT(-(Bens!$B$4:$B$103=Analítico!$B149),-(Bens!$D$4:$D$103=Analítico!AV$3),(Bens!$G$4:$G$103))</f>
        <v>0</v>
      </c>
      <c r="AW149" s="73">
        <f>SUMPRODUCT(-(Bens!$B$4:$B$103=Analítico!$B149),-(Bens!$D$4:$D$103=Analítico!AW$3),(Bens!$G$4:$G$103))</f>
        <v>0</v>
      </c>
      <c r="AX149" s="73">
        <f>SUMPRODUCT(-(Bens!$B$4:$B$103=Analítico!$B149),-(Bens!$D$4:$D$103=Analítico!AX$3),(Bens!$G$4:$G$103))</f>
        <v>0</v>
      </c>
      <c r="AY149" s="73">
        <f>SUMPRODUCT(-(Bens!$B$4:$B$103=Analítico!$B149),-(Bens!$D$4:$D$103=Analítico!AY$3),(Bens!$G$4:$G$103))</f>
        <v>0</v>
      </c>
      <c r="AZ149" s="73">
        <f>SUMPRODUCT(-(Bens!$B$4:$B$103=Analítico!$B149),-(Bens!$D$4:$D$103=Analítico!AZ$3),(Bens!$G$4:$G$103))</f>
        <v>0</v>
      </c>
      <c r="BA149" s="73">
        <f>SUMPRODUCT(-(Bens!$B$4:$B$103=Analítico!$B149),-(Bens!$D$4:$D$103=Analítico!BA$3),(Bens!$G$4:$G$103))</f>
        <v>0</v>
      </c>
      <c r="BB149" s="73">
        <f>SUMPRODUCT(-(Bens!$B$4:$B$103=Analítico!$B149),-(Bens!$D$4:$D$103=Analítico!BB$3),(Bens!$G$4:$G$103))</f>
        <v>0</v>
      </c>
      <c r="BC149" s="73">
        <f>SUMPRODUCT(-(Bens!$B$4:$B$103=Analítico!$B149),-(Bens!$D$4:$D$103=Analítico!BC$3),(Bens!$G$4:$G$103))</f>
        <v>0</v>
      </c>
      <c r="BD149" s="73">
        <f>SUMPRODUCT(-(Bens!$B$4:$B$103=Analítico!$B149),-(Bens!$D$4:$D$103=Analítico!BD$3),(Bens!$G$4:$G$103))</f>
        <v>0</v>
      </c>
      <c r="BE149" s="73">
        <f>SUMPRODUCT(-(Bens!$B$4:$B$103=Analítico!$B149),-(Bens!$D$4:$D$103=Analítico!BE$3),(Bens!$G$4:$G$103))</f>
        <v>0</v>
      </c>
      <c r="BF149" s="73">
        <f>SUMPRODUCT(-(Bens!$B$4:$B$103=Analítico!$B149),-(Bens!$D$4:$D$103=Analítico!BF$3),(Bens!$G$4:$G$103))</f>
        <v>0</v>
      </c>
      <c r="BG149" s="73">
        <f>SUMPRODUCT(-(Bens!$B$4:$B$103=Analítico!$B149),-(Bens!$D$4:$D$103=Analítico!BG$3),(Bens!$G$4:$G$103))</f>
        <v>0</v>
      </c>
      <c r="BH149" s="73">
        <f>SUMPRODUCT(-(Bens!$B$4:$B$103=Analítico!$B149),-(Bens!$D$4:$D$103=Analítico!BH$3),(Bens!$G$4:$G$103))</f>
        <v>0</v>
      </c>
      <c r="BI149" s="73">
        <f>SUMPRODUCT(-(Bens!$B$4:$B$103=Analítico!$B149),-(Bens!$D$4:$D$103=Analítico!BI$3),(Bens!$G$4:$G$103))</f>
        <v>0</v>
      </c>
      <c r="BJ149" s="73">
        <f>SUMPRODUCT(-(Bens!$B$4:$B$103=Analítico!$B149),-(Bens!$D$4:$D$103=Analítico!BJ$3),(Bens!$G$4:$G$103))</f>
        <v>0</v>
      </c>
      <c r="BK149" s="71">
        <f t="shared" si="39"/>
        <v>0</v>
      </c>
      <c r="BL149" s="76">
        <f t="shared" ca="1" si="40"/>
        <v>0</v>
      </c>
    </row>
    <row r="150" spans="1:64" s="49" customFormat="1" ht="23.25" customHeight="1">
      <c r="A150" s="19" t="s">
        <v>306</v>
      </c>
      <c r="B150" s="20" t="s">
        <v>307</v>
      </c>
      <c r="C150" s="73">
        <f>SUMPRODUCT(-(Bens!$B$4:$B$103=Analítico!$B150),-(Bens!$D$4:$D$103=Analítico!C$3),(Bens!$G$4:$G$103))</f>
        <v>0</v>
      </c>
      <c r="D150" s="73">
        <f>SUMPRODUCT(-(Bens!$B$4:$B$103=Analítico!$B150),-(Bens!$D$4:$D$103=Analítico!D$3),(Bens!$G$4:$G$103))</f>
        <v>0</v>
      </c>
      <c r="E150" s="73">
        <f>SUMPRODUCT(-(Bens!$B$4:$B$103=Analítico!$B150),-(Bens!$D$4:$D$103=Analítico!E$3),(Bens!$G$4:$G$103))</f>
        <v>0</v>
      </c>
      <c r="F150" s="73">
        <f>SUMPRODUCT(-(Bens!$B$4:$B$103=Analítico!$B150),-(Bens!$D$4:$D$103=Analítico!F$3),(Bens!$G$4:$G$103))</f>
        <v>0</v>
      </c>
      <c r="G150" s="73">
        <f>SUMPRODUCT(-(Bens!$B$4:$B$103=Analítico!$B150),-(Bens!$D$4:$D$103=Analítico!G$3),(Bens!$G$4:$G$103))</f>
        <v>0</v>
      </c>
      <c r="H150" s="73">
        <f>SUMPRODUCT(-(Bens!$B$4:$B$103=Analítico!$B150),-(Bens!$D$4:$D$103=Analítico!H$3),(Bens!$G$4:$G$103))</f>
        <v>0</v>
      </c>
      <c r="I150" s="73">
        <f>SUMPRODUCT(-(Bens!$B$4:$B$103=Analítico!$B150),-(Bens!$D$4:$D$103=Analítico!I$3),(Bens!$G$4:$G$103))</f>
        <v>0</v>
      </c>
      <c r="J150" s="73">
        <f>SUMPRODUCT(-(Bens!$B$4:$B$103=Analítico!$B150),-(Bens!$D$4:$D$103=Analítico!J$3),(Bens!$G$4:$G$103))</f>
        <v>0</v>
      </c>
      <c r="K150" s="73">
        <f>SUMPRODUCT(-(Bens!$B$4:$B$103=Analítico!$B150),-(Bens!$D$4:$D$103=Analítico!K$3),(Bens!$G$4:$G$103))</f>
        <v>0</v>
      </c>
      <c r="L150" s="73">
        <f>SUMPRODUCT(-(Bens!$B$4:$B$103=Analítico!$B150),-(Bens!$D$4:$D$103=Analítico!L$3),(Bens!$G$4:$G$103))</f>
        <v>0</v>
      </c>
      <c r="M150" s="73">
        <f>SUMPRODUCT(-(Bens!$B$4:$B$103=Analítico!$B150),-(Bens!$D$4:$D$103=Analítico!M$3),(Bens!$G$4:$G$103))</f>
        <v>0</v>
      </c>
      <c r="N150" s="73">
        <f>SUMPRODUCT(-(Bens!$B$4:$B$103=Analítico!$B150),-(Bens!$D$4:$D$103=Analítico!N$3),(Bens!$G$4:$G$103))</f>
        <v>0</v>
      </c>
      <c r="O150" s="73">
        <f>SUMPRODUCT(-(Bens!$B$4:$B$103=Analítico!$B150),-(Bens!$D$4:$D$103=Analítico!O$3),(Bens!$G$4:$G$103))</f>
        <v>0</v>
      </c>
      <c r="P150" s="73">
        <f>SUMPRODUCT(-(Bens!$B$4:$B$103=Analítico!$B150),-(Bens!$D$4:$D$103=Analítico!P$3),(Bens!$G$4:$G$103))</f>
        <v>0</v>
      </c>
      <c r="Q150" s="73">
        <f>SUMPRODUCT(-(Bens!$B$4:$B$103=Analítico!$B150),-(Bens!$D$4:$D$103=Analítico!Q$3),(Bens!$G$4:$G$103))</f>
        <v>0</v>
      </c>
      <c r="R150" s="73">
        <f>SUMPRODUCT(-(Bens!$B$4:$B$103=Analítico!$B150),-(Bens!$D$4:$D$103=Analítico!R$3),(Bens!$G$4:$G$103))</f>
        <v>0</v>
      </c>
      <c r="S150" s="73">
        <f>SUMPRODUCT(-(Bens!$B$4:$B$103=Analítico!$B150),-(Bens!$D$4:$D$103=Analítico!S$3),(Bens!$G$4:$G$103))</f>
        <v>0</v>
      </c>
      <c r="T150" s="73">
        <f>SUMPRODUCT(-(Bens!$B$4:$B$103=Analítico!$B150),-(Bens!$D$4:$D$103=Analítico!T$3),(Bens!$G$4:$G$103))</f>
        <v>0</v>
      </c>
      <c r="U150" s="73">
        <f>SUMPRODUCT(-(Bens!$B$4:$B$103=Analítico!$B150),-(Bens!$D$4:$D$103=Analítico!U$3),(Bens!$G$4:$G$103))</f>
        <v>0</v>
      </c>
      <c r="V150" s="73">
        <f>SUMPRODUCT(-(Bens!$B$4:$B$103=Analítico!$B150),-(Bens!$D$4:$D$103=Analítico!V$3),(Bens!$G$4:$G$103))</f>
        <v>0</v>
      </c>
      <c r="W150" s="73">
        <f>SUMPRODUCT(-(Bens!$B$4:$B$103=Analítico!$B150),-(Bens!$D$4:$D$103=Analítico!W$3),(Bens!$G$4:$G$103))</f>
        <v>0</v>
      </c>
      <c r="X150" s="73">
        <f>SUMPRODUCT(-(Bens!$B$4:$B$103=Analítico!$B150),-(Bens!$D$4:$D$103=Analítico!X$3),(Bens!$G$4:$G$103))</f>
        <v>0</v>
      </c>
      <c r="Y150" s="73">
        <f>SUMPRODUCT(-(Bens!$B$4:$B$103=Analítico!$B150),-(Bens!$D$4:$D$103=Analítico!Y$3),(Bens!$G$4:$G$103))</f>
        <v>0</v>
      </c>
      <c r="Z150" s="73">
        <f>SUMPRODUCT(-(Bens!$B$4:$B$103=Analítico!$B150),-(Bens!$D$4:$D$103=Analítico!Z$3),(Bens!$G$4:$G$103))</f>
        <v>0</v>
      </c>
      <c r="AA150" s="73">
        <f>SUMPRODUCT(-(Bens!$B$4:$B$103=Analítico!$B150),-(Bens!$D$4:$D$103=Analítico!AA$3),(Bens!$G$4:$G$103))</f>
        <v>0</v>
      </c>
      <c r="AB150" s="73">
        <f>SUMPRODUCT(-(Bens!$B$4:$B$103=Analítico!$B150),-(Bens!$D$4:$D$103=Analítico!AB$3),(Bens!$G$4:$G$103))</f>
        <v>0</v>
      </c>
      <c r="AC150" s="73">
        <f>SUMPRODUCT(-(Bens!$B$4:$B$103=Analítico!$B150),-(Bens!$D$4:$D$103=Analítico!AC$3),(Bens!$G$4:$G$103))</f>
        <v>0</v>
      </c>
      <c r="AD150" s="73">
        <f>SUMPRODUCT(-(Bens!$B$4:$B$103=Analítico!$B150),-(Bens!$D$4:$D$103=Analítico!AD$3),(Bens!$G$4:$G$103))</f>
        <v>0</v>
      </c>
      <c r="AE150" s="73">
        <f>SUMPRODUCT(-(Bens!$B$4:$B$103=Analítico!$B150),-(Bens!$D$4:$D$103=Analítico!AE$3),(Bens!$G$4:$G$103))</f>
        <v>0</v>
      </c>
      <c r="AF150" s="73">
        <f>SUMPRODUCT(-(Bens!$B$4:$B$103=Analítico!$B150),-(Bens!$D$4:$D$103=Analítico!AF$3),(Bens!$G$4:$G$103))</f>
        <v>0</v>
      </c>
      <c r="AG150" s="73">
        <f>SUMPRODUCT(-(Bens!$B$4:$B$103=Analítico!$B150),-(Bens!$D$4:$D$103=Analítico!AG$3),(Bens!$G$4:$G$103))</f>
        <v>0</v>
      </c>
      <c r="AH150" s="73">
        <f>SUMPRODUCT(-(Bens!$B$4:$B$103=Analítico!$B150),-(Bens!$D$4:$D$103=Analítico!AH$3),(Bens!$G$4:$G$103))</f>
        <v>0</v>
      </c>
      <c r="AI150" s="73">
        <f>SUMPRODUCT(-(Bens!$B$4:$B$103=Analítico!$B150),-(Bens!$D$4:$D$103=Analítico!AI$3),(Bens!$G$4:$G$103))</f>
        <v>0</v>
      </c>
      <c r="AJ150" s="73">
        <f>SUMPRODUCT(-(Bens!$B$4:$B$103=Analítico!$B150),-(Bens!$D$4:$D$103=Analítico!AJ$3),(Bens!$G$4:$G$103))</f>
        <v>0</v>
      </c>
      <c r="AK150" s="73">
        <f>SUMPRODUCT(-(Bens!$B$4:$B$103=Analítico!$B150),-(Bens!$D$4:$D$103=Analítico!AK$3),(Bens!$G$4:$G$103))</f>
        <v>0</v>
      </c>
      <c r="AL150" s="73">
        <f>SUMPRODUCT(-(Bens!$B$4:$B$103=Analítico!$B150),-(Bens!$D$4:$D$103=Analítico!AL$3),(Bens!$G$4:$G$103))</f>
        <v>0</v>
      </c>
      <c r="AM150" s="73">
        <f>SUMPRODUCT(-(Bens!$B$4:$B$103=Analítico!$B150),-(Bens!$D$4:$D$103=Analítico!AM$3),(Bens!$G$4:$G$103))</f>
        <v>0</v>
      </c>
      <c r="AN150" s="73">
        <f>SUMPRODUCT(-(Bens!$B$4:$B$103=Analítico!$B150),-(Bens!$D$4:$D$103=Analítico!AN$3),(Bens!$G$4:$G$103))</f>
        <v>0</v>
      </c>
      <c r="AO150" s="73">
        <f>SUMPRODUCT(-(Bens!$B$4:$B$103=Analítico!$B150),-(Bens!$D$4:$D$103=Analítico!AO$3),(Bens!$G$4:$G$103))</f>
        <v>0</v>
      </c>
      <c r="AP150" s="73">
        <f>SUMPRODUCT(-(Bens!$B$4:$B$103=Analítico!$B150),-(Bens!$D$4:$D$103=Analítico!AP$3),(Bens!$G$4:$G$103))</f>
        <v>0</v>
      </c>
      <c r="AQ150" s="73">
        <f>SUMPRODUCT(-(Bens!$B$4:$B$103=Analítico!$B150),-(Bens!$D$4:$D$103=Analítico!AQ$3),(Bens!$G$4:$G$103))</f>
        <v>0</v>
      </c>
      <c r="AR150" s="73">
        <f>SUMPRODUCT(-(Bens!$B$4:$B$103=Analítico!$B150),-(Bens!$D$4:$D$103=Analítico!AR$3),(Bens!$G$4:$G$103))</f>
        <v>0</v>
      </c>
      <c r="AS150" s="73">
        <f>SUMPRODUCT(-(Bens!$B$4:$B$103=Analítico!$B150),-(Bens!$D$4:$D$103=Analítico!AS$3),(Bens!$G$4:$G$103))</f>
        <v>0</v>
      </c>
      <c r="AT150" s="73">
        <f>SUMPRODUCT(-(Bens!$B$4:$B$103=Analítico!$B150),-(Bens!$D$4:$D$103=Analítico!AT$3),(Bens!$G$4:$G$103))</f>
        <v>0</v>
      </c>
      <c r="AU150" s="73">
        <f>SUMPRODUCT(-(Bens!$B$4:$B$103=Analítico!$B150),-(Bens!$D$4:$D$103=Analítico!AU$3),(Bens!$G$4:$G$103))</f>
        <v>0</v>
      </c>
      <c r="AV150" s="73">
        <f>SUMPRODUCT(-(Bens!$B$4:$B$103=Analítico!$B150),-(Bens!$D$4:$D$103=Analítico!AV$3),(Bens!$G$4:$G$103))</f>
        <v>0</v>
      </c>
      <c r="AW150" s="73">
        <f>SUMPRODUCT(-(Bens!$B$4:$B$103=Analítico!$B150),-(Bens!$D$4:$D$103=Analítico!AW$3),(Bens!$G$4:$G$103))</f>
        <v>0</v>
      </c>
      <c r="AX150" s="73">
        <f>SUMPRODUCT(-(Bens!$B$4:$B$103=Analítico!$B150),-(Bens!$D$4:$D$103=Analítico!AX$3),(Bens!$G$4:$G$103))</f>
        <v>0</v>
      </c>
      <c r="AY150" s="73">
        <f>SUMPRODUCT(-(Bens!$B$4:$B$103=Analítico!$B150),-(Bens!$D$4:$D$103=Analítico!AY$3),(Bens!$G$4:$G$103))</f>
        <v>0</v>
      </c>
      <c r="AZ150" s="73">
        <f>SUMPRODUCT(-(Bens!$B$4:$B$103=Analítico!$B150),-(Bens!$D$4:$D$103=Analítico!AZ$3),(Bens!$G$4:$G$103))</f>
        <v>0</v>
      </c>
      <c r="BA150" s="73">
        <f>SUMPRODUCT(-(Bens!$B$4:$B$103=Analítico!$B150),-(Bens!$D$4:$D$103=Analítico!BA$3),(Bens!$G$4:$G$103))</f>
        <v>0</v>
      </c>
      <c r="BB150" s="73">
        <f>SUMPRODUCT(-(Bens!$B$4:$B$103=Analítico!$B150),-(Bens!$D$4:$D$103=Analítico!BB$3),(Bens!$G$4:$G$103))</f>
        <v>0</v>
      </c>
      <c r="BC150" s="73">
        <f>SUMPRODUCT(-(Bens!$B$4:$B$103=Analítico!$B150),-(Bens!$D$4:$D$103=Analítico!BC$3),(Bens!$G$4:$G$103))</f>
        <v>0</v>
      </c>
      <c r="BD150" s="73">
        <f>SUMPRODUCT(-(Bens!$B$4:$B$103=Analítico!$B150),-(Bens!$D$4:$D$103=Analítico!BD$3),(Bens!$G$4:$G$103))</f>
        <v>0</v>
      </c>
      <c r="BE150" s="73">
        <f>SUMPRODUCT(-(Bens!$B$4:$B$103=Analítico!$B150),-(Bens!$D$4:$D$103=Analítico!BE$3),(Bens!$G$4:$G$103))</f>
        <v>0</v>
      </c>
      <c r="BF150" s="73">
        <f>SUMPRODUCT(-(Bens!$B$4:$B$103=Analítico!$B150),-(Bens!$D$4:$D$103=Analítico!BF$3),(Bens!$G$4:$G$103))</f>
        <v>0</v>
      </c>
      <c r="BG150" s="73">
        <f>SUMPRODUCT(-(Bens!$B$4:$B$103=Analítico!$B150),-(Bens!$D$4:$D$103=Analítico!BG$3),(Bens!$G$4:$G$103))</f>
        <v>0</v>
      </c>
      <c r="BH150" s="73">
        <f>SUMPRODUCT(-(Bens!$B$4:$B$103=Analítico!$B150),-(Bens!$D$4:$D$103=Analítico!BH$3),(Bens!$G$4:$G$103))</f>
        <v>0</v>
      </c>
      <c r="BI150" s="73">
        <f>SUMPRODUCT(-(Bens!$B$4:$B$103=Analítico!$B150),-(Bens!$D$4:$D$103=Analítico!BI$3),(Bens!$G$4:$G$103))</f>
        <v>0</v>
      </c>
      <c r="BJ150" s="73">
        <f>SUMPRODUCT(-(Bens!$B$4:$B$103=Analítico!$B150),-(Bens!$D$4:$D$103=Analítico!BJ$3),(Bens!$G$4:$G$103))</f>
        <v>0</v>
      </c>
      <c r="BK150" s="71">
        <f t="shared" si="39"/>
        <v>0</v>
      </c>
      <c r="BL150" s="76">
        <f t="shared" ca="1" si="40"/>
        <v>0</v>
      </c>
    </row>
    <row r="151" spans="1:64" s="49" customFormat="1" ht="23.25" customHeight="1">
      <c r="A151" s="19" t="s">
        <v>308</v>
      </c>
      <c r="B151" s="20" t="s">
        <v>309</v>
      </c>
      <c r="C151" s="73">
        <f>SUMPRODUCT(-(Bens!$B$4:$B$103=Analítico!$B151),-(Bens!$D$4:$D$103=Analítico!C$3),(Bens!$G$4:$G$103))</f>
        <v>0</v>
      </c>
      <c r="D151" s="73">
        <f>SUMPRODUCT(-(Bens!$B$4:$B$103=Analítico!$B151),-(Bens!$D$4:$D$103=Analítico!D$3),(Bens!$G$4:$G$103))</f>
        <v>0</v>
      </c>
      <c r="E151" s="73">
        <f>SUMPRODUCT(-(Bens!$B$4:$B$103=Analítico!$B151),-(Bens!$D$4:$D$103=Analítico!E$3),(Bens!$G$4:$G$103))</f>
        <v>0</v>
      </c>
      <c r="F151" s="73">
        <f>SUMPRODUCT(-(Bens!$B$4:$B$103=Analítico!$B151),-(Bens!$D$4:$D$103=Analítico!F$3),(Bens!$G$4:$G$103))</f>
        <v>0</v>
      </c>
      <c r="G151" s="73">
        <f>SUMPRODUCT(-(Bens!$B$4:$B$103=Analítico!$B151),-(Bens!$D$4:$D$103=Analítico!G$3),(Bens!$G$4:$G$103))</f>
        <v>0</v>
      </c>
      <c r="H151" s="73">
        <f>SUMPRODUCT(-(Bens!$B$4:$B$103=Analítico!$B151),-(Bens!$D$4:$D$103=Analítico!H$3),(Bens!$G$4:$G$103))</f>
        <v>0</v>
      </c>
      <c r="I151" s="73">
        <f>SUMPRODUCT(-(Bens!$B$4:$B$103=Analítico!$B151),-(Bens!$D$4:$D$103=Analítico!I$3),(Bens!$G$4:$G$103))</f>
        <v>0</v>
      </c>
      <c r="J151" s="73">
        <f>SUMPRODUCT(-(Bens!$B$4:$B$103=Analítico!$B151),-(Bens!$D$4:$D$103=Analítico!J$3),(Bens!$G$4:$G$103))</f>
        <v>0</v>
      </c>
      <c r="K151" s="73">
        <f>SUMPRODUCT(-(Bens!$B$4:$B$103=Analítico!$B151),-(Bens!$D$4:$D$103=Analítico!K$3),(Bens!$G$4:$G$103))</f>
        <v>0</v>
      </c>
      <c r="L151" s="73">
        <f>SUMPRODUCT(-(Bens!$B$4:$B$103=Analítico!$B151),-(Bens!$D$4:$D$103=Analítico!L$3),(Bens!$G$4:$G$103))</f>
        <v>0</v>
      </c>
      <c r="M151" s="73">
        <f>SUMPRODUCT(-(Bens!$B$4:$B$103=Analítico!$B151),-(Bens!$D$4:$D$103=Analítico!M$3),(Bens!$G$4:$G$103))</f>
        <v>0</v>
      </c>
      <c r="N151" s="73">
        <f>SUMPRODUCT(-(Bens!$B$4:$B$103=Analítico!$B151),-(Bens!$D$4:$D$103=Analítico!N$3),(Bens!$G$4:$G$103))</f>
        <v>0</v>
      </c>
      <c r="O151" s="73">
        <f>SUMPRODUCT(-(Bens!$B$4:$B$103=Analítico!$B151),-(Bens!$D$4:$D$103=Analítico!O$3),(Bens!$G$4:$G$103))</f>
        <v>0</v>
      </c>
      <c r="P151" s="73">
        <f>SUMPRODUCT(-(Bens!$B$4:$B$103=Analítico!$B151),-(Bens!$D$4:$D$103=Analítico!P$3),(Bens!$G$4:$G$103))</f>
        <v>0</v>
      </c>
      <c r="Q151" s="73">
        <f>SUMPRODUCT(-(Bens!$B$4:$B$103=Analítico!$B151),-(Bens!$D$4:$D$103=Analítico!Q$3),(Bens!$G$4:$G$103))</f>
        <v>0</v>
      </c>
      <c r="R151" s="73">
        <f>SUMPRODUCT(-(Bens!$B$4:$B$103=Analítico!$B151),-(Bens!$D$4:$D$103=Analítico!R$3),(Bens!$G$4:$G$103))</f>
        <v>0</v>
      </c>
      <c r="S151" s="73">
        <f>SUMPRODUCT(-(Bens!$B$4:$B$103=Analítico!$B151),-(Bens!$D$4:$D$103=Analítico!S$3),(Bens!$G$4:$G$103))</f>
        <v>0</v>
      </c>
      <c r="T151" s="73">
        <f>SUMPRODUCT(-(Bens!$B$4:$B$103=Analítico!$B151),-(Bens!$D$4:$D$103=Analítico!T$3),(Bens!$G$4:$G$103))</f>
        <v>0</v>
      </c>
      <c r="U151" s="73">
        <f>SUMPRODUCT(-(Bens!$B$4:$B$103=Analítico!$B151),-(Bens!$D$4:$D$103=Analítico!U$3),(Bens!$G$4:$G$103))</f>
        <v>0</v>
      </c>
      <c r="V151" s="73">
        <f>SUMPRODUCT(-(Bens!$B$4:$B$103=Analítico!$B151),-(Bens!$D$4:$D$103=Analítico!V$3),(Bens!$G$4:$G$103))</f>
        <v>0</v>
      </c>
      <c r="W151" s="73">
        <f>SUMPRODUCT(-(Bens!$B$4:$B$103=Analítico!$B151),-(Bens!$D$4:$D$103=Analítico!W$3),(Bens!$G$4:$G$103))</f>
        <v>0</v>
      </c>
      <c r="X151" s="73">
        <f>SUMPRODUCT(-(Bens!$B$4:$B$103=Analítico!$B151),-(Bens!$D$4:$D$103=Analítico!X$3),(Bens!$G$4:$G$103))</f>
        <v>0</v>
      </c>
      <c r="Y151" s="73">
        <f>SUMPRODUCT(-(Bens!$B$4:$B$103=Analítico!$B151),-(Bens!$D$4:$D$103=Analítico!Y$3),(Bens!$G$4:$G$103))</f>
        <v>0</v>
      </c>
      <c r="Z151" s="73">
        <f>SUMPRODUCT(-(Bens!$B$4:$B$103=Analítico!$B151),-(Bens!$D$4:$D$103=Analítico!Z$3),(Bens!$G$4:$G$103))</f>
        <v>0</v>
      </c>
      <c r="AA151" s="73">
        <f>SUMPRODUCT(-(Bens!$B$4:$B$103=Analítico!$B151),-(Bens!$D$4:$D$103=Analítico!AA$3),(Bens!$G$4:$G$103))</f>
        <v>0</v>
      </c>
      <c r="AB151" s="73">
        <f>SUMPRODUCT(-(Bens!$B$4:$B$103=Analítico!$B151),-(Bens!$D$4:$D$103=Analítico!AB$3),(Bens!$G$4:$G$103))</f>
        <v>0</v>
      </c>
      <c r="AC151" s="73">
        <f>SUMPRODUCT(-(Bens!$B$4:$B$103=Analítico!$B151),-(Bens!$D$4:$D$103=Analítico!AC$3),(Bens!$G$4:$G$103))</f>
        <v>0</v>
      </c>
      <c r="AD151" s="73">
        <f>SUMPRODUCT(-(Bens!$B$4:$B$103=Analítico!$B151),-(Bens!$D$4:$D$103=Analítico!AD$3),(Bens!$G$4:$G$103))</f>
        <v>0</v>
      </c>
      <c r="AE151" s="73">
        <f>SUMPRODUCT(-(Bens!$B$4:$B$103=Analítico!$B151),-(Bens!$D$4:$D$103=Analítico!AE$3),(Bens!$G$4:$G$103))</f>
        <v>0</v>
      </c>
      <c r="AF151" s="73">
        <f>SUMPRODUCT(-(Bens!$B$4:$B$103=Analítico!$B151),-(Bens!$D$4:$D$103=Analítico!AF$3),(Bens!$G$4:$G$103))</f>
        <v>0</v>
      </c>
      <c r="AG151" s="73">
        <f>SUMPRODUCT(-(Bens!$B$4:$B$103=Analítico!$B151),-(Bens!$D$4:$D$103=Analítico!AG$3),(Bens!$G$4:$G$103))</f>
        <v>0</v>
      </c>
      <c r="AH151" s="73">
        <f>SUMPRODUCT(-(Bens!$B$4:$B$103=Analítico!$B151),-(Bens!$D$4:$D$103=Analítico!AH$3),(Bens!$G$4:$G$103))</f>
        <v>0</v>
      </c>
      <c r="AI151" s="73">
        <f>SUMPRODUCT(-(Bens!$B$4:$B$103=Analítico!$B151),-(Bens!$D$4:$D$103=Analítico!AI$3),(Bens!$G$4:$G$103))</f>
        <v>0</v>
      </c>
      <c r="AJ151" s="73">
        <f>SUMPRODUCT(-(Bens!$B$4:$B$103=Analítico!$B151),-(Bens!$D$4:$D$103=Analítico!AJ$3),(Bens!$G$4:$G$103))</f>
        <v>0</v>
      </c>
      <c r="AK151" s="73">
        <f>SUMPRODUCT(-(Bens!$B$4:$B$103=Analítico!$B151),-(Bens!$D$4:$D$103=Analítico!AK$3),(Bens!$G$4:$G$103))</f>
        <v>0</v>
      </c>
      <c r="AL151" s="73">
        <f>SUMPRODUCT(-(Bens!$B$4:$B$103=Analítico!$B151),-(Bens!$D$4:$D$103=Analítico!AL$3),(Bens!$G$4:$G$103))</f>
        <v>0</v>
      </c>
      <c r="AM151" s="73">
        <f>SUMPRODUCT(-(Bens!$B$4:$B$103=Analítico!$B151),-(Bens!$D$4:$D$103=Analítico!AM$3),(Bens!$G$4:$G$103))</f>
        <v>0</v>
      </c>
      <c r="AN151" s="73">
        <f>SUMPRODUCT(-(Bens!$B$4:$B$103=Analítico!$B151),-(Bens!$D$4:$D$103=Analítico!AN$3),(Bens!$G$4:$G$103))</f>
        <v>0</v>
      </c>
      <c r="AO151" s="73">
        <f>SUMPRODUCT(-(Bens!$B$4:$B$103=Analítico!$B151),-(Bens!$D$4:$D$103=Analítico!AO$3),(Bens!$G$4:$G$103))</f>
        <v>0</v>
      </c>
      <c r="AP151" s="73">
        <f>SUMPRODUCT(-(Bens!$B$4:$B$103=Analítico!$B151),-(Bens!$D$4:$D$103=Analítico!AP$3),(Bens!$G$4:$G$103))</f>
        <v>0</v>
      </c>
      <c r="AQ151" s="73">
        <f>SUMPRODUCT(-(Bens!$B$4:$B$103=Analítico!$B151),-(Bens!$D$4:$D$103=Analítico!AQ$3),(Bens!$G$4:$G$103))</f>
        <v>0</v>
      </c>
      <c r="AR151" s="73">
        <f>SUMPRODUCT(-(Bens!$B$4:$B$103=Analítico!$B151),-(Bens!$D$4:$D$103=Analítico!AR$3),(Bens!$G$4:$G$103))</f>
        <v>0</v>
      </c>
      <c r="AS151" s="73">
        <f>SUMPRODUCT(-(Bens!$B$4:$B$103=Analítico!$B151),-(Bens!$D$4:$D$103=Analítico!AS$3),(Bens!$G$4:$G$103))</f>
        <v>0</v>
      </c>
      <c r="AT151" s="73">
        <f>SUMPRODUCT(-(Bens!$B$4:$B$103=Analítico!$B151),-(Bens!$D$4:$D$103=Analítico!AT$3),(Bens!$G$4:$G$103))</f>
        <v>0</v>
      </c>
      <c r="AU151" s="73">
        <f>SUMPRODUCT(-(Bens!$B$4:$B$103=Analítico!$B151),-(Bens!$D$4:$D$103=Analítico!AU$3),(Bens!$G$4:$G$103))</f>
        <v>0</v>
      </c>
      <c r="AV151" s="73">
        <f>SUMPRODUCT(-(Bens!$B$4:$B$103=Analítico!$B151),-(Bens!$D$4:$D$103=Analítico!AV$3),(Bens!$G$4:$G$103))</f>
        <v>0</v>
      </c>
      <c r="AW151" s="73">
        <f>SUMPRODUCT(-(Bens!$B$4:$B$103=Analítico!$B151),-(Bens!$D$4:$D$103=Analítico!AW$3),(Bens!$G$4:$G$103))</f>
        <v>0</v>
      </c>
      <c r="AX151" s="73">
        <f>SUMPRODUCT(-(Bens!$B$4:$B$103=Analítico!$B151),-(Bens!$D$4:$D$103=Analítico!AX$3),(Bens!$G$4:$G$103))</f>
        <v>0</v>
      </c>
      <c r="AY151" s="73">
        <f>SUMPRODUCT(-(Bens!$B$4:$B$103=Analítico!$B151),-(Bens!$D$4:$D$103=Analítico!AY$3),(Bens!$G$4:$G$103))</f>
        <v>0</v>
      </c>
      <c r="AZ151" s="73">
        <f>SUMPRODUCT(-(Bens!$B$4:$B$103=Analítico!$B151),-(Bens!$D$4:$D$103=Analítico!AZ$3),(Bens!$G$4:$G$103))</f>
        <v>0</v>
      </c>
      <c r="BA151" s="73">
        <f>SUMPRODUCT(-(Bens!$B$4:$B$103=Analítico!$B151),-(Bens!$D$4:$D$103=Analítico!BA$3),(Bens!$G$4:$G$103))</f>
        <v>0</v>
      </c>
      <c r="BB151" s="73">
        <f>SUMPRODUCT(-(Bens!$B$4:$B$103=Analítico!$B151),-(Bens!$D$4:$D$103=Analítico!BB$3),(Bens!$G$4:$G$103))</f>
        <v>0</v>
      </c>
      <c r="BC151" s="73">
        <f>SUMPRODUCT(-(Bens!$B$4:$B$103=Analítico!$B151),-(Bens!$D$4:$D$103=Analítico!BC$3),(Bens!$G$4:$G$103))</f>
        <v>0</v>
      </c>
      <c r="BD151" s="73">
        <f>SUMPRODUCT(-(Bens!$B$4:$B$103=Analítico!$B151),-(Bens!$D$4:$D$103=Analítico!BD$3),(Bens!$G$4:$G$103))</f>
        <v>0</v>
      </c>
      <c r="BE151" s="73">
        <f>SUMPRODUCT(-(Bens!$B$4:$B$103=Analítico!$B151),-(Bens!$D$4:$D$103=Analítico!BE$3),(Bens!$G$4:$G$103))</f>
        <v>0</v>
      </c>
      <c r="BF151" s="73">
        <f>SUMPRODUCT(-(Bens!$B$4:$B$103=Analítico!$B151),-(Bens!$D$4:$D$103=Analítico!BF$3),(Bens!$G$4:$G$103))</f>
        <v>0</v>
      </c>
      <c r="BG151" s="73">
        <f>SUMPRODUCT(-(Bens!$B$4:$B$103=Analítico!$B151),-(Bens!$D$4:$D$103=Analítico!BG$3),(Bens!$G$4:$G$103))</f>
        <v>0</v>
      </c>
      <c r="BH151" s="73">
        <f>SUMPRODUCT(-(Bens!$B$4:$B$103=Analítico!$B151),-(Bens!$D$4:$D$103=Analítico!BH$3),(Bens!$G$4:$G$103))</f>
        <v>0</v>
      </c>
      <c r="BI151" s="73">
        <f>SUMPRODUCT(-(Bens!$B$4:$B$103=Analítico!$B151),-(Bens!$D$4:$D$103=Analítico!BI$3),(Bens!$G$4:$G$103))</f>
        <v>0</v>
      </c>
      <c r="BJ151" s="73">
        <f>SUMPRODUCT(-(Bens!$B$4:$B$103=Analítico!$B151),-(Bens!$D$4:$D$103=Analítico!BJ$3),(Bens!$G$4:$G$103))</f>
        <v>0</v>
      </c>
      <c r="BK151" s="71">
        <f t="shared" ref="BK151" si="41">SUM(C151:BJ151)</f>
        <v>0</v>
      </c>
      <c r="BL151" s="76">
        <f t="shared" ca="1" si="40"/>
        <v>0</v>
      </c>
    </row>
    <row r="152" spans="1:64" s="49" customFormat="1" ht="23.25" customHeight="1">
      <c r="A152" s="19" t="s">
        <v>310</v>
      </c>
      <c r="B152" s="20" t="s">
        <v>311</v>
      </c>
      <c r="C152" s="73">
        <f>SUMPRODUCT(-(Bens!$B$4:$B$103=Analítico!$B152),-(Bens!$D$4:$D$103=Analítico!C$3),(Bens!$G$4:$G$103))</f>
        <v>3101270.06</v>
      </c>
      <c r="D152" s="73">
        <f>SUMPRODUCT(-(Bens!$B$4:$B$103=Analítico!$B152),-(Bens!$D$4:$D$103=Analítico!D$3),(Bens!$G$4:$G$103))</f>
        <v>0</v>
      </c>
      <c r="E152" s="73">
        <f>SUMPRODUCT(-(Bens!$B$4:$B$103=Analítico!$B152),-(Bens!$D$4:$D$103=Analítico!E$3),(Bens!$G$4:$G$103))</f>
        <v>0</v>
      </c>
      <c r="F152" s="73">
        <f>SUMPRODUCT(-(Bens!$B$4:$B$103=Analítico!$B152),-(Bens!$D$4:$D$103=Analítico!F$3),(Bens!$G$4:$G$103))</f>
        <v>0</v>
      </c>
      <c r="G152" s="73">
        <f>SUMPRODUCT(-(Bens!$B$4:$B$103=Analítico!$B152),-(Bens!$D$4:$D$103=Analítico!G$3),(Bens!$G$4:$G$103))</f>
        <v>0</v>
      </c>
      <c r="H152" s="73">
        <f>SUMPRODUCT(-(Bens!$B$4:$B$103=Analítico!$B152),-(Bens!$D$4:$D$103=Analítico!H$3),(Bens!$G$4:$G$103))</f>
        <v>0</v>
      </c>
      <c r="I152" s="73">
        <f>SUMPRODUCT(-(Bens!$B$4:$B$103=Analítico!$B152),-(Bens!$D$4:$D$103=Analítico!I$3),(Bens!$G$4:$G$103))</f>
        <v>0</v>
      </c>
      <c r="J152" s="73">
        <f>SUMPRODUCT(-(Bens!$B$4:$B$103=Analítico!$B152),-(Bens!$D$4:$D$103=Analítico!J$3),(Bens!$G$4:$G$103))</f>
        <v>0</v>
      </c>
      <c r="K152" s="73">
        <f>SUMPRODUCT(-(Bens!$B$4:$B$103=Analítico!$B152),-(Bens!$D$4:$D$103=Analítico!K$3),(Bens!$G$4:$G$103))</f>
        <v>0</v>
      </c>
      <c r="L152" s="73">
        <f>SUMPRODUCT(-(Bens!$B$4:$B$103=Analítico!$B152),-(Bens!$D$4:$D$103=Analítico!L$3),(Bens!$G$4:$G$103))</f>
        <v>0</v>
      </c>
      <c r="M152" s="73">
        <f>SUMPRODUCT(-(Bens!$B$4:$B$103=Analítico!$B152),-(Bens!$D$4:$D$103=Analítico!M$3),(Bens!$G$4:$G$103))</f>
        <v>0</v>
      </c>
      <c r="N152" s="73">
        <f>SUMPRODUCT(-(Bens!$B$4:$B$103=Analítico!$B152),-(Bens!$D$4:$D$103=Analítico!N$3),(Bens!$G$4:$G$103))</f>
        <v>0</v>
      </c>
      <c r="O152" s="73">
        <f>SUMPRODUCT(-(Bens!$B$4:$B$103=Analítico!$B152),-(Bens!$D$4:$D$103=Analítico!O$3),(Bens!$G$4:$G$103))</f>
        <v>0</v>
      </c>
      <c r="P152" s="73">
        <f>SUMPRODUCT(-(Bens!$B$4:$B$103=Analítico!$B152),-(Bens!$D$4:$D$103=Analítico!P$3),(Bens!$G$4:$G$103))</f>
        <v>0</v>
      </c>
      <c r="Q152" s="73">
        <f>SUMPRODUCT(-(Bens!$B$4:$B$103=Analítico!$B152),-(Bens!$D$4:$D$103=Analítico!Q$3),(Bens!$G$4:$G$103))</f>
        <v>0</v>
      </c>
      <c r="R152" s="73">
        <f>SUMPRODUCT(-(Bens!$B$4:$B$103=Analítico!$B152),-(Bens!$D$4:$D$103=Analítico!R$3),(Bens!$G$4:$G$103))</f>
        <v>0</v>
      </c>
      <c r="S152" s="73">
        <f>SUMPRODUCT(-(Bens!$B$4:$B$103=Analítico!$B152),-(Bens!$D$4:$D$103=Analítico!S$3),(Bens!$G$4:$G$103))</f>
        <v>0</v>
      </c>
      <c r="T152" s="73">
        <f>SUMPRODUCT(-(Bens!$B$4:$B$103=Analítico!$B152),-(Bens!$D$4:$D$103=Analítico!T$3),(Bens!$G$4:$G$103))</f>
        <v>0</v>
      </c>
      <c r="U152" s="73">
        <f>SUMPRODUCT(-(Bens!$B$4:$B$103=Analítico!$B152),-(Bens!$D$4:$D$103=Analítico!U$3),(Bens!$G$4:$G$103))</f>
        <v>0</v>
      </c>
      <c r="V152" s="73">
        <f>SUMPRODUCT(-(Bens!$B$4:$B$103=Analítico!$B152),-(Bens!$D$4:$D$103=Analítico!V$3),(Bens!$G$4:$G$103))</f>
        <v>0</v>
      </c>
      <c r="W152" s="73">
        <f>SUMPRODUCT(-(Bens!$B$4:$B$103=Analítico!$B152),-(Bens!$D$4:$D$103=Analítico!W$3),(Bens!$G$4:$G$103))</f>
        <v>0</v>
      </c>
      <c r="X152" s="73">
        <f>SUMPRODUCT(-(Bens!$B$4:$B$103=Analítico!$B152),-(Bens!$D$4:$D$103=Analítico!X$3),(Bens!$G$4:$G$103))</f>
        <v>0</v>
      </c>
      <c r="Y152" s="73">
        <f>SUMPRODUCT(-(Bens!$B$4:$B$103=Analítico!$B152),-(Bens!$D$4:$D$103=Analítico!Y$3),(Bens!$G$4:$G$103))</f>
        <v>0</v>
      </c>
      <c r="Z152" s="73">
        <f>SUMPRODUCT(-(Bens!$B$4:$B$103=Analítico!$B152),-(Bens!$D$4:$D$103=Analítico!Z$3),(Bens!$G$4:$G$103))</f>
        <v>0</v>
      </c>
      <c r="AA152" s="73">
        <f>SUMPRODUCT(-(Bens!$B$4:$B$103=Analítico!$B152),-(Bens!$D$4:$D$103=Analítico!AA$3),(Bens!$G$4:$G$103))</f>
        <v>0</v>
      </c>
      <c r="AB152" s="73">
        <f>SUMPRODUCT(-(Bens!$B$4:$B$103=Analítico!$B152),-(Bens!$D$4:$D$103=Analítico!AB$3),(Bens!$G$4:$G$103))</f>
        <v>0</v>
      </c>
      <c r="AC152" s="73">
        <f>SUMPRODUCT(-(Bens!$B$4:$B$103=Analítico!$B152),-(Bens!$D$4:$D$103=Analítico!AC$3),(Bens!$G$4:$G$103))</f>
        <v>0</v>
      </c>
      <c r="AD152" s="73">
        <f>SUMPRODUCT(-(Bens!$B$4:$B$103=Analítico!$B152),-(Bens!$D$4:$D$103=Analítico!AD$3),(Bens!$G$4:$G$103))</f>
        <v>0</v>
      </c>
      <c r="AE152" s="73">
        <f>SUMPRODUCT(-(Bens!$B$4:$B$103=Analítico!$B152),-(Bens!$D$4:$D$103=Analítico!AE$3),(Bens!$G$4:$G$103))</f>
        <v>0</v>
      </c>
      <c r="AF152" s="73">
        <f>SUMPRODUCT(-(Bens!$B$4:$B$103=Analítico!$B152),-(Bens!$D$4:$D$103=Analítico!AF$3),(Bens!$G$4:$G$103))</f>
        <v>0</v>
      </c>
      <c r="AG152" s="73">
        <f>SUMPRODUCT(-(Bens!$B$4:$B$103=Analítico!$B152),-(Bens!$D$4:$D$103=Analítico!AG$3),(Bens!$G$4:$G$103))</f>
        <v>0</v>
      </c>
      <c r="AH152" s="73">
        <f>SUMPRODUCT(-(Bens!$B$4:$B$103=Analítico!$B152),-(Bens!$D$4:$D$103=Analítico!AH$3),(Bens!$G$4:$G$103))</f>
        <v>0</v>
      </c>
      <c r="AI152" s="73">
        <f>SUMPRODUCT(-(Bens!$B$4:$B$103=Analítico!$B152),-(Bens!$D$4:$D$103=Analítico!AI$3),(Bens!$G$4:$G$103))</f>
        <v>0</v>
      </c>
      <c r="AJ152" s="73">
        <f>SUMPRODUCT(-(Bens!$B$4:$B$103=Analítico!$B152),-(Bens!$D$4:$D$103=Analítico!AJ$3),(Bens!$G$4:$G$103))</f>
        <v>0</v>
      </c>
      <c r="AK152" s="73">
        <f>SUMPRODUCT(-(Bens!$B$4:$B$103=Analítico!$B152),-(Bens!$D$4:$D$103=Analítico!AK$3),(Bens!$G$4:$G$103))</f>
        <v>0</v>
      </c>
      <c r="AL152" s="73">
        <f>SUMPRODUCT(-(Bens!$B$4:$B$103=Analítico!$B152),-(Bens!$D$4:$D$103=Analítico!AL$3),(Bens!$G$4:$G$103))</f>
        <v>0</v>
      </c>
      <c r="AM152" s="73">
        <f>SUMPRODUCT(-(Bens!$B$4:$B$103=Analítico!$B152),-(Bens!$D$4:$D$103=Analítico!AM$3),(Bens!$G$4:$G$103))</f>
        <v>0</v>
      </c>
      <c r="AN152" s="73">
        <f>SUMPRODUCT(-(Bens!$B$4:$B$103=Analítico!$B152),-(Bens!$D$4:$D$103=Analítico!AN$3),(Bens!$G$4:$G$103))</f>
        <v>0</v>
      </c>
      <c r="AO152" s="73">
        <f>SUMPRODUCT(-(Bens!$B$4:$B$103=Analítico!$B152),-(Bens!$D$4:$D$103=Analítico!AO$3),(Bens!$G$4:$G$103))</f>
        <v>0</v>
      </c>
      <c r="AP152" s="73">
        <f>SUMPRODUCT(-(Bens!$B$4:$B$103=Analítico!$B152),-(Bens!$D$4:$D$103=Analítico!AP$3),(Bens!$G$4:$G$103))</f>
        <v>0</v>
      </c>
      <c r="AQ152" s="73">
        <f>SUMPRODUCT(-(Bens!$B$4:$B$103=Analítico!$B152),-(Bens!$D$4:$D$103=Analítico!AQ$3),(Bens!$G$4:$G$103))</f>
        <v>0</v>
      </c>
      <c r="AR152" s="73">
        <f>SUMPRODUCT(-(Bens!$B$4:$B$103=Analítico!$B152),-(Bens!$D$4:$D$103=Analítico!AR$3),(Bens!$G$4:$G$103))</f>
        <v>0</v>
      </c>
      <c r="AS152" s="73">
        <f>SUMPRODUCT(-(Bens!$B$4:$B$103=Analítico!$B152),-(Bens!$D$4:$D$103=Analítico!AS$3),(Bens!$G$4:$G$103))</f>
        <v>0</v>
      </c>
      <c r="AT152" s="73">
        <f>SUMPRODUCT(-(Bens!$B$4:$B$103=Analítico!$B152),-(Bens!$D$4:$D$103=Analítico!AT$3),(Bens!$G$4:$G$103))</f>
        <v>0</v>
      </c>
      <c r="AU152" s="73">
        <f>SUMPRODUCT(-(Bens!$B$4:$B$103=Analítico!$B152),-(Bens!$D$4:$D$103=Analítico!AU$3),(Bens!$G$4:$G$103))</f>
        <v>0</v>
      </c>
      <c r="AV152" s="73">
        <f>SUMPRODUCT(-(Bens!$B$4:$B$103=Analítico!$B152),-(Bens!$D$4:$D$103=Analítico!AV$3),(Bens!$G$4:$G$103))</f>
        <v>0</v>
      </c>
      <c r="AW152" s="73">
        <f>SUMPRODUCT(-(Bens!$B$4:$B$103=Analítico!$B152),-(Bens!$D$4:$D$103=Analítico!AW$3),(Bens!$G$4:$G$103))</f>
        <v>0</v>
      </c>
      <c r="AX152" s="73">
        <f>SUMPRODUCT(-(Bens!$B$4:$B$103=Analítico!$B152),-(Bens!$D$4:$D$103=Analítico!AX$3),(Bens!$G$4:$G$103))</f>
        <v>0</v>
      </c>
      <c r="AY152" s="73">
        <f>SUMPRODUCT(-(Bens!$B$4:$B$103=Analítico!$B152),-(Bens!$D$4:$D$103=Analítico!AY$3),(Bens!$G$4:$G$103))</f>
        <v>0</v>
      </c>
      <c r="AZ152" s="73">
        <f>SUMPRODUCT(-(Bens!$B$4:$B$103=Analítico!$B152),-(Bens!$D$4:$D$103=Analítico!AZ$3),(Bens!$G$4:$G$103))</f>
        <v>0</v>
      </c>
      <c r="BA152" s="73">
        <f>SUMPRODUCT(-(Bens!$B$4:$B$103=Analítico!$B152),-(Bens!$D$4:$D$103=Analítico!BA$3),(Bens!$G$4:$G$103))</f>
        <v>0</v>
      </c>
      <c r="BB152" s="73">
        <f>SUMPRODUCT(-(Bens!$B$4:$B$103=Analítico!$B152),-(Bens!$D$4:$D$103=Analítico!BB$3),(Bens!$G$4:$G$103))</f>
        <v>0</v>
      </c>
      <c r="BC152" s="73">
        <f>SUMPRODUCT(-(Bens!$B$4:$B$103=Analítico!$B152),-(Bens!$D$4:$D$103=Analítico!BC$3),(Bens!$G$4:$G$103))</f>
        <v>0</v>
      </c>
      <c r="BD152" s="73">
        <f>SUMPRODUCT(-(Bens!$B$4:$B$103=Analítico!$B152),-(Bens!$D$4:$D$103=Analítico!BD$3),(Bens!$G$4:$G$103))</f>
        <v>0</v>
      </c>
      <c r="BE152" s="73">
        <f>SUMPRODUCT(-(Bens!$B$4:$B$103=Analítico!$B152),-(Bens!$D$4:$D$103=Analítico!BE$3),(Bens!$G$4:$G$103))</f>
        <v>0</v>
      </c>
      <c r="BF152" s="73">
        <f>SUMPRODUCT(-(Bens!$B$4:$B$103=Analítico!$B152),-(Bens!$D$4:$D$103=Analítico!BF$3),(Bens!$G$4:$G$103))</f>
        <v>0</v>
      </c>
      <c r="BG152" s="73">
        <f>SUMPRODUCT(-(Bens!$B$4:$B$103=Analítico!$B152),-(Bens!$D$4:$D$103=Analítico!BG$3),(Bens!$G$4:$G$103))</f>
        <v>0</v>
      </c>
      <c r="BH152" s="73">
        <f>SUMPRODUCT(-(Bens!$B$4:$B$103=Analítico!$B152),-(Bens!$D$4:$D$103=Analítico!BH$3),(Bens!$G$4:$G$103))</f>
        <v>0</v>
      </c>
      <c r="BI152" s="73">
        <f>SUMPRODUCT(-(Bens!$B$4:$B$103=Analítico!$B152),-(Bens!$D$4:$D$103=Analítico!BI$3),(Bens!$G$4:$G$103))</f>
        <v>0</v>
      </c>
      <c r="BJ152" s="73">
        <f>SUMPRODUCT(-(Bens!$B$4:$B$103=Analítico!$B152),-(Bens!$D$4:$D$103=Analítico!BJ$3),(Bens!$G$4:$G$103))</f>
        <v>0</v>
      </c>
      <c r="BK152" s="71">
        <f t="shared" ref="BK152:BK153" si="42">SUM(C152:BJ152)</f>
        <v>3101270.06</v>
      </c>
      <c r="BL152" s="76">
        <f t="shared" ref="BL152:BL153" ca="1" si="43">IF($BK$157=0,0,BK152/$BK$157)</f>
        <v>3.7719834241267743E-2</v>
      </c>
    </row>
    <row r="153" spans="1:64" s="49" customFormat="1" ht="23.25" customHeight="1">
      <c r="A153" s="19" t="s">
        <v>312</v>
      </c>
      <c r="B153" s="21" t="s">
        <v>313</v>
      </c>
      <c r="C153" s="73">
        <f>SUMPRODUCT(-(Bens!$B$4:$B$103=Analítico!$B153),-(Bens!$D$4:$D$103=Analítico!C$3),(Bens!$G$4:$G$103))</f>
        <v>0</v>
      </c>
      <c r="D153" s="73">
        <f>SUMPRODUCT(-(Bens!$B$4:$B$103=Analítico!$B153),-(Bens!$D$4:$D$103=Analítico!D$3),(Bens!$G$4:$G$103))</f>
        <v>0</v>
      </c>
      <c r="E153" s="73">
        <f>SUMPRODUCT(-(Bens!$B$4:$B$103=Analítico!$B153),-(Bens!$D$4:$D$103=Analítico!E$3),(Bens!$G$4:$G$103))</f>
        <v>0</v>
      </c>
      <c r="F153" s="73">
        <f>SUMPRODUCT(-(Bens!$B$4:$B$103=Analítico!$B153),-(Bens!$D$4:$D$103=Analítico!F$3),(Bens!$G$4:$G$103))</f>
        <v>0</v>
      </c>
      <c r="G153" s="73">
        <f>SUMPRODUCT(-(Bens!$B$4:$B$103=Analítico!$B153),-(Bens!$D$4:$D$103=Analítico!G$3),(Bens!$G$4:$G$103))</f>
        <v>0</v>
      </c>
      <c r="H153" s="73">
        <f>SUMPRODUCT(-(Bens!$B$4:$B$103=Analítico!$B153),-(Bens!$D$4:$D$103=Analítico!H$3),(Bens!$G$4:$G$103))</f>
        <v>0</v>
      </c>
      <c r="I153" s="73">
        <f>SUMPRODUCT(-(Bens!$B$4:$B$103=Analítico!$B153),-(Bens!$D$4:$D$103=Analítico!I$3),(Bens!$G$4:$G$103))</f>
        <v>0</v>
      </c>
      <c r="J153" s="73">
        <f>SUMPRODUCT(-(Bens!$B$4:$B$103=Analítico!$B153),-(Bens!$D$4:$D$103=Analítico!J$3),(Bens!$G$4:$G$103))</f>
        <v>0</v>
      </c>
      <c r="K153" s="73">
        <f>SUMPRODUCT(-(Bens!$B$4:$B$103=Analítico!$B153),-(Bens!$D$4:$D$103=Analítico!K$3),(Bens!$G$4:$G$103))</f>
        <v>0</v>
      </c>
      <c r="L153" s="73">
        <f>SUMPRODUCT(-(Bens!$B$4:$B$103=Analítico!$B153),-(Bens!$D$4:$D$103=Analítico!L$3),(Bens!$G$4:$G$103))</f>
        <v>0</v>
      </c>
      <c r="M153" s="73">
        <f>SUMPRODUCT(-(Bens!$B$4:$B$103=Analítico!$B153),-(Bens!$D$4:$D$103=Analítico!M$3),(Bens!$G$4:$G$103))</f>
        <v>0</v>
      </c>
      <c r="N153" s="73">
        <f>SUMPRODUCT(-(Bens!$B$4:$B$103=Analítico!$B153),-(Bens!$D$4:$D$103=Analítico!N$3),(Bens!$G$4:$G$103))</f>
        <v>0</v>
      </c>
      <c r="O153" s="73">
        <f>SUMPRODUCT(-(Bens!$B$4:$B$103=Analítico!$B153),-(Bens!$D$4:$D$103=Analítico!O$3),(Bens!$G$4:$G$103))</f>
        <v>0</v>
      </c>
      <c r="P153" s="73">
        <f>SUMPRODUCT(-(Bens!$B$4:$B$103=Analítico!$B153),-(Bens!$D$4:$D$103=Analítico!P$3),(Bens!$G$4:$G$103))</f>
        <v>0</v>
      </c>
      <c r="Q153" s="73">
        <f>SUMPRODUCT(-(Bens!$B$4:$B$103=Analítico!$B153),-(Bens!$D$4:$D$103=Analítico!Q$3),(Bens!$G$4:$G$103))</f>
        <v>0</v>
      </c>
      <c r="R153" s="73">
        <f>SUMPRODUCT(-(Bens!$B$4:$B$103=Analítico!$B153),-(Bens!$D$4:$D$103=Analítico!R$3),(Bens!$G$4:$G$103))</f>
        <v>0</v>
      </c>
      <c r="S153" s="73">
        <f>SUMPRODUCT(-(Bens!$B$4:$B$103=Analítico!$B153),-(Bens!$D$4:$D$103=Analítico!S$3),(Bens!$G$4:$G$103))</f>
        <v>0</v>
      </c>
      <c r="T153" s="73">
        <f>SUMPRODUCT(-(Bens!$B$4:$B$103=Analítico!$B153),-(Bens!$D$4:$D$103=Analítico!T$3),(Bens!$G$4:$G$103))</f>
        <v>0</v>
      </c>
      <c r="U153" s="73">
        <f>SUMPRODUCT(-(Bens!$B$4:$B$103=Analítico!$B153),-(Bens!$D$4:$D$103=Analítico!U$3),(Bens!$G$4:$G$103))</f>
        <v>0</v>
      </c>
      <c r="V153" s="73">
        <f>SUMPRODUCT(-(Bens!$B$4:$B$103=Analítico!$B153),-(Bens!$D$4:$D$103=Analítico!V$3),(Bens!$G$4:$G$103))</f>
        <v>0</v>
      </c>
      <c r="W153" s="73">
        <f>SUMPRODUCT(-(Bens!$B$4:$B$103=Analítico!$B153),-(Bens!$D$4:$D$103=Analítico!W$3),(Bens!$G$4:$G$103))</f>
        <v>0</v>
      </c>
      <c r="X153" s="73">
        <f>SUMPRODUCT(-(Bens!$B$4:$B$103=Analítico!$B153),-(Bens!$D$4:$D$103=Analítico!X$3),(Bens!$G$4:$G$103))</f>
        <v>0</v>
      </c>
      <c r="Y153" s="73">
        <f>SUMPRODUCT(-(Bens!$B$4:$B$103=Analítico!$B153),-(Bens!$D$4:$D$103=Analítico!Y$3),(Bens!$G$4:$G$103))</f>
        <v>0</v>
      </c>
      <c r="Z153" s="73">
        <f>SUMPRODUCT(-(Bens!$B$4:$B$103=Analítico!$B153),-(Bens!$D$4:$D$103=Analítico!Z$3),(Bens!$G$4:$G$103))</f>
        <v>0</v>
      </c>
      <c r="AA153" s="73">
        <f>SUMPRODUCT(-(Bens!$B$4:$B$103=Analítico!$B153),-(Bens!$D$4:$D$103=Analítico!AA$3),(Bens!$G$4:$G$103))</f>
        <v>0</v>
      </c>
      <c r="AB153" s="73">
        <f>SUMPRODUCT(-(Bens!$B$4:$B$103=Analítico!$B153),-(Bens!$D$4:$D$103=Analítico!AB$3),(Bens!$G$4:$G$103))</f>
        <v>0</v>
      </c>
      <c r="AC153" s="73">
        <f>SUMPRODUCT(-(Bens!$B$4:$B$103=Analítico!$B153),-(Bens!$D$4:$D$103=Analítico!AC$3),(Bens!$G$4:$G$103))</f>
        <v>0</v>
      </c>
      <c r="AD153" s="73">
        <f>SUMPRODUCT(-(Bens!$B$4:$B$103=Analítico!$B153),-(Bens!$D$4:$D$103=Analítico!AD$3),(Bens!$G$4:$G$103))</f>
        <v>0</v>
      </c>
      <c r="AE153" s="73">
        <f>SUMPRODUCT(-(Bens!$B$4:$B$103=Analítico!$B153),-(Bens!$D$4:$D$103=Analítico!AE$3),(Bens!$G$4:$G$103))</f>
        <v>0</v>
      </c>
      <c r="AF153" s="73">
        <f>SUMPRODUCT(-(Bens!$B$4:$B$103=Analítico!$B153),-(Bens!$D$4:$D$103=Analítico!AF$3),(Bens!$G$4:$G$103))</f>
        <v>0</v>
      </c>
      <c r="AG153" s="73">
        <f>SUMPRODUCT(-(Bens!$B$4:$B$103=Analítico!$B153),-(Bens!$D$4:$D$103=Analítico!AG$3),(Bens!$G$4:$G$103))</f>
        <v>0</v>
      </c>
      <c r="AH153" s="73">
        <f>SUMPRODUCT(-(Bens!$B$4:$B$103=Analítico!$B153),-(Bens!$D$4:$D$103=Analítico!AH$3),(Bens!$G$4:$G$103))</f>
        <v>0</v>
      </c>
      <c r="AI153" s="73">
        <f>SUMPRODUCT(-(Bens!$B$4:$B$103=Analítico!$B153),-(Bens!$D$4:$D$103=Analítico!AI$3),(Bens!$G$4:$G$103))</f>
        <v>0</v>
      </c>
      <c r="AJ153" s="73">
        <f>SUMPRODUCT(-(Bens!$B$4:$B$103=Analítico!$B153),-(Bens!$D$4:$D$103=Analítico!AJ$3),(Bens!$G$4:$G$103))</f>
        <v>0</v>
      </c>
      <c r="AK153" s="73">
        <f>SUMPRODUCT(-(Bens!$B$4:$B$103=Analítico!$B153),-(Bens!$D$4:$D$103=Analítico!AK$3),(Bens!$G$4:$G$103))</f>
        <v>0</v>
      </c>
      <c r="AL153" s="73">
        <f>SUMPRODUCT(-(Bens!$B$4:$B$103=Analítico!$B153),-(Bens!$D$4:$D$103=Analítico!AL$3),(Bens!$G$4:$G$103))</f>
        <v>0</v>
      </c>
      <c r="AM153" s="73">
        <f>SUMPRODUCT(-(Bens!$B$4:$B$103=Analítico!$B153),-(Bens!$D$4:$D$103=Analítico!AM$3),(Bens!$G$4:$G$103))</f>
        <v>0</v>
      </c>
      <c r="AN153" s="73">
        <f>SUMPRODUCT(-(Bens!$B$4:$B$103=Analítico!$B153),-(Bens!$D$4:$D$103=Analítico!AN$3),(Bens!$G$4:$G$103))</f>
        <v>0</v>
      </c>
      <c r="AO153" s="73">
        <f>SUMPRODUCT(-(Bens!$B$4:$B$103=Analítico!$B153),-(Bens!$D$4:$D$103=Analítico!AO$3),(Bens!$G$4:$G$103))</f>
        <v>0</v>
      </c>
      <c r="AP153" s="73">
        <f>SUMPRODUCT(-(Bens!$B$4:$B$103=Analítico!$B153),-(Bens!$D$4:$D$103=Analítico!AP$3),(Bens!$G$4:$G$103))</f>
        <v>0</v>
      </c>
      <c r="AQ153" s="73">
        <f>SUMPRODUCT(-(Bens!$B$4:$B$103=Analítico!$B153),-(Bens!$D$4:$D$103=Analítico!AQ$3),(Bens!$G$4:$G$103))</f>
        <v>0</v>
      </c>
      <c r="AR153" s="73">
        <f>SUMPRODUCT(-(Bens!$B$4:$B$103=Analítico!$B153),-(Bens!$D$4:$D$103=Analítico!AR$3),(Bens!$G$4:$G$103))</f>
        <v>0</v>
      </c>
      <c r="AS153" s="73">
        <f>SUMPRODUCT(-(Bens!$B$4:$B$103=Analítico!$B153),-(Bens!$D$4:$D$103=Analítico!AS$3),(Bens!$G$4:$G$103))</f>
        <v>0</v>
      </c>
      <c r="AT153" s="73">
        <f>SUMPRODUCT(-(Bens!$B$4:$B$103=Analítico!$B153),-(Bens!$D$4:$D$103=Analítico!AT$3),(Bens!$G$4:$G$103))</f>
        <v>0</v>
      </c>
      <c r="AU153" s="73">
        <f>SUMPRODUCT(-(Bens!$B$4:$B$103=Analítico!$B153),-(Bens!$D$4:$D$103=Analítico!AU$3),(Bens!$G$4:$G$103))</f>
        <v>0</v>
      </c>
      <c r="AV153" s="73">
        <f>SUMPRODUCT(-(Bens!$B$4:$B$103=Analítico!$B153),-(Bens!$D$4:$D$103=Analítico!AV$3),(Bens!$G$4:$G$103))</f>
        <v>0</v>
      </c>
      <c r="AW153" s="73">
        <f>SUMPRODUCT(-(Bens!$B$4:$B$103=Analítico!$B153),-(Bens!$D$4:$D$103=Analítico!AW$3),(Bens!$G$4:$G$103))</f>
        <v>0</v>
      </c>
      <c r="AX153" s="73">
        <f>SUMPRODUCT(-(Bens!$B$4:$B$103=Analítico!$B153),-(Bens!$D$4:$D$103=Analítico!AX$3),(Bens!$G$4:$G$103))</f>
        <v>0</v>
      </c>
      <c r="AY153" s="73">
        <f>SUMPRODUCT(-(Bens!$B$4:$B$103=Analítico!$B153),-(Bens!$D$4:$D$103=Analítico!AY$3),(Bens!$G$4:$G$103))</f>
        <v>0</v>
      </c>
      <c r="AZ153" s="73">
        <f>SUMPRODUCT(-(Bens!$B$4:$B$103=Analítico!$B153),-(Bens!$D$4:$D$103=Analítico!AZ$3),(Bens!$G$4:$G$103))</f>
        <v>0</v>
      </c>
      <c r="BA153" s="73">
        <f>SUMPRODUCT(-(Bens!$B$4:$B$103=Analítico!$B153),-(Bens!$D$4:$D$103=Analítico!BA$3),(Bens!$G$4:$G$103))</f>
        <v>0</v>
      </c>
      <c r="BB153" s="73">
        <f>SUMPRODUCT(-(Bens!$B$4:$B$103=Analítico!$B153),-(Bens!$D$4:$D$103=Analítico!BB$3),(Bens!$G$4:$G$103))</f>
        <v>0</v>
      </c>
      <c r="BC153" s="73">
        <f>SUMPRODUCT(-(Bens!$B$4:$B$103=Analítico!$B153),-(Bens!$D$4:$D$103=Analítico!BC$3),(Bens!$G$4:$G$103))</f>
        <v>0</v>
      </c>
      <c r="BD153" s="73">
        <f>SUMPRODUCT(-(Bens!$B$4:$B$103=Analítico!$B153),-(Bens!$D$4:$D$103=Analítico!BD$3),(Bens!$G$4:$G$103))</f>
        <v>0</v>
      </c>
      <c r="BE153" s="73">
        <f>SUMPRODUCT(-(Bens!$B$4:$B$103=Analítico!$B153),-(Bens!$D$4:$D$103=Analítico!BE$3),(Bens!$G$4:$G$103))</f>
        <v>0</v>
      </c>
      <c r="BF153" s="73">
        <f>SUMPRODUCT(-(Bens!$B$4:$B$103=Analítico!$B153),-(Bens!$D$4:$D$103=Analítico!BF$3),(Bens!$G$4:$G$103))</f>
        <v>0</v>
      </c>
      <c r="BG153" s="73">
        <f>SUMPRODUCT(-(Bens!$B$4:$B$103=Analítico!$B153),-(Bens!$D$4:$D$103=Analítico!BG$3),(Bens!$G$4:$G$103))</f>
        <v>0</v>
      </c>
      <c r="BH153" s="73">
        <f>SUMPRODUCT(-(Bens!$B$4:$B$103=Analítico!$B153),-(Bens!$D$4:$D$103=Analítico!BH$3),(Bens!$G$4:$G$103))</f>
        <v>0</v>
      </c>
      <c r="BI153" s="73">
        <f>SUMPRODUCT(-(Bens!$B$4:$B$103=Analítico!$B153),-(Bens!$D$4:$D$103=Analítico!BI$3),(Bens!$G$4:$G$103))</f>
        <v>0</v>
      </c>
      <c r="BJ153" s="73">
        <f>SUMPRODUCT(-(Bens!$B$4:$B$103=Analítico!$B153),-(Bens!$D$4:$D$103=Analítico!BJ$3),(Bens!$G$4:$G$103))</f>
        <v>0</v>
      </c>
      <c r="BK153" s="71">
        <f t="shared" si="42"/>
        <v>0</v>
      </c>
      <c r="BL153" s="76">
        <f t="shared" ca="1" si="43"/>
        <v>0</v>
      </c>
    </row>
    <row r="154" spans="1:64" s="49" customFormat="1" ht="23.25" customHeight="1" thickBot="1">
      <c r="A154" s="294"/>
      <c r="B154" s="293" t="s">
        <v>314</v>
      </c>
      <c r="C154" s="295">
        <f t="shared" ref="C154:BK154" si="44">SUBTOTAL(109,C139:C153)</f>
        <v>3283906.92</v>
      </c>
      <c r="D154" s="295">
        <f t="shared" si="44"/>
        <v>0</v>
      </c>
      <c r="E154" s="295">
        <f t="shared" si="44"/>
        <v>0</v>
      </c>
      <c r="F154" s="295">
        <f t="shared" si="44"/>
        <v>0</v>
      </c>
      <c r="G154" s="295">
        <f t="shared" si="44"/>
        <v>0</v>
      </c>
      <c r="H154" s="295">
        <f t="shared" si="44"/>
        <v>0</v>
      </c>
      <c r="I154" s="295">
        <f t="shared" si="44"/>
        <v>0</v>
      </c>
      <c r="J154" s="295">
        <f t="shared" si="44"/>
        <v>0</v>
      </c>
      <c r="K154" s="295">
        <f t="shared" si="44"/>
        <v>0</v>
      </c>
      <c r="L154" s="295">
        <f t="shared" si="44"/>
        <v>0</v>
      </c>
      <c r="M154" s="295">
        <f t="shared" si="44"/>
        <v>0</v>
      </c>
      <c r="N154" s="295">
        <f t="shared" si="44"/>
        <v>0</v>
      </c>
      <c r="O154" s="295">
        <f t="shared" si="44"/>
        <v>0</v>
      </c>
      <c r="P154" s="295">
        <f t="shared" si="44"/>
        <v>0</v>
      </c>
      <c r="Q154" s="295">
        <f t="shared" si="44"/>
        <v>0</v>
      </c>
      <c r="R154" s="295">
        <f t="shared" si="44"/>
        <v>0</v>
      </c>
      <c r="S154" s="295">
        <f t="shared" si="44"/>
        <v>0</v>
      </c>
      <c r="T154" s="295">
        <f t="shared" si="44"/>
        <v>0</v>
      </c>
      <c r="U154" s="295">
        <f t="shared" si="44"/>
        <v>0</v>
      </c>
      <c r="V154" s="295">
        <f t="shared" si="44"/>
        <v>0</v>
      </c>
      <c r="W154" s="295">
        <f t="shared" si="44"/>
        <v>0</v>
      </c>
      <c r="X154" s="295">
        <f t="shared" si="44"/>
        <v>0</v>
      </c>
      <c r="Y154" s="295">
        <f t="shared" si="44"/>
        <v>0</v>
      </c>
      <c r="Z154" s="295">
        <f t="shared" ref="Z154:AK154" si="45">SUBTOTAL(109,Z139:Z153)</f>
        <v>0</v>
      </c>
      <c r="AA154" s="295">
        <f t="shared" si="45"/>
        <v>0</v>
      </c>
      <c r="AB154" s="295">
        <f t="shared" si="45"/>
        <v>0</v>
      </c>
      <c r="AC154" s="295">
        <f t="shared" si="45"/>
        <v>0</v>
      </c>
      <c r="AD154" s="295">
        <f t="shared" si="45"/>
        <v>0</v>
      </c>
      <c r="AE154" s="295">
        <f t="shared" si="45"/>
        <v>0</v>
      </c>
      <c r="AF154" s="295">
        <f t="shared" si="45"/>
        <v>0</v>
      </c>
      <c r="AG154" s="295">
        <f t="shared" si="45"/>
        <v>0</v>
      </c>
      <c r="AH154" s="295">
        <f t="shared" si="45"/>
        <v>0</v>
      </c>
      <c r="AI154" s="295">
        <f t="shared" si="45"/>
        <v>0</v>
      </c>
      <c r="AJ154" s="295">
        <f t="shared" si="45"/>
        <v>0</v>
      </c>
      <c r="AK154" s="295">
        <f t="shared" si="45"/>
        <v>0</v>
      </c>
      <c r="AL154" s="295">
        <f t="shared" ref="AL154:AS154" si="46">SUBTOTAL(109,AL139:AL153)</f>
        <v>0</v>
      </c>
      <c r="AM154" s="295">
        <f t="shared" si="46"/>
        <v>0</v>
      </c>
      <c r="AN154" s="295">
        <f t="shared" si="46"/>
        <v>0</v>
      </c>
      <c r="AO154" s="295">
        <f t="shared" si="46"/>
        <v>0</v>
      </c>
      <c r="AP154" s="295">
        <f t="shared" si="46"/>
        <v>0</v>
      </c>
      <c r="AQ154" s="295">
        <f t="shared" si="46"/>
        <v>0</v>
      </c>
      <c r="AR154" s="295">
        <f t="shared" si="46"/>
        <v>0</v>
      </c>
      <c r="AS154" s="295">
        <f t="shared" si="46"/>
        <v>0</v>
      </c>
      <c r="AT154" s="295">
        <f t="shared" ref="AT154:BJ154" si="47">SUBTOTAL(109,AT139:AT153)</f>
        <v>0</v>
      </c>
      <c r="AU154" s="295">
        <f t="shared" si="47"/>
        <v>0</v>
      </c>
      <c r="AV154" s="295">
        <f t="shared" si="47"/>
        <v>0</v>
      </c>
      <c r="AW154" s="295">
        <f t="shared" si="47"/>
        <v>0</v>
      </c>
      <c r="AX154" s="295">
        <f t="shared" si="47"/>
        <v>0</v>
      </c>
      <c r="AY154" s="295">
        <f t="shared" si="47"/>
        <v>0</v>
      </c>
      <c r="AZ154" s="295">
        <f t="shared" si="47"/>
        <v>0</v>
      </c>
      <c r="BA154" s="295">
        <f t="shared" si="47"/>
        <v>0</v>
      </c>
      <c r="BB154" s="295">
        <f t="shared" si="47"/>
        <v>0</v>
      </c>
      <c r="BC154" s="295">
        <f t="shared" si="47"/>
        <v>0</v>
      </c>
      <c r="BD154" s="295">
        <f t="shared" si="47"/>
        <v>0</v>
      </c>
      <c r="BE154" s="295">
        <f t="shared" si="47"/>
        <v>0</v>
      </c>
      <c r="BF154" s="295">
        <f t="shared" si="47"/>
        <v>0</v>
      </c>
      <c r="BG154" s="295">
        <f t="shared" si="47"/>
        <v>0</v>
      </c>
      <c r="BH154" s="295">
        <f t="shared" si="47"/>
        <v>0</v>
      </c>
      <c r="BI154" s="295">
        <f t="shared" si="47"/>
        <v>0</v>
      </c>
      <c r="BJ154" s="295">
        <f t="shared" si="47"/>
        <v>0</v>
      </c>
      <c r="BK154" s="295">
        <f t="shared" si="44"/>
        <v>3283906.92</v>
      </c>
      <c r="BL154" s="296">
        <f ca="1">IF($BK$157=0,0,BK154/$BK$157)</f>
        <v>3.9941192572617197E-2</v>
      </c>
    </row>
    <row r="155" spans="1:64" s="49" customFormat="1" ht="23.25" customHeight="1" thickBot="1">
      <c r="A155" s="259" t="s">
        <v>315</v>
      </c>
      <c r="B155" s="260" t="s">
        <v>316</v>
      </c>
      <c r="C155" s="262">
        <v>0</v>
      </c>
      <c r="D155" s="262">
        <v>0</v>
      </c>
      <c r="E155" s="262">
        <v>0</v>
      </c>
      <c r="F155" s="262">
        <v>0</v>
      </c>
      <c r="G155" s="262">
        <v>0</v>
      </c>
      <c r="H155" s="262">
        <v>0</v>
      </c>
      <c r="I155" s="262">
        <v>0</v>
      </c>
      <c r="J155" s="262">
        <v>0</v>
      </c>
      <c r="K155" s="262">
        <v>0</v>
      </c>
      <c r="L155" s="262">
        <v>0</v>
      </c>
      <c r="M155" s="262">
        <v>0</v>
      </c>
      <c r="N155" s="262">
        <v>0</v>
      </c>
      <c r="O155" s="262">
        <v>0</v>
      </c>
      <c r="P155" s="262">
        <v>0</v>
      </c>
      <c r="Q155" s="262">
        <v>0</v>
      </c>
      <c r="R155" s="262">
        <v>0</v>
      </c>
      <c r="S155" s="262">
        <v>0</v>
      </c>
      <c r="T155" s="262">
        <v>0</v>
      </c>
      <c r="U155" s="262">
        <v>0</v>
      </c>
      <c r="V155" s="262">
        <v>0</v>
      </c>
      <c r="W155" s="262">
        <v>0</v>
      </c>
      <c r="X155" s="262">
        <v>0</v>
      </c>
      <c r="Y155" s="262">
        <v>0</v>
      </c>
      <c r="Z155" s="262">
        <v>0</v>
      </c>
      <c r="AA155" s="262">
        <v>0</v>
      </c>
      <c r="AB155" s="262">
        <v>0</v>
      </c>
      <c r="AC155" s="262">
        <v>0</v>
      </c>
      <c r="AD155" s="262">
        <v>0</v>
      </c>
      <c r="AE155" s="262">
        <v>0</v>
      </c>
      <c r="AF155" s="262">
        <v>0</v>
      </c>
      <c r="AG155" s="262">
        <v>0</v>
      </c>
      <c r="AH155" s="262">
        <v>0</v>
      </c>
      <c r="AI155" s="262">
        <v>0</v>
      </c>
      <c r="AJ155" s="262">
        <v>0</v>
      </c>
      <c r="AK155" s="262">
        <v>0</v>
      </c>
      <c r="AL155" s="262">
        <v>0</v>
      </c>
      <c r="AM155" s="262">
        <v>0</v>
      </c>
      <c r="AN155" s="262">
        <v>0</v>
      </c>
      <c r="AO155" s="262">
        <v>0</v>
      </c>
      <c r="AP155" s="262">
        <v>0</v>
      </c>
      <c r="AQ155" s="262">
        <v>0</v>
      </c>
      <c r="AR155" s="262">
        <v>0</v>
      </c>
      <c r="AS155" s="262">
        <v>0</v>
      </c>
      <c r="AT155" s="262">
        <v>0</v>
      </c>
      <c r="AU155" s="262">
        <v>0</v>
      </c>
      <c r="AV155" s="262">
        <v>0</v>
      </c>
      <c r="AW155" s="262">
        <v>0</v>
      </c>
      <c r="AX155" s="262">
        <v>0</v>
      </c>
      <c r="AY155" s="262">
        <v>0</v>
      </c>
      <c r="AZ155" s="262">
        <v>0</v>
      </c>
      <c r="BA155" s="262">
        <v>0</v>
      </c>
      <c r="BB155" s="262">
        <v>0</v>
      </c>
      <c r="BC155" s="262">
        <v>0</v>
      </c>
      <c r="BD155" s="262">
        <v>0</v>
      </c>
      <c r="BE155" s="262">
        <v>0</v>
      </c>
      <c r="BF155" s="262">
        <v>0</v>
      </c>
      <c r="BG155" s="262">
        <v>0</v>
      </c>
      <c r="BH155" s="262">
        <v>0</v>
      </c>
      <c r="BI155" s="262">
        <v>0</v>
      </c>
      <c r="BJ155" s="262">
        <v>0</v>
      </c>
      <c r="BK155" s="263">
        <f>SUM(C155:BJ155)</f>
        <v>0</v>
      </c>
      <c r="BL155" s="264">
        <f t="shared" ref="BL155" ca="1" si="48">IF($BK$157=0,0,BK155/$BK$157)</f>
        <v>0</v>
      </c>
    </row>
    <row r="156" spans="1:64" s="49" customFormat="1" ht="23.25" customHeight="1" thickBot="1">
      <c r="A156" s="259" t="s">
        <v>317</v>
      </c>
      <c r="B156" s="260" t="s">
        <v>318</v>
      </c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62"/>
      <c r="BH156" s="262"/>
      <c r="BI156" s="262"/>
      <c r="BJ156" s="262"/>
      <c r="BK156" s="263">
        <f>Desmobilização!H204</f>
        <v>84256</v>
      </c>
      <c r="BL156" s="264">
        <f t="shared" ref="BL156" ca="1" si="49">IF($BK$157=0,0,BK156/$BK$157)</f>
        <v>1.0247809098676995E-3</v>
      </c>
    </row>
    <row r="157" spans="1:64" s="49" customFormat="1" ht="23.25" customHeight="1" thickBot="1">
      <c r="A157" s="370" t="s">
        <v>319</v>
      </c>
      <c r="B157" s="370"/>
      <c r="C157" s="271">
        <f t="shared" ref="C157:AH157" ca="1" si="50">SUBTOTAL(109,C20:C156)</f>
        <v>14021610.024767186</v>
      </c>
      <c r="D157" s="271">
        <f t="shared" ca="1" si="50"/>
        <v>11097703.104767187</v>
      </c>
      <c r="E157" s="271">
        <f t="shared" ca="1" si="50"/>
        <v>8127358.6647671871</v>
      </c>
      <c r="F157" s="271">
        <f t="shared" ca="1" si="50"/>
        <v>8151108.6647671871</v>
      </c>
      <c r="G157" s="271">
        <f t="shared" ca="1" si="50"/>
        <v>8136108.6647671871</v>
      </c>
      <c r="H157" s="271">
        <f t="shared" ca="1" si="50"/>
        <v>8127358.6647671871</v>
      </c>
      <c r="I157" s="271">
        <f t="shared" ca="1" si="50"/>
        <v>8127358.6647671871</v>
      </c>
      <c r="J157" s="271">
        <f t="shared" ca="1" si="50"/>
        <v>8127358.6647671871</v>
      </c>
      <c r="K157" s="271">
        <f t="shared" ca="1" si="50"/>
        <v>8127358.6647671871</v>
      </c>
      <c r="L157" s="271">
        <f t="shared" ca="1" si="50"/>
        <v>90969.751627100006</v>
      </c>
      <c r="M157" s="271">
        <f t="shared" ca="1" si="50"/>
        <v>0</v>
      </c>
      <c r="N157" s="271">
        <f t="shared" ca="1" si="50"/>
        <v>0</v>
      </c>
      <c r="O157" s="271">
        <f t="shared" ca="1" si="50"/>
        <v>0</v>
      </c>
      <c r="P157" s="271">
        <f t="shared" ca="1" si="50"/>
        <v>0</v>
      </c>
      <c r="Q157" s="271">
        <f t="shared" ca="1" si="50"/>
        <v>0</v>
      </c>
      <c r="R157" s="271">
        <f t="shared" ca="1" si="50"/>
        <v>0</v>
      </c>
      <c r="S157" s="271">
        <f t="shared" ca="1" si="50"/>
        <v>0</v>
      </c>
      <c r="T157" s="271">
        <f t="shared" ca="1" si="50"/>
        <v>0</v>
      </c>
      <c r="U157" s="271">
        <f t="shared" ca="1" si="50"/>
        <v>0</v>
      </c>
      <c r="V157" s="271">
        <f t="shared" ca="1" si="50"/>
        <v>0</v>
      </c>
      <c r="W157" s="271">
        <f t="shared" ca="1" si="50"/>
        <v>0</v>
      </c>
      <c r="X157" s="271">
        <f t="shared" ca="1" si="50"/>
        <v>0</v>
      </c>
      <c r="Y157" s="271">
        <f t="shared" ca="1" si="50"/>
        <v>0</v>
      </c>
      <c r="Z157" s="271">
        <f t="shared" ca="1" si="50"/>
        <v>0</v>
      </c>
      <c r="AA157" s="271">
        <f t="shared" ca="1" si="50"/>
        <v>0</v>
      </c>
      <c r="AB157" s="271">
        <f t="shared" ca="1" si="50"/>
        <v>0</v>
      </c>
      <c r="AC157" s="271">
        <f t="shared" ca="1" si="50"/>
        <v>0</v>
      </c>
      <c r="AD157" s="271">
        <f t="shared" ca="1" si="50"/>
        <v>0</v>
      </c>
      <c r="AE157" s="271">
        <f t="shared" ca="1" si="50"/>
        <v>0</v>
      </c>
      <c r="AF157" s="271">
        <f t="shared" ca="1" si="50"/>
        <v>0</v>
      </c>
      <c r="AG157" s="271">
        <f t="shared" ca="1" si="50"/>
        <v>0</v>
      </c>
      <c r="AH157" s="271">
        <f t="shared" ca="1" si="50"/>
        <v>0</v>
      </c>
      <c r="AI157" s="271">
        <f t="shared" ref="AI157:BK157" ca="1" si="51">SUBTOTAL(109,AI20:AI156)</f>
        <v>0</v>
      </c>
      <c r="AJ157" s="271">
        <f t="shared" ca="1" si="51"/>
        <v>0</v>
      </c>
      <c r="AK157" s="271">
        <f t="shared" ca="1" si="51"/>
        <v>0</v>
      </c>
      <c r="AL157" s="271">
        <f t="shared" ca="1" si="51"/>
        <v>0</v>
      </c>
      <c r="AM157" s="271">
        <f t="shared" ca="1" si="51"/>
        <v>0</v>
      </c>
      <c r="AN157" s="271">
        <f t="shared" ca="1" si="51"/>
        <v>0</v>
      </c>
      <c r="AO157" s="271">
        <f t="shared" ca="1" si="51"/>
        <v>0</v>
      </c>
      <c r="AP157" s="271">
        <f t="shared" ca="1" si="51"/>
        <v>0</v>
      </c>
      <c r="AQ157" s="271">
        <f t="shared" ca="1" si="51"/>
        <v>0</v>
      </c>
      <c r="AR157" s="271">
        <f t="shared" ca="1" si="51"/>
        <v>0</v>
      </c>
      <c r="AS157" s="271">
        <f t="shared" ca="1" si="51"/>
        <v>0</v>
      </c>
      <c r="AT157" s="271">
        <f t="shared" ca="1" si="51"/>
        <v>0</v>
      </c>
      <c r="AU157" s="271">
        <f t="shared" ca="1" si="51"/>
        <v>0</v>
      </c>
      <c r="AV157" s="271">
        <f t="shared" ca="1" si="51"/>
        <v>0</v>
      </c>
      <c r="AW157" s="271">
        <f t="shared" ca="1" si="51"/>
        <v>0</v>
      </c>
      <c r="AX157" s="271">
        <f t="shared" ca="1" si="51"/>
        <v>0</v>
      </c>
      <c r="AY157" s="271">
        <f t="shared" ca="1" si="51"/>
        <v>0</v>
      </c>
      <c r="AZ157" s="271">
        <f t="shared" ca="1" si="51"/>
        <v>0</v>
      </c>
      <c r="BA157" s="271">
        <f t="shared" ca="1" si="51"/>
        <v>0</v>
      </c>
      <c r="BB157" s="271">
        <f t="shared" ca="1" si="51"/>
        <v>0</v>
      </c>
      <c r="BC157" s="271">
        <f t="shared" ca="1" si="51"/>
        <v>0</v>
      </c>
      <c r="BD157" s="271">
        <f t="shared" ca="1" si="51"/>
        <v>0</v>
      </c>
      <c r="BE157" s="271">
        <f t="shared" ca="1" si="51"/>
        <v>0</v>
      </c>
      <c r="BF157" s="271">
        <f t="shared" ca="1" si="51"/>
        <v>0</v>
      </c>
      <c r="BG157" s="271">
        <f t="shared" ca="1" si="51"/>
        <v>0</v>
      </c>
      <c r="BH157" s="271">
        <f t="shared" ca="1" si="51"/>
        <v>0</v>
      </c>
      <c r="BI157" s="271">
        <f t="shared" ca="1" si="51"/>
        <v>0</v>
      </c>
      <c r="BJ157" s="271">
        <f t="shared" ca="1" si="51"/>
        <v>0</v>
      </c>
      <c r="BK157" s="271">
        <f t="shared" ca="1" si="51"/>
        <v>82218549.534531787</v>
      </c>
      <c r="BL157" s="231">
        <f ca="1">IF($BK$157=0,0,BK157/$BK$157)</f>
        <v>1</v>
      </c>
    </row>
    <row r="158" spans="1:64" s="49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120"/>
    </row>
    <row r="159" spans="1:64" s="49" customFormat="1">
      <c r="A159" s="3"/>
      <c r="B159" s="3"/>
      <c r="C159" s="3"/>
      <c r="BL159" s="121"/>
    </row>
    <row r="160" spans="1:64" s="49" customFormat="1">
      <c r="A160" s="3"/>
      <c r="B160" s="3"/>
      <c r="C160" s="3"/>
      <c r="BL160" s="121"/>
    </row>
    <row r="161" spans="1:64" s="49" customFormat="1">
      <c r="A161" s="3"/>
      <c r="B161" s="3"/>
      <c r="C161" s="3"/>
      <c r="BL161" s="121"/>
    </row>
    <row r="162" spans="1:64" s="49" customFormat="1">
      <c r="A162" s="3"/>
      <c r="B162" s="3"/>
      <c r="C162" s="3"/>
      <c r="BL162" s="121"/>
    </row>
    <row r="163" spans="1:64" s="49" customFormat="1">
      <c r="A163" s="3"/>
      <c r="B163" s="3"/>
      <c r="C163" s="3"/>
      <c r="BL163" s="121"/>
    </row>
    <row r="164" spans="1:64" s="49" customFormat="1">
      <c r="A164" s="3"/>
      <c r="B164" s="3"/>
      <c r="C164" s="3"/>
      <c r="BL164" s="121"/>
    </row>
  </sheetData>
  <sheetProtection algorithmName="SHA-512" hashValue="NNQFeNUEObyYuWAG/IAff4xfaMF8RJMzEj5Ar1V+HymzODx5FTL0scanhs0COQTfnZnscuaYm5Nw0g3XwQD0OQ==" saltValue="+9BxRIJW+evrmvZstW7J9g==" spinCount="100000" sheet="1" objects="1" scenarios="1" formatColumns="0" formatRows="0"/>
  <dataConsolidate/>
  <mergeCells count="6">
    <mergeCell ref="AA2:BJ2"/>
    <mergeCell ref="O1:Z1"/>
    <mergeCell ref="C1:N1"/>
    <mergeCell ref="A157:B157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  <colBreaks count="4" manualBreakCount="4">
    <brk id="14" max="131" man="1"/>
    <brk id="26" max="131" man="1"/>
    <brk id="38" max="132" man="1"/>
    <brk id="50" max="132" man="1"/>
  </colBreaks>
  <ignoredErrors>
    <ignoredError sqref="C43 BK59:BL93 C30:BJ31 C44:BJ44 C47:BJ55 D7:BJ7 BK94:BL1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H66"/>
  <sheetViews>
    <sheetView showGridLines="0" zoomScaleNormal="100" workbookViewId="0">
      <pane ySplit="6" topLeftCell="A7" activePane="bottomLeft" state="frozen"/>
      <selection pane="bottomLeft" activeCell="H6" sqref="H6"/>
    </sheetView>
  </sheetViews>
  <sheetFormatPr defaultRowHeight="12.75"/>
  <cols>
    <col min="1" max="1" width="3.5703125" customWidth="1"/>
    <col min="2" max="2" width="10.42578125" customWidth="1"/>
    <col min="3" max="3" width="11.28515625" customWidth="1"/>
    <col min="4" max="4" width="11.7109375" customWidth="1"/>
    <col min="5" max="5" width="5.7109375" customWidth="1"/>
    <col min="6" max="6" width="9.140625" customWidth="1"/>
    <col min="7" max="9" width="13.7109375" customWidth="1"/>
    <col min="10" max="10" width="5.7109375" customWidth="1"/>
    <col min="11" max="11" width="13.28515625" customWidth="1"/>
    <col min="12" max="12" width="22.285156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bestFit="1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71093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</cols>
  <sheetData>
    <row r="1" spans="1:34" ht="24" customHeight="1">
      <c r="A1" s="373" t="str">
        <f>"Cronogramas do "&amp;SUBSTITUTE(Capa!A1,"Memória de Cálculo","",1)</f>
        <v>Cronogramas do 
Contrato de Gestão nº 12/2024 celebrado entre a Fundação Hospitalar do Estado de Minas Gerais - Fhemig e a Fundação de Assistência, Estudo e Pesquisa de Uberlândia - Faepu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AB1" t="str">
        <f>Capa!A2</f>
        <v>2º Termo Aditivo</v>
      </c>
    </row>
    <row r="2" spans="1:34" ht="9" customHeight="1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34" ht="18.75" customHeight="1" thickBot="1">
      <c r="A3" s="184" t="str">
        <f>"Qual o número do Período Avaliatório de "&amp;TEXT($B$7,"mmm/aaaa")</f>
        <v>Qual o número do Período Avaliatório de set/2025</v>
      </c>
      <c r="I3" s="199">
        <v>6</v>
      </c>
      <c r="K3" s="185" t="str">
        <f>"Quantos mêses do "&amp;IF(I3="",1,I3)&amp;"º Período compõem essa Memória de Cálculo?"</f>
        <v>Quantos mêses do 6º Período compõem essa Memória de Cálculo?</v>
      </c>
      <c r="P3" s="199">
        <v>3</v>
      </c>
    </row>
    <row r="4" spans="1:34" ht="18.75" customHeight="1" thickBot="1">
      <c r="A4" s="184" t="str">
        <f>"Caso tenha iniciado antes, qual o 1º mês do "&amp;AH7&amp;"º Período Avaliatório? "</f>
        <v xml:space="preserve">Caso tenha iniciado antes, qual o 1º mês do 6º Período Avaliatório? </v>
      </c>
      <c r="B4" s="186"/>
      <c r="C4" s="186"/>
      <c r="D4" s="186"/>
      <c r="E4" s="186"/>
      <c r="F4" s="186"/>
      <c r="G4" s="187"/>
      <c r="I4" s="170">
        <v>45809</v>
      </c>
      <c r="K4" s="184" t="str">
        <f>IF(Capa!A5="mmm/aaaa","Preencher a capa antes de qualquer campo destas tabelas","Está prevista Comissão de Avaliação para "&amp;TEXT($B$7,"mmm/aaaa")&amp;"?")</f>
        <v>Está prevista Comissão de Avaliação para set/2025?</v>
      </c>
      <c r="L4" s="186"/>
      <c r="M4" s="186"/>
      <c r="N4" s="186"/>
      <c r="P4" s="171" t="s">
        <v>320</v>
      </c>
      <c r="AB4" t="s">
        <v>321</v>
      </c>
      <c r="AC4" s="182">
        <f ca="1">AC5+AB5+AF7</f>
        <v>82218549.534531772</v>
      </c>
    </row>
    <row r="5" spans="1:34" ht="38.25" customHeight="1">
      <c r="A5" s="371" t="s">
        <v>322</v>
      </c>
      <c r="B5" s="371"/>
      <c r="C5" s="371"/>
      <c r="D5" s="371"/>
      <c r="F5" s="372" t="s">
        <v>323</v>
      </c>
      <c r="G5" s="372"/>
      <c r="H5" s="372"/>
      <c r="I5" s="372"/>
      <c r="K5" s="372" t="s">
        <v>324</v>
      </c>
      <c r="L5" s="372"/>
      <c r="M5" s="372"/>
      <c r="O5" s="372" t="s">
        <v>325</v>
      </c>
      <c r="P5" s="372"/>
      <c r="Q5" s="372"/>
      <c r="R5" s="372"/>
      <c r="AB5" s="182">
        <f ca="1">SUM(AB7:AB66)</f>
        <v>82218549.534531772</v>
      </c>
      <c r="AC5" s="182">
        <f ca="1">SUM(AC7:AC66)</f>
        <v>0</v>
      </c>
      <c r="AD5" s="182">
        <f t="shared" ref="AD5:AE5" ca="1" si="0">SUM(AD7:AD66)</f>
        <v>0</v>
      </c>
      <c r="AE5" s="182">
        <f t="shared" ca="1" si="0"/>
        <v>82134293.534531802</v>
      </c>
    </row>
    <row r="6" spans="1:34" ht="76.5">
      <c r="A6" s="286" t="s">
        <v>326</v>
      </c>
      <c r="B6" s="286" t="s">
        <v>327</v>
      </c>
      <c r="C6" s="286" t="s">
        <v>328</v>
      </c>
      <c r="D6" s="286" t="s">
        <v>329</v>
      </c>
      <c r="F6" s="286" t="s">
        <v>330</v>
      </c>
      <c r="G6" s="286" t="s">
        <v>33</v>
      </c>
      <c r="H6" s="286" t="s">
        <v>37</v>
      </c>
      <c r="I6" s="286" t="s">
        <v>331</v>
      </c>
      <c r="K6" s="287" t="s">
        <v>332</v>
      </c>
      <c r="L6" s="287" t="s">
        <v>333</v>
      </c>
      <c r="M6" s="287" t="s">
        <v>334</v>
      </c>
      <c r="O6" s="287" t="s">
        <v>335</v>
      </c>
      <c r="P6" s="287" t="s">
        <v>336</v>
      </c>
      <c r="Q6" s="287" t="s">
        <v>337</v>
      </c>
      <c r="R6" s="287" t="s">
        <v>338</v>
      </c>
      <c r="T6" s="162" t="s">
        <v>339</v>
      </c>
      <c r="U6" s="162"/>
      <c r="V6" s="162" t="s">
        <v>340</v>
      </c>
      <c r="W6" s="162" t="s">
        <v>341</v>
      </c>
      <c r="X6" s="162" t="s">
        <v>342</v>
      </c>
      <c r="Y6" s="162" t="s">
        <v>343</v>
      </c>
      <c r="Z6" s="177" t="s">
        <v>344</v>
      </c>
      <c r="AA6" s="177" t="s">
        <v>345</v>
      </c>
      <c r="AB6" s="174" t="s">
        <v>346</v>
      </c>
      <c r="AC6" s="174" t="s">
        <v>347</v>
      </c>
      <c r="AD6" s="175" t="s">
        <v>348</v>
      </c>
      <c r="AE6" s="175" t="s">
        <v>331</v>
      </c>
      <c r="AF6" s="176" t="s">
        <v>349</v>
      </c>
      <c r="AG6" s="181"/>
      <c r="AH6" s="161" t="s">
        <v>350</v>
      </c>
    </row>
    <row r="7" spans="1:34" ht="15">
      <c r="A7" s="188">
        <v>1</v>
      </c>
      <c r="B7" s="189">
        <f>IFERROR(IF(Capa!A5="mmm/aaaa","",DATE(YEAR(Capa!$A$36),MONTH(Capa!$A$36),1)),"")</f>
        <v>45901</v>
      </c>
      <c r="C7" s="188">
        <f>IF(B7="","",IF(I3="",1,I3))</f>
        <v>6</v>
      </c>
      <c r="D7" s="29">
        <v>6</v>
      </c>
      <c r="E7" s="186"/>
      <c r="F7" s="190">
        <f>IF(Capa!A5="mmm/aaaa","",YEAR(Capa!A36))</f>
        <v>2025</v>
      </c>
      <c r="G7" s="191">
        <f t="shared" ref="G7:G12" ca="1" si="1">IF(F7="","",SUMIFS($AB$7:$AB$66,$B$7:$B$66,"&gt;="&amp;DATE(F7,1,1),$B$7:$B$66,"&lt;"&amp;DATE(F7+1,1,1)-1))</f>
        <v>65788606.453370303</v>
      </c>
      <c r="H7" s="191">
        <f t="shared" ref="H7:H12" ca="1" si="2">IF(F7="","",SUMIFS($AD$7:$AD$66,$B$7:$B$66,"&gt;="&amp;DATE(F7,1,1),$B$7:$B$66,"&lt;"&amp;DATE(F7+1,1,1)-1))</f>
        <v>0</v>
      </c>
      <c r="I7" s="191">
        <f ca="1">IF(F7="","",SUMIFS($AE$7:$AE$66,$B$7:$B$66,"&gt;="&amp;DATE(F7,1,1),$B$7:$B$66,"&lt;"&amp;DATE(F7+1,1,1)-1)+IF(F8="",Analítico!$BK$156,0))</f>
        <v>41397780.459068745</v>
      </c>
      <c r="K7" s="192" t="str">
        <f>IF(U7="","",U7&amp;"ª Avaliação")</f>
        <v>6ª Avaliação</v>
      </c>
      <c r="L7" s="192" t="str">
        <f ca="1">IF(K7="","",TEXT(Z7,"mmm/aaaa")&amp;" a "&amp;TEXT(AA7,"mmm/aaaa"))</f>
        <v>jun/2025 a nov/2025</v>
      </c>
      <c r="M7" s="193">
        <f t="shared" ref="M7:M39" ca="1" si="3">IF(K7="","",_xlfn.IFNA(OFFSET($B$6,MATCH(U7+1,$AH$7:$AH$66,0),0),EDATE(MAX($B$7:$B$66),1)))</f>
        <v>45992</v>
      </c>
      <c r="O7" s="192" t="str">
        <f t="shared" ref="O7:O38" ca="1" si="4">(IF(P7="","",OFFSET($Y$6,MATCH(A7,$X$7:$X$66,0),0)&amp;"ª Parcela"))</f>
        <v>6ª Parcela</v>
      </c>
      <c r="P7" s="194">
        <f t="shared" ref="P7:P38" ca="1" si="5">IFERROR(IF(OFFSET($AB$6,MATCH(A7,$X$7:$X$66,0),0)=0,"",OFFSET($AB$6,MATCH(A7,$X$7:$X$66,0),0)),"")</f>
        <v>41397780.459068745</v>
      </c>
      <c r="Q7" s="195">
        <f t="shared" ref="Q7:Q38" ca="1" si="6">IF(P7="","",OFFSET($B$6,MATCH(A7,$X$7:$X$66,0),0))</f>
        <v>45901</v>
      </c>
      <c r="R7" s="196" t="str">
        <f ca="1">IF(P7="","",IFERROR(IF(Capa!$A$2="","Após a celebração do termo de parceria.","Realização da "&amp;OFFSET($Y$6,MATCH(A7,$X$7:$X$66,0),0)-1&amp;"ª reunião da CA e aprovação da liberação de parcela pelo supervisor."),""))</f>
        <v>Realização da 5ª reunião da CA e aprovação da liberação de parcela pelo supervisor.</v>
      </c>
      <c r="T7" s="109" t="str">
        <f>IF($P$4="Sim","Sim","Não")</f>
        <v>Sim</v>
      </c>
      <c r="U7" s="109">
        <f>AH7</f>
        <v>6</v>
      </c>
      <c r="V7" s="109" t="str">
        <f>IF(Capa!$A$2="","Sim",Cronogramas!T7)</f>
        <v>Sim</v>
      </c>
      <c r="W7" s="109">
        <f>IF(Capa!$A$2="",0,IF(Cronogramas!$P$4="Sim",Cronogramas!AH7-1,Cronogramas!AH7))</f>
        <v>5</v>
      </c>
      <c r="X7" s="109">
        <f>COUNTIF(V7:$V$7,"Sim")</f>
        <v>1</v>
      </c>
      <c r="Y7" s="109">
        <f>IF(Capa!$A$2="",1,IF(T7="Não","",AH7))</f>
        <v>6</v>
      </c>
      <c r="Z7" s="178">
        <f>IF(K7="","",IF($I$4=0,Cronogramas!$B$7,$I$4))</f>
        <v>45809</v>
      </c>
      <c r="AA7" s="179">
        <f t="shared" ref="AA7:AA39" ca="1" si="7">IFERROR(EDATE(M7,-1),"")</f>
        <v>45962</v>
      </c>
      <c r="AB7" s="200">
        <f ca="1">_xlfn.IFNA(IF(V7="Sim",(IFERROR(SUM(OFFSET(AE7,1,,MATCH("Sim",V8:$V$66,0),1))-AC7,0)+IF(Y7-$W$7=1,SUM($AE$6:AE7)-$AF$7,0)+IF(SUM(Y8:$Y$66)=0,SUM(AE8:$AE$66)-AC7+Analítico!$BK$156)),0),0)</f>
        <v>41397780.459068745</v>
      </c>
      <c r="AC7" s="200">
        <f ca="1">IFERROR(IF(V7="Sim",IFERROR(SUM(OFFSET(AD7,1,,MATCH("Sim",T8:$T$66,0),1)),0)+IF(Y7-$W$7=1,SUM($AD$6:AD7),0)+IF(SUM(Y8:$Y$66)=0,SUM(AD8:$AD$66),0),0),0)</f>
        <v>0</v>
      </c>
      <c r="AD7" s="207">
        <f ca="1">OFFSET(Analítico!$B$13,0,A7)</f>
        <v>0</v>
      </c>
      <c r="AE7" s="207">
        <f ca="1">OFFSET(Analítico!$B$157,,A7)</f>
        <v>14021610.024767186</v>
      </c>
      <c r="AF7" s="207">
        <f>Analítico!BK4</f>
        <v>0</v>
      </c>
      <c r="AG7" s="39" t="s">
        <v>320</v>
      </c>
      <c r="AH7" s="169">
        <f>IF(D7="",C7,D7)</f>
        <v>6</v>
      </c>
    </row>
    <row r="8" spans="1:34" ht="15">
      <c r="A8" s="188">
        <v>2</v>
      </c>
      <c r="B8" s="189">
        <f>IFERROR(IF(EDATE(B7,1)&gt;DATE(YEAR(Capa!$A$7),MONTH(Capa!$A$7),1),"",EDATE(B7,1)),"")</f>
        <v>45931</v>
      </c>
      <c r="C8" s="188">
        <f>IF(B8="","",IF(P3="",C7,IF(P3&gt;=2,C7,C7+1)))</f>
        <v>6</v>
      </c>
      <c r="D8" s="29">
        <v>6</v>
      </c>
      <c r="E8" s="188"/>
      <c r="F8" s="190">
        <f>IFERROR(IF((F7+1)&gt;YEAR(Capa!$A$7),"",F7+1),"")</f>
        <v>2026</v>
      </c>
      <c r="G8" s="191">
        <f t="shared" ca="1" si="1"/>
        <v>16429943.081161475</v>
      </c>
      <c r="H8" s="191">
        <f t="shared" ca="1" si="2"/>
        <v>0</v>
      </c>
      <c r="I8" s="191">
        <f ca="1">IF(F8="","",SUMIFS($AE$7:$AE$66,$B$7:$B$66,"&gt;="&amp;DATE(F8,1,1),$B$7:$B$66,"&lt;"&amp;DATE(F8+1,1,1)-1)+IF(F9="",Analítico!$BK$156,0))</f>
        <v>40729799.323835939</v>
      </c>
      <c r="K8" s="192" t="str">
        <f t="shared" ref="K8:K39" si="8">IF(U8="","",U8&amp;"ª Avaliação")</f>
        <v>7ª Avaliação</v>
      </c>
      <c r="L8" s="192" t="str">
        <f t="shared" ref="L8:L39" ca="1" si="9">IF(K8="","",TEXT(Z8,"mmm/aaaa")&amp;" a "&amp;TEXT(AA8,"mmm/aaaa"))</f>
        <v>dez/2025 a fev/2026</v>
      </c>
      <c r="M8" s="193">
        <f t="shared" ca="1" si="3"/>
        <v>46082</v>
      </c>
      <c r="O8" s="192" t="str">
        <f t="shared" ca="1" si="4"/>
        <v>7ª Parcela</v>
      </c>
      <c r="P8" s="194">
        <f t="shared" ca="1" si="5"/>
        <v>24390825.994301561</v>
      </c>
      <c r="Q8" s="195">
        <f t="shared" ca="1" si="6"/>
        <v>45992</v>
      </c>
      <c r="R8" s="196" t="str">
        <f ca="1">IF(P8="","",IFERROR("Realização da "&amp;OFFSET($Y$6,MATCH(A8,$X$7:$X$66,0),0)-1&amp;"ª reunião da CA e aprovação da liberação de parcela pelo supervisor.",""))</f>
        <v>Realização da 6ª reunião da CA e aprovação da liberação de parcela pelo supervisor.</v>
      </c>
      <c r="T8" s="109" t="str">
        <f>IF(AH8="","Não",IF(AH8&gt;AH7,"Sim","Não"))</f>
        <v>Não</v>
      </c>
      <c r="U8" s="109">
        <f>IFERROR(IF(U7+1&gt;MAX(AH7:AH66),"",U7+1),"")</f>
        <v>7</v>
      </c>
      <c r="V8" s="109" t="str">
        <f>Cronogramas!T8</f>
        <v>Não</v>
      </c>
      <c r="W8" s="109"/>
      <c r="X8" s="109">
        <f>COUNTIF(V$7:$V8,"Sim")</f>
        <v>1</v>
      </c>
      <c r="Y8" s="109" t="str">
        <f t="shared" ref="Y8:Y39" si="10">IF(T8="Não","",AH8)</f>
        <v/>
      </c>
      <c r="Z8" s="178">
        <f ca="1">IF(K8="","",EDATE(AA7,1))</f>
        <v>45992</v>
      </c>
      <c r="AA8" s="179">
        <f t="shared" ca="1" si="7"/>
        <v>46054</v>
      </c>
      <c r="AB8" s="200">
        <f ca="1">_xlfn.IFNA(IF(V8="Sim",(IFERROR(SUM(OFFSET(AE8,1,,MATCH("Sim",V9:$V$66,0),1))-AC8,0)+IF(Y8-$W$7=1,SUM($AE$6:AE8)-$AF$7,0)+IF(SUM(Y9:$Y$66)=0,SUM(AE9:$AE$66)-AC8+Analítico!$BK$156)),0),0)</f>
        <v>0</v>
      </c>
      <c r="AC8" s="200">
        <f ca="1">IFERROR(IF(V8="Sim",IFERROR(SUM(OFFSET(AD8,1,,MATCH("Sim",T9:$T$66,0),1)),0)+IF(Y8-$W$7=1,SUM($AD$6:AD8),0)+IF(SUM(Y9:$Y$66)=0,SUM(AD9:$AD$66),0),0),0)</f>
        <v>0</v>
      </c>
      <c r="AD8" s="207">
        <f ca="1">SUM(OFFSET(Analítico!$B$10,0,A8,2,1))</f>
        <v>0</v>
      </c>
      <c r="AE8" s="207">
        <f ca="1">OFFSET(Analítico!$B$157,,A8)</f>
        <v>11097703.104767187</v>
      </c>
      <c r="AF8" s="109"/>
      <c r="AG8" s="39" t="s">
        <v>351</v>
      </c>
      <c r="AH8" s="169">
        <f t="shared" ref="AH8:AH66" si="11">IF(D8="",C8,D8)</f>
        <v>6</v>
      </c>
    </row>
    <row r="9" spans="1:34" ht="15">
      <c r="A9" s="188">
        <v>3</v>
      </c>
      <c r="B9" s="189">
        <f>IFERROR(IF(EDATE(B8,1)&gt;DATE(YEAR(Capa!$A$7),MONTH(Capa!$A$7),1),"",EDATE(B8,1)),"")</f>
        <v>45962</v>
      </c>
      <c r="C9" s="188">
        <f>IF(B9="","",IF(P3="",C7,IF(P3=3,C7,C7+1)))</f>
        <v>6</v>
      </c>
      <c r="D9" s="29">
        <v>6</v>
      </c>
      <c r="E9" s="188"/>
      <c r="F9" s="190" t="str">
        <f>IFERROR(IF((F8+1)&gt;YEAR(Capa!$A$7),"",F8+1),"")</f>
        <v/>
      </c>
      <c r="G9" s="191" t="str">
        <f t="shared" ca="1" si="1"/>
        <v/>
      </c>
      <c r="H9" s="191" t="str">
        <f t="shared" ca="1" si="2"/>
        <v/>
      </c>
      <c r="I9" s="191" t="str">
        <f ca="1">IF(F9="","",SUMIFS($AE$7:$AE$66,$B$7:$B$66,"&gt;="&amp;DATE(F9,1,1),$B$7:$B$66,"&lt;"&amp;DATE(F9+1,1,1)-1)+IF(F10="",Analítico!$BK$156,0))</f>
        <v/>
      </c>
      <c r="K9" s="192" t="str">
        <f t="shared" si="8"/>
        <v>8ª Avaliação</v>
      </c>
      <c r="L9" s="192" t="str">
        <f t="shared" ca="1" si="9"/>
        <v>mar/2026 a mai/2026</v>
      </c>
      <c r="M9" s="193">
        <f t="shared" ca="1" si="3"/>
        <v>46174</v>
      </c>
      <c r="O9" s="192" t="str">
        <f t="shared" ca="1" si="4"/>
        <v>8ª Parcela</v>
      </c>
      <c r="P9" s="194">
        <f t="shared" ca="1" si="5"/>
        <v>16429943.081161475</v>
      </c>
      <c r="Q9" s="195">
        <f t="shared" ca="1" si="6"/>
        <v>46082</v>
      </c>
      <c r="R9" s="196" t="str">
        <f t="shared" ref="R9:R12" ca="1" si="12">IF(P9="","",IFERROR("Realização da "&amp;OFFSET($Y$6,MATCH(A9,$X$7:$X$66,0),0)-1&amp;"ª reunião da CA e aprovação da liberação de parcela pelo supervisor.",""))</f>
        <v>Realização da 7ª reunião da CA e aprovação da liberação de parcela pelo supervisor.</v>
      </c>
      <c r="T9" s="109" t="str">
        <f t="shared" ref="T9:T66" si="13">IF(AH9="","Não",IF(AH9&gt;AH8,"Sim","Não"))</f>
        <v>Não</v>
      </c>
      <c r="U9" s="109">
        <f>IFERROR(IF(U8+1&gt;MAX(AH8:AH67),"",U8+1),"")</f>
        <v>8</v>
      </c>
      <c r="V9" s="109" t="str">
        <f>Cronogramas!T9</f>
        <v>Não</v>
      </c>
      <c r="W9" s="109"/>
      <c r="X9" s="109">
        <f>COUNTIF(V$7:$V9,"Sim")</f>
        <v>1</v>
      </c>
      <c r="Y9" s="109" t="str">
        <f t="shared" si="10"/>
        <v/>
      </c>
      <c r="Z9" s="178">
        <f t="shared" ref="Z9:Z39" ca="1" si="14">IF(K9="","",EDATE(AA8,1))</f>
        <v>46082</v>
      </c>
      <c r="AA9" s="179">
        <f t="shared" ca="1" si="7"/>
        <v>46143</v>
      </c>
      <c r="AB9" s="200">
        <f ca="1">_xlfn.IFNA(IF(V9="Sim",(IFERROR(SUM(OFFSET(AE9,1,,MATCH("Sim",V10:$V$66,0),1))-AC9,0)+IF(Y9-$W$7=1,SUM($AE$6:AE9)-$AF$7,0)+IF(SUM(Y10:$Y$66)=0,SUM(AE10:$AE$66)-AC9+Analítico!$BK$156)),0),0)</f>
        <v>0</v>
      </c>
      <c r="AC9" s="200">
        <f ca="1">IFERROR(IF(V9="Sim",IFERROR(SUM(OFFSET(AD9,1,,MATCH("Sim",T10:$T$66,0),1)),0)+IF(Y9-$W$7=1,SUM($AD$6:AD9),0)+IF(SUM(Y10:$Y$66)=0,SUM(AD10:$AD$66),0),0),0)</f>
        <v>0</v>
      </c>
      <c r="AD9" s="207">
        <f ca="1">SUM(OFFSET(Analítico!$B$10,0,A9,2,1))</f>
        <v>0</v>
      </c>
      <c r="AE9" s="207">
        <f ca="1">OFFSET(Analítico!$B$157,,A9)</f>
        <v>8127358.6647671871</v>
      </c>
      <c r="AF9" s="109"/>
      <c r="AG9" s="109"/>
      <c r="AH9" s="169">
        <f t="shared" si="11"/>
        <v>6</v>
      </c>
    </row>
    <row r="10" spans="1:34" ht="15">
      <c r="A10" s="188">
        <v>4</v>
      </c>
      <c r="B10" s="189">
        <f>IFERROR(IF(EDATE(B9,1)&gt;DATE(YEAR(Capa!$A$7),MONTH(Capa!$A$7),1),"",EDATE(B9,1)),"")</f>
        <v>45992</v>
      </c>
      <c r="C10" s="188">
        <f>IF(B10="","",C7+1)</f>
        <v>7</v>
      </c>
      <c r="D10" s="29">
        <v>7</v>
      </c>
      <c r="E10" s="188"/>
      <c r="F10" s="190" t="str">
        <f>IFERROR(IF((F9+1)&gt;YEAR(Capa!$A$7),"",F9+1),"")</f>
        <v/>
      </c>
      <c r="G10" s="191" t="str">
        <f t="shared" ca="1" si="1"/>
        <v/>
      </c>
      <c r="H10" s="191" t="str">
        <f t="shared" ca="1" si="2"/>
        <v/>
      </c>
      <c r="I10" s="191" t="str">
        <f ca="1">IF(F10="","",SUMIFS($AE$7:$AE$66,$B$7:$B$66,"&gt;="&amp;DATE(F10,1,1),$B$7:$B$66,"&lt;"&amp;DATE(F10+1,1,1)-1)+IF(F11="",Analítico!$BK$156,0))</f>
        <v/>
      </c>
      <c r="K10" s="192" t="str">
        <f t="shared" si="8"/>
        <v/>
      </c>
      <c r="L10" s="192" t="str">
        <f t="shared" ca="1" si="9"/>
        <v/>
      </c>
      <c r="M10" s="193" t="str">
        <f t="shared" ca="1" si="3"/>
        <v/>
      </c>
      <c r="O10" s="192" t="str">
        <f t="shared" ca="1" si="4"/>
        <v/>
      </c>
      <c r="P10" s="194" t="str">
        <f t="shared" ca="1" si="5"/>
        <v/>
      </c>
      <c r="Q10" s="195" t="str">
        <f t="shared" ca="1" si="6"/>
        <v/>
      </c>
      <c r="R10" s="196" t="str">
        <f t="shared" ca="1" si="12"/>
        <v/>
      </c>
      <c r="T10" s="109" t="str">
        <f t="shared" si="13"/>
        <v>Sim</v>
      </c>
      <c r="U10" s="109" t="str">
        <f t="shared" ref="U10:U66" si="15">IFERROR(IF(U9+1&gt;MAX(AH9:AH68),"",U9+1),"")</f>
        <v/>
      </c>
      <c r="V10" s="109" t="str">
        <f>Cronogramas!T10</f>
        <v>Sim</v>
      </c>
      <c r="W10" s="109"/>
      <c r="X10" s="109">
        <f>COUNTIF(V$7:$V10,"Sim")</f>
        <v>2</v>
      </c>
      <c r="Y10" s="109">
        <f t="shared" si="10"/>
        <v>7</v>
      </c>
      <c r="Z10" s="178" t="str">
        <f t="shared" ca="1" si="14"/>
        <v/>
      </c>
      <c r="AA10" s="179" t="str">
        <f t="shared" ca="1" si="7"/>
        <v/>
      </c>
      <c r="AB10" s="200">
        <f ca="1">_xlfn.IFNA(IF(V10="Sim",(IFERROR(SUM(OFFSET(AE10,1,,MATCH("Sim",V11:$V$66,0),1))-AC10,0)+IF(Y10-$W$7=1,SUM($AE$6:AE10)-$AF$7,0)+IF(SUM(Y11:$Y$66)=0,SUM(AE11:$AE$66)-AC10+Analítico!$BK$156)),0),0)</f>
        <v>24390825.994301561</v>
      </c>
      <c r="AC10" s="200">
        <f ca="1">IFERROR(IF(V10="Sim",IFERROR(SUM(OFFSET(AD10,1,,MATCH("Sim",T11:$T$66,0),1)),0)+IF(Y10-$W$7=1,SUM($AD$6:AD10),0)+IF(SUM(Y11:$Y$66)=0,SUM(AD11:$AD$66),0),0),0)</f>
        <v>0</v>
      </c>
      <c r="AD10" s="207">
        <f ca="1">SUM(OFFSET(Analítico!$B$10,0,A10,2,1))</f>
        <v>0</v>
      </c>
      <c r="AE10" s="207">
        <f ca="1">OFFSET(Analítico!$B$157,,A10)</f>
        <v>8151108.6647671871</v>
      </c>
      <c r="AF10" s="109"/>
      <c r="AG10" s="109"/>
      <c r="AH10" s="169">
        <f t="shared" si="11"/>
        <v>7</v>
      </c>
    </row>
    <row r="11" spans="1:34" ht="15">
      <c r="A11" s="188">
        <v>5</v>
      </c>
      <c r="B11" s="189">
        <f>IFERROR(IF(EDATE(B10,1)&gt;DATE(YEAR(Capa!$A$7),MONTH(Capa!$A$7),1),"",EDATE(B10,1)),"")</f>
        <v>46023</v>
      </c>
      <c r="C11" s="188">
        <f t="shared" ref="C11:C66" si="16">IF(B11="","",C8+1)</f>
        <v>7</v>
      </c>
      <c r="D11" s="29">
        <v>7</v>
      </c>
      <c r="E11" s="188"/>
      <c r="F11" s="190" t="str">
        <f>IFERROR(IF((F10+1)&gt;YEAR(Capa!$A$7),"",F10+1),"")</f>
        <v/>
      </c>
      <c r="G11" s="191" t="str">
        <f t="shared" ca="1" si="1"/>
        <v/>
      </c>
      <c r="H11" s="191" t="str">
        <f t="shared" ca="1" si="2"/>
        <v/>
      </c>
      <c r="I11" s="191" t="str">
        <f ca="1">IF(F11="","",SUMIFS($AE$7:$AE$66,$B$7:$B$66,"&gt;="&amp;DATE(F11,1,1),$B$7:$B$66,"&lt;"&amp;DATE(F11+1,1,1)-1)+IF(F12="",Analítico!$BK$156,0))</f>
        <v/>
      </c>
      <c r="K11" s="192" t="str">
        <f t="shared" si="8"/>
        <v/>
      </c>
      <c r="L11" s="192" t="str">
        <f t="shared" ca="1" si="9"/>
        <v/>
      </c>
      <c r="M11" s="193" t="str">
        <f t="shared" ca="1" si="3"/>
        <v/>
      </c>
      <c r="O11" s="192" t="str">
        <f t="shared" ca="1" si="4"/>
        <v/>
      </c>
      <c r="P11" s="194" t="str">
        <f t="shared" ca="1" si="5"/>
        <v/>
      </c>
      <c r="Q11" s="195" t="str">
        <f t="shared" ca="1" si="6"/>
        <v/>
      </c>
      <c r="R11" s="196" t="str">
        <f t="shared" ca="1" si="12"/>
        <v/>
      </c>
      <c r="T11" s="109" t="str">
        <f t="shared" si="13"/>
        <v>Não</v>
      </c>
      <c r="U11" s="109" t="str">
        <f t="shared" si="15"/>
        <v/>
      </c>
      <c r="V11" s="109" t="str">
        <f>Cronogramas!T11</f>
        <v>Não</v>
      </c>
      <c r="W11" s="109"/>
      <c r="X11" s="109">
        <f>COUNTIF(V$7:$V11,"Sim")</f>
        <v>2</v>
      </c>
      <c r="Y11" s="109" t="str">
        <f t="shared" si="10"/>
        <v/>
      </c>
      <c r="Z11" s="178" t="str">
        <f t="shared" ca="1" si="14"/>
        <v/>
      </c>
      <c r="AA11" s="179" t="str">
        <f t="shared" ca="1" si="7"/>
        <v/>
      </c>
      <c r="AB11" s="200">
        <f ca="1">_xlfn.IFNA(IF(V11="Sim",(IFERROR(SUM(OFFSET(AE11,1,,MATCH("Sim",V12:$V$66,0),1))-AC11,0)+IF(Y11-$W$7=1,SUM($AE$6:AE11)-$AF$7,0)+IF(SUM(Y12:$Y$66)=0,SUM(AE12:$AE$66)-AC11+Analítico!$BK$156)),0),0)</f>
        <v>0</v>
      </c>
      <c r="AC11" s="200">
        <f ca="1">IFERROR(IF(V11="Sim",IFERROR(SUM(OFFSET(AD11,1,,MATCH("Sim",T12:$T$66,0),1)),0)+IF(Y11-$W$7=1,SUM($AD$6:AD11),0)+IF(SUM(Y12:$Y$66)=0,SUM(AD12:$AD$66),0),0),0)</f>
        <v>0</v>
      </c>
      <c r="AD11" s="207">
        <f ca="1">SUM(OFFSET(Analítico!$B$10,0,A11,2,1))</f>
        <v>0</v>
      </c>
      <c r="AE11" s="207">
        <f ca="1">OFFSET(Analítico!$B$157,,A11)</f>
        <v>8136108.6647671871</v>
      </c>
      <c r="AF11" s="109"/>
      <c r="AG11" s="109"/>
      <c r="AH11" s="169">
        <f t="shared" si="11"/>
        <v>7</v>
      </c>
    </row>
    <row r="12" spans="1:34" ht="15">
      <c r="A12" s="188">
        <v>6</v>
      </c>
      <c r="B12" s="189">
        <f>IFERROR(IF(EDATE(B11,1)&gt;DATE(YEAR(Capa!$A$7),MONTH(Capa!$A$7),1),"",EDATE(B11,1)),"")</f>
        <v>46054</v>
      </c>
      <c r="C12" s="188">
        <f t="shared" si="16"/>
        <v>7</v>
      </c>
      <c r="D12" s="29">
        <v>7</v>
      </c>
      <c r="E12" s="188"/>
      <c r="F12" s="190" t="str">
        <f>IFERROR(IF((F11+1)&gt;YEAR(Capa!$A$7),"",F11+1),"")</f>
        <v/>
      </c>
      <c r="G12" s="191" t="str">
        <f t="shared" ca="1" si="1"/>
        <v/>
      </c>
      <c r="H12" s="191" t="str">
        <f t="shared" ca="1" si="2"/>
        <v/>
      </c>
      <c r="I12" s="191" t="str">
        <f ca="1">IF(F12="","",SUMIFS($AE$7:$AE$66,$B$7:$B$66,"&gt;="&amp;DATE(F12,1,1),$B$7:$B$66,"&lt;"&amp;DATE(F12+1,1,1)-1)+IF(F13="",Analítico!$BK$156,0))</f>
        <v/>
      </c>
      <c r="K12" s="192" t="str">
        <f t="shared" si="8"/>
        <v/>
      </c>
      <c r="L12" s="192" t="str">
        <f t="shared" ca="1" si="9"/>
        <v/>
      </c>
      <c r="M12" s="193" t="str">
        <f t="shared" ca="1" si="3"/>
        <v/>
      </c>
      <c r="O12" s="192" t="str">
        <f t="shared" ca="1" si="4"/>
        <v/>
      </c>
      <c r="P12" s="194" t="str">
        <f t="shared" ca="1" si="5"/>
        <v/>
      </c>
      <c r="Q12" s="195" t="str">
        <f t="shared" ca="1" si="6"/>
        <v/>
      </c>
      <c r="R12" s="196" t="str">
        <f t="shared" ca="1" si="12"/>
        <v/>
      </c>
      <c r="T12" s="109" t="str">
        <f t="shared" si="13"/>
        <v>Não</v>
      </c>
      <c r="U12" s="109" t="str">
        <f t="shared" si="15"/>
        <v/>
      </c>
      <c r="V12" s="109" t="str">
        <f>Cronogramas!T12</f>
        <v>Não</v>
      </c>
      <c r="W12" s="109"/>
      <c r="X12" s="109">
        <f>COUNTIF(V$7:$V12,"Sim")</f>
        <v>2</v>
      </c>
      <c r="Y12" s="109" t="str">
        <f t="shared" si="10"/>
        <v/>
      </c>
      <c r="Z12" s="178" t="str">
        <f t="shared" ca="1" si="14"/>
        <v/>
      </c>
      <c r="AA12" s="179" t="str">
        <f t="shared" ca="1" si="7"/>
        <v/>
      </c>
      <c r="AB12" s="200">
        <f ca="1">_xlfn.IFNA(IF(V12="Sim",(IFERROR(SUM(OFFSET(AE12,1,,MATCH("Sim",V13:$V$66,0),1))-AC12,0)+IF(Y12-$W$7=1,SUM($AE$6:AE12)-$AF$7,0)+IF(SUM(Y13:$Y$66)=0,SUM(AE13:$AE$66)-AC12+Analítico!$BK$156)),0),0)</f>
        <v>0</v>
      </c>
      <c r="AC12" s="200">
        <f ca="1">IFERROR(IF(V12="Sim",IFERROR(SUM(OFFSET(AD12,1,,MATCH("Sim",T13:$T$66,0),1)),0)+IF(Y12-$W$7=1,SUM($AD$6:AD12),0)+IF(SUM(Y13:$Y$66)=0,SUM(AD13:$AD$66),0),0),0)</f>
        <v>0</v>
      </c>
      <c r="AD12" s="207">
        <f ca="1">SUM(OFFSET(Analítico!$B$10,0,A12,2,1))</f>
        <v>0</v>
      </c>
      <c r="AE12" s="207">
        <f ca="1">OFFSET(Analítico!$B$157,,A12)</f>
        <v>8127358.6647671871</v>
      </c>
      <c r="AF12" s="109"/>
      <c r="AG12" s="109"/>
      <c r="AH12" s="169">
        <f t="shared" si="11"/>
        <v>7</v>
      </c>
    </row>
    <row r="13" spans="1:34" ht="15">
      <c r="A13" s="188">
        <v>7</v>
      </c>
      <c r="B13" s="189">
        <f>IFERROR(IF(EDATE(B12,1)&gt;DATE(YEAR(Capa!$A$7),MONTH(Capa!$A$7),1),"",EDATE(B12,1)),"")</f>
        <v>46082</v>
      </c>
      <c r="C13" s="188">
        <f t="shared" si="16"/>
        <v>8</v>
      </c>
      <c r="D13" s="29">
        <v>8</v>
      </c>
      <c r="E13" s="188"/>
      <c r="F13" s="190"/>
      <c r="G13" s="188"/>
      <c r="H13" s="188"/>
      <c r="I13" s="188"/>
      <c r="K13" s="192" t="str">
        <f t="shared" si="8"/>
        <v/>
      </c>
      <c r="L13" s="192" t="str">
        <f t="shared" ca="1" si="9"/>
        <v/>
      </c>
      <c r="M13" s="193" t="str">
        <f t="shared" ca="1" si="3"/>
        <v/>
      </c>
      <c r="O13" s="192" t="str">
        <f t="shared" ref="O13:O37" ca="1" si="17">(IF(P13="","",OFFSET($Y$6,MATCH(A13,$X$7:$X$66,0),0)&amp;"ª Parcela"))</f>
        <v/>
      </c>
      <c r="P13" s="194" t="str">
        <f t="shared" ref="P13:P37" ca="1" si="18">IFERROR(IF(OFFSET($AB$6,MATCH(A13,$X$7:$X$66,0),0)=0,"",OFFSET($AB$6,MATCH(A13,$X$7:$X$66,0),0)),"")</f>
        <v/>
      </c>
      <c r="Q13" s="195" t="str">
        <f t="shared" ref="Q13:Q37" ca="1" si="19">IF(P13="","",OFFSET($B$6,MATCH(A13,$X$7:$X$66,0),0))</f>
        <v/>
      </c>
      <c r="R13" s="196" t="str">
        <f t="shared" ref="R13:R37" ca="1" si="20">IF(P13="","",IFERROR("Realização da "&amp;OFFSET($Y$6,MATCH(A13,$X$7:$X$66,0),0)-1&amp;"ª reunião da CA e aprovação da liberação de parcela pelo supervisor.",""))</f>
        <v/>
      </c>
      <c r="T13" s="109" t="str">
        <f t="shared" si="13"/>
        <v>Sim</v>
      </c>
      <c r="U13" s="109" t="str">
        <f t="shared" si="15"/>
        <v/>
      </c>
      <c r="V13" s="109" t="str">
        <f>Cronogramas!T13</f>
        <v>Sim</v>
      </c>
      <c r="W13" s="109"/>
      <c r="X13" s="109">
        <f>COUNTIF(V$7:$V13,"Sim")</f>
        <v>3</v>
      </c>
      <c r="Y13" s="109">
        <f t="shared" si="10"/>
        <v>8</v>
      </c>
      <c r="Z13" s="178" t="str">
        <f t="shared" ca="1" si="14"/>
        <v/>
      </c>
      <c r="AA13" s="179" t="str">
        <f t="shared" ca="1" si="7"/>
        <v/>
      </c>
      <c r="AB13" s="200">
        <f ca="1">_xlfn.IFNA(IF(V13="Sim",(IFERROR(SUM(OFFSET(AE13,1,,MATCH("Sim",V14:$V$66,0),1))-AC13,0)+IF(Y13-$W$7=1,SUM($AE$6:AE13)-$AF$7,0)+IF(SUM(Y14:$Y$66)=0,SUM(AE14:$AE$66)-AC13+Analítico!$BK$156)),0),0)</f>
        <v>16429943.081161475</v>
      </c>
      <c r="AC13" s="200">
        <f ca="1">IFERROR(IF(V13="Sim",IFERROR(SUM(OFFSET(AD13,1,,MATCH("Sim",T14:$T$66,0),1)),0)+IF(Y13-$W$7=1,SUM($AD$6:AD13),0)+IF(SUM(Y14:$Y$66)=0,SUM(AD14:$AD$66),0),0),0)</f>
        <v>0</v>
      </c>
      <c r="AD13" s="207">
        <f ca="1">SUM(OFFSET(Analítico!$B$10,0,A13,2,1))</f>
        <v>0</v>
      </c>
      <c r="AE13" s="207">
        <f ca="1">OFFSET(Analítico!$B$157,,A13)</f>
        <v>8127358.6647671871</v>
      </c>
      <c r="AF13" s="109"/>
      <c r="AG13" s="109"/>
      <c r="AH13" s="169">
        <f t="shared" si="11"/>
        <v>8</v>
      </c>
    </row>
    <row r="14" spans="1:34" ht="15">
      <c r="A14" s="188">
        <v>8</v>
      </c>
      <c r="B14" s="189">
        <f>IFERROR(IF(EDATE(B13,1)&gt;DATE(YEAR(Capa!$A$7),MONTH(Capa!$A$7),1),"",EDATE(B13,1)),"")</f>
        <v>46113</v>
      </c>
      <c r="C14" s="188">
        <f t="shared" si="16"/>
        <v>8</v>
      </c>
      <c r="D14" s="29">
        <v>8</v>
      </c>
      <c r="E14" s="188"/>
      <c r="F14" s="190"/>
      <c r="G14" s="188"/>
      <c r="H14" s="188"/>
      <c r="I14" s="188"/>
      <c r="K14" s="192" t="str">
        <f t="shared" si="8"/>
        <v/>
      </c>
      <c r="L14" s="192" t="str">
        <f t="shared" ca="1" si="9"/>
        <v/>
      </c>
      <c r="M14" s="193" t="str">
        <f t="shared" ca="1" si="3"/>
        <v/>
      </c>
      <c r="O14" s="192" t="str">
        <f t="shared" ca="1" si="17"/>
        <v/>
      </c>
      <c r="P14" s="194" t="str">
        <f t="shared" ca="1" si="18"/>
        <v/>
      </c>
      <c r="Q14" s="195" t="str">
        <f t="shared" ca="1" si="19"/>
        <v/>
      </c>
      <c r="R14" s="196" t="str">
        <f t="shared" ca="1" si="20"/>
        <v/>
      </c>
      <c r="T14" s="109" t="str">
        <f t="shared" si="13"/>
        <v>Não</v>
      </c>
      <c r="U14" s="109" t="str">
        <f t="shared" si="15"/>
        <v/>
      </c>
      <c r="V14" s="109" t="str">
        <f>Cronogramas!T14</f>
        <v>Não</v>
      </c>
      <c r="W14" s="109"/>
      <c r="X14" s="109">
        <f>COUNTIF(V$7:$V14,"Sim")</f>
        <v>3</v>
      </c>
      <c r="Y14" s="109" t="str">
        <f t="shared" si="10"/>
        <v/>
      </c>
      <c r="Z14" s="178" t="str">
        <f t="shared" ca="1" si="14"/>
        <v/>
      </c>
      <c r="AA14" s="179" t="str">
        <f t="shared" ca="1" si="7"/>
        <v/>
      </c>
      <c r="AB14" s="200">
        <f ca="1">_xlfn.IFNA(IF(V14="Sim",(IFERROR(SUM(OFFSET(AE14,1,,MATCH("Sim",V15:$V$66,0),1))-AC14,0)+IF(Y14-$W$7=1,SUM($AE$6:AE14)-$AF$7,0)+IF(SUM(Y15:$Y$66)=0,SUM(AE15:$AE$66)-AC14+Analítico!$BK$156)),0),0)</f>
        <v>0</v>
      </c>
      <c r="AC14" s="200">
        <f ca="1">IFERROR(IF(V14="Sim",IFERROR(SUM(OFFSET(AD14,1,,MATCH("Sim",T15:$T$66,0),1)),0)+IF(Y14-$W$7=1,SUM($AD$6:AD14),0)+IF(SUM(Y15:$Y$66)=0,SUM(AD15:$AD$66),0),0),0)</f>
        <v>0</v>
      </c>
      <c r="AD14" s="207">
        <f ca="1">SUM(OFFSET(Analítico!$B$10,0,A14,2,1))</f>
        <v>0</v>
      </c>
      <c r="AE14" s="207">
        <f ca="1">OFFSET(Analítico!$B$157,,A14)</f>
        <v>8127358.6647671871</v>
      </c>
      <c r="AF14" s="109"/>
      <c r="AG14" s="109"/>
      <c r="AH14" s="169">
        <f t="shared" si="11"/>
        <v>8</v>
      </c>
    </row>
    <row r="15" spans="1:34" ht="15">
      <c r="A15" s="188">
        <v>9</v>
      </c>
      <c r="B15" s="189">
        <f>IFERROR(IF(EDATE(B14,1)&gt;DATE(YEAR(Capa!$A$7),MONTH(Capa!$A$7),1),"",EDATE(B14,1)),"")</f>
        <v>46143</v>
      </c>
      <c r="C15" s="188">
        <f t="shared" si="16"/>
        <v>8</v>
      </c>
      <c r="D15" s="29">
        <v>8</v>
      </c>
      <c r="E15" s="188"/>
      <c r="F15" s="190"/>
      <c r="G15" s="188"/>
      <c r="H15" s="188"/>
      <c r="I15" s="188"/>
      <c r="K15" s="192" t="str">
        <f t="shared" si="8"/>
        <v/>
      </c>
      <c r="L15" s="192" t="str">
        <f t="shared" ca="1" si="9"/>
        <v/>
      </c>
      <c r="M15" s="193" t="str">
        <f t="shared" ca="1" si="3"/>
        <v/>
      </c>
      <c r="O15" s="192" t="str">
        <f t="shared" ca="1" si="17"/>
        <v/>
      </c>
      <c r="P15" s="194" t="str">
        <f t="shared" ca="1" si="18"/>
        <v/>
      </c>
      <c r="Q15" s="195" t="str">
        <f t="shared" ca="1" si="19"/>
        <v/>
      </c>
      <c r="R15" s="196" t="str">
        <f t="shared" ca="1" si="20"/>
        <v/>
      </c>
      <c r="S15" s="158"/>
      <c r="T15" s="109" t="str">
        <f t="shared" si="13"/>
        <v>Não</v>
      </c>
      <c r="U15" s="109" t="str">
        <f t="shared" si="15"/>
        <v/>
      </c>
      <c r="V15" s="109" t="str">
        <f>Cronogramas!T15</f>
        <v>Não</v>
      </c>
      <c r="W15" s="109"/>
      <c r="X15" s="109">
        <f>COUNTIF(V$7:$V15,"Sim")</f>
        <v>3</v>
      </c>
      <c r="Y15" s="109" t="str">
        <f t="shared" si="10"/>
        <v/>
      </c>
      <c r="Z15" s="178" t="str">
        <f t="shared" ca="1" si="14"/>
        <v/>
      </c>
      <c r="AA15" s="179" t="str">
        <f t="shared" ca="1" si="7"/>
        <v/>
      </c>
      <c r="AB15" s="200">
        <f ca="1">_xlfn.IFNA(IF(V15="Sim",(IFERROR(SUM(OFFSET(AE15,1,,MATCH("Sim",V16:$V$66,0),1))-AC15,0)+IF(Y15-$W$7=1,SUM($AE$6:AE15)-$AF$7,0)+IF(SUM(Y16:$Y$66)=0,SUM(AE16:$AE$66)-AC15+Analítico!$BK$156)),0),0)</f>
        <v>0</v>
      </c>
      <c r="AC15" s="200">
        <f ca="1">IFERROR(IF(V15="Sim",IFERROR(SUM(OFFSET(AD15,1,,MATCH("Sim",T16:$T$66,0),1)),0)+IF(Y15-$W$7=1,SUM($AD$6:AD15),0)+IF(SUM(Y16:$Y$66)=0,SUM(AD16:$AD$66),0),0),0)</f>
        <v>0</v>
      </c>
      <c r="AD15" s="207">
        <f ca="1">SUM(OFFSET(Analítico!$B$10,0,A15,2,1))</f>
        <v>0</v>
      </c>
      <c r="AE15" s="207">
        <f ca="1">OFFSET(Analítico!$B$157,,A15)</f>
        <v>8127358.6647671871</v>
      </c>
      <c r="AF15" s="109"/>
      <c r="AG15" s="109"/>
      <c r="AH15" s="169">
        <f t="shared" si="11"/>
        <v>8</v>
      </c>
    </row>
    <row r="16" spans="1:34" ht="15">
      <c r="A16" s="188">
        <v>10</v>
      </c>
      <c r="B16" s="189" t="str">
        <f>IFERROR(IF(EDATE(B15,1)&gt;DATE(YEAR(Capa!$A$7),MONTH(Capa!$A$7),1),"",EDATE(B15,1)),"")</f>
        <v/>
      </c>
      <c r="C16" s="188" t="str">
        <f t="shared" si="16"/>
        <v/>
      </c>
      <c r="D16" s="29"/>
      <c r="E16" s="188"/>
      <c r="F16" s="190"/>
      <c r="G16" s="188"/>
      <c r="H16" s="188"/>
      <c r="I16" s="188"/>
      <c r="K16" s="192" t="str">
        <f t="shared" si="8"/>
        <v/>
      </c>
      <c r="L16" s="192" t="str">
        <f t="shared" ca="1" si="9"/>
        <v/>
      </c>
      <c r="M16" s="193" t="str">
        <f t="shared" ca="1" si="3"/>
        <v/>
      </c>
      <c r="O16" s="192" t="str">
        <f t="shared" ca="1" si="17"/>
        <v/>
      </c>
      <c r="P16" s="194" t="str">
        <f t="shared" ca="1" si="18"/>
        <v/>
      </c>
      <c r="Q16" s="195" t="str">
        <f t="shared" ca="1" si="19"/>
        <v/>
      </c>
      <c r="R16" s="196" t="str">
        <f t="shared" ca="1" si="20"/>
        <v/>
      </c>
      <c r="S16" s="158"/>
      <c r="T16" s="109" t="str">
        <f t="shared" si="13"/>
        <v>Não</v>
      </c>
      <c r="U16" s="109" t="str">
        <f t="shared" si="15"/>
        <v/>
      </c>
      <c r="V16" s="109" t="str">
        <f>Cronogramas!T16</f>
        <v>Não</v>
      </c>
      <c r="W16" s="109"/>
      <c r="X16" s="109">
        <f>COUNTIF(V$7:$V16,"Sim")</f>
        <v>3</v>
      </c>
      <c r="Y16" s="109" t="str">
        <f t="shared" si="10"/>
        <v/>
      </c>
      <c r="Z16" s="178" t="str">
        <f t="shared" ca="1" si="14"/>
        <v/>
      </c>
      <c r="AA16" s="179" t="str">
        <f t="shared" ca="1" si="7"/>
        <v/>
      </c>
      <c r="AB16" s="200">
        <f ca="1">_xlfn.IFNA(IF(V16="Sim",(IFERROR(SUM(OFFSET(AE16,1,,MATCH("Sim",V17:$V$66,0),1))-AC16,0)+IF(Y16-$W$7=1,SUM($AE$6:AE16)-$AF$7,0)+IF(SUM(Y17:$Y$66)=0,SUM(AE17:$AE$66)-AC16+Analítico!$BK$156)),0),0)</f>
        <v>0</v>
      </c>
      <c r="AC16" s="200">
        <f ca="1">IFERROR(IF(V16="Sim",IFERROR(SUM(OFFSET(AD16,1,,MATCH("Sim",T17:$T$66,0),1)),0)+IF(Y16-$W$7=1,SUM($AD$6:AD16),0)+IF(SUM(Y17:$Y$66)=0,SUM(AD17:$AD$66),0),0),0)</f>
        <v>0</v>
      </c>
      <c r="AD16" s="207">
        <f ca="1">SUM(OFFSET(Analítico!$B$10,0,A16,2,1))</f>
        <v>0</v>
      </c>
      <c r="AE16" s="207">
        <f ca="1">OFFSET(Analítico!$B$157,,A16)</f>
        <v>90969.751627100006</v>
      </c>
      <c r="AF16" s="109"/>
      <c r="AG16" s="109"/>
      <c r="AH16" s="169" t="str">
        <f t="shared" si="11"/>
        <v/>
      </c>
    </row>
    <row r="17" spans="1:34" ht="15">
      <c r="A17" s="188">
        <v>11</v>
      </c>
      <c r="B17" s="189" t="str">
        <f>IFERROR(IF(EDATE(B16,1)&gt;DATE(YEAR(Capa!$A$7),MONTH(Capa!$A$7),1),"",EDATE(B16,1)),"")</f>
        <v/>
      </c>
      <c r="C17" s="188" t="str">
        <f t="shared" si="16"/>
        <v/>
      </c>
      <c r="D17" s="29"/>
      <c r="E17" s="188"/>
      <c r="F17" s="190"/>
      <c r="G17" s="188"/>
      <c r="H17" s="188"/>
      <c r="I17" s="188"/>
      <c r="K17" s="192" t="str">
        <f t="shared" si="8"/>
        <v/>
      </c>
      <c r="L17" s="192" t="str">
        <f t="shared" ca="1" si="9"/>
        <v/>
      </c>
      <c r="M17" s="193" t="str">
        <f t="shared" ca="1" si="3"/>
        <v/>
      </c>
      <c r="O17" s="192" t="str">
        <f t="shared" ca="1" si="17"/>
        <v/>
      </c>
      <c r="P17" s="194" t="str">
        <f t="shared" ca="1" si="18"/>
        <v/>
      </c>
      <c r="Q17" s="195" t="str">
        <f t="shared" ca="1" si="19"/>
        <v/>
      </c>
      <c r="R17" s="196" t="str">
        <f t="shared" ca="1" si="20"/>
        <v/>
      </c>
      <c r="S17" s="158"/>
      <c r="T17" s="109" t="str">
        <f t="shared" si="13"/>
        <v>Não</v>
      </c>
      <c r="U17" s="109" t="str">
        <f t="shared" si="15"/>
        <v/>
      </c>
      <c r="V17" s="109" t="str">
        <f>Cronogramas!T17</f>
        <v>Não</v>
      </c>
      <c r="W17" s="109"/>
      <c r="X17" s="109">
        <f>COUNTIF(V$7:$V17,"Sim")</f>
        <v>3</v>
      </c>
      <c r="Y17" s="109" t="str">
        <f t="shared" si="10"/>
        <v/>
      </c>
      <c r="Z17" s="178" t="str">
        <f t="shared" ca="1" si="14"/>
        <v/>
      </c>
      <c r="AA17" s="179" t="str">
        <f t="shared" ca="1" si="7"/>
        <v/>
      </c>
      <c r="AB17" s="200">
        <f ca="1">_xlfn.IFNA(IF(V17="Sim",(IFERROR(SUM(OFFSET(AE17,1,,MATCH("Sim",V18:$V$66,0),1))-AC17,0)+IF(Y17-$W$7=1,SUM($AE$6:AE17)-$AF$7,0)+IF(SUM(Y18:$Y$66)=0,SUM(AE18:$AE$66)-AC17+Analítico!$BK$156)),0),0)</f>
        <v>0</v>
      </c>
      <c r="AC17" s="200">
        <f ca="1">IFERROR(IF(V17="Sim",IFERROR(SUM(OFFSET(AD17,1,,MATCH("Sim",T18:$T$66,0),1)),0)+IF(Y17-$W$7=1,SUM($AD$6:AD17),0)+IF(SUM(Y18:$Y$66)=0,SUM(AD18:$AD$66),0),0),0)</f>
        <v>0</v>
      </c>
      <c r="AD17" s="207">
        <f ca="1">SUM(OFFSET(Analítico!$B$10,0,A17,2,1))</f>
        <v>0</v>
      </c>
      <c r="AE17" s="207">
        <f ca="1">OFFSET(Analítico!$B$157,,A17)</f>
        <v>0</v>
      </c>
      <c r="AF17" s="109"/>
      <c r="AG17" s="109"/>
      <c r="AH17" s="169" t="str">
        <f t="shared" si="11"/>
        <v/>
      </c>
    </row>
    <row r="18" spans="1:34" ht="15">
      <c r="A18" s="188">
        <v>12</v>
      </c>
      <c r="B18" s="189" t="str">
        <f>IFERROR(IF(EDATE(B17,1)&gt;DATE(YEAR(Capa!$A$7),MONTH(Capa!$A$7),1),"",EDATE(B17,1)),"")</f>
        <v/>
      </c>
      <c r="C18" s="188" t="str">
        <f t="shared" si="16"/>
        <v/>
      </c>
      <c r="D18" s="29"/>
      <c r="E18" s="188"/>
      <c r="F18" s="190"/>
      <c r="G18" s="188"/>
      <c r="H18" s="188"/>
      <c r="I18" s="188"/>
      <c r="K18" s="192" t="str">
        <f t="shared" si="8"/>
        <v/>
      </c>
      <c r="L18" s="192" t="str">
        <f t="shared" ca="1" si="9"/>
        <v/>
      </c>
      <c r="M18" s="193" t="str">
        <f t="shared" ca="1" si="3"/>
        <v/>
      </c>
      <c r="O18" s="192" t="str">
        <f t="shared" ca="1" si="17"/>
        <v/>
      </c>
      <c r="P18" s="194" t="str">
        <f t="shared" ca="1" si="18"/>
        <v/>
      </c>
      <c r="Q18" s="195" t="str">
        <f t="shared" ca="1" si="19"/>
        <v/>
      </c>
      <c r="R18" s="196" t="str">
        <f t="shared" ca="1" si="20"/>
        <v/>
      </c>
      <c r="T18" s="109" t="str">
        <f t="shared" si="13"/>
        <v>Não</v>
      </c>
      <c r="U18" s="109" t="str">
        <f t="shared" si="15"/>
        <v/>
      </c>
      <c r="V18" s="109" t="str">
        <f>Cronogramas!T18</f>
        <v>Não</v>
      </c>
      <c r="W18" s="109"/>
      <c r="X18" s="109">
        <f>COUNTIF(V$7:$V18,"Sim")</f>
        <v>3</v>
      </c>
      <c r="Y18" s="109" t="str">
        <f t="shared" si="10"/>
        <v/>
      </c>
      <c r="Z18" s="178" t="str">
        <f t="shared" ca="1" si="14"/>
        <v/>
      </c>
      <c r="AA18" s="179" t="str">
        <f t="shared" ca="1" si="7"/>
        <v/>
      </c>
      <c r="AB18" s="200">
        <f ca="1">_xlfn.IFNA(IF(V18="Sim",(IFERROR(SUM(OFFSET(AE18,1,,MATCH("Sim",V19:$V$66,0),1))-AC18,0)+IF(Y18-$W$7=1,SUM($AE$6:AE18)-$AF$7,0)+IF(SUM(Y19:$Y$66)=0,SUM(AE19:$AE$66)-AC18+Analítico!$BK$156)),0),0)</f>
        <v>0</v>
      </c>
      <c r="AC18" s="200">
        <f ca="1">IFERROR(IF(V18="Sim",IFERROR(SUM(OFFSET(AD18,1,,MATCH("Sim",T19:$T$66,0),1)),0)+IF(Y18-$W$7=1,SUM($AD$6:AD18),0)+IF(SUM(Y19:$Y$66)=0,SUM(AD19:$AD$66),0),0),0)</f>
        <v>0</v>
      </c>
      <c r="AD18" s="207">
        <f ca="1">SUM(OFFSET(Analítico!$B$10,0,A18,2,1))</f>
        <v>0</v>
      </c>
      <c r="AE18" s="207">
        <f ca="1">OFFSET(Analítico!$B$157,,A18)</f>
        <v>0</v>
      </c>
      <c r="AF18" s="109"/>
      <c r="AG18" s="109"/>
      <c r="AH18" s="169" t="str">
        <f t="shared" si="11"/>
        <v/>
      </c>
    </row>
    <row r="19" spans="1:34" ht="15">
      <c r="A19" s="188">
        <v>13</v>
      </c>
      <c r="B19" s="189" t="str">
        <f>IFERROR(IF(EDATE(B18,1)&gt;DATE(YEAR(Capa!$A$7),MONTH(Capa!$A$7),1),"",EDATE(B18,1)),"")</f>
        <v/>
      </c>
      <c r="C19" s="188" t="str">
        <f t="shared" si="16"/>
        <v/>
      </c>
      <c r="D19" s="29"/>
      <c r="E19" s="188"/>
      <c r="F19" s="190"/>
      <c r="G19" s="188"/>
      <c r="H19" s="188"/>
      <c r="I19" s="188"/>
      <c r="K19" s="192" t="str">
        <f t="shared" si="8"/>
        <v/>
      </c>
      <c r="L19" s="192" t="str">
        <f t="shared" ca="1" si="9"/>
        <v/>
      </c>
      <c r="M19" s="193" t="str">
        <f t="shared" ca="1" si="3"/>
        <v/>
      </c>
      <c r="O19" s="192" t="str">
        <f t="shared" ca="1" si="17"/>
        <v/>
      </c>
      <c r="P19" s="194" t="str">
        <f t="shared" ca="1" si="18"/>
        <v/>
      </c>
      <c r="Q19" s="195" t="str">
        <f t="shared" ca="1" si="19"/>
        <v/>
      </c>
      <c r="R19" s="196" t="str">
        <f t="shared" ca="1" si="20"/>
        <v/>
      </c>
      <c r="T19" s="109" t="str">
        <f t="shared" si="13"/>
        <v>Não</v>
      </c>
      <c r="U19" s="109" t="str">
        <f t="shared" si="15"/>
        <v/>
      </c>
      <c r="V19" s="109" t="str">
        <f>Cronogramas!T19</f>
        <v>Não</v>
      </c>
      <c r="W19" s="109"/>
      <c r="X19" s="109">
        <f>COUNTIF(V$7:$V19,"Sim")</f>
        <v>3</v>
      </c>
      <c r="Y19" s="109" t="str">
        <f t="shared" si="10"/>
        <v/>
      </c>
      <c r="Z19" s="178" t="str">
        <f t="shared" ca="1" si="14"/>
        <v/>
      </c>
      <c r="AA19" s="179" t="str">
        <f t="shared" ca="1" si="7"/>
        <v/>
      </c>
      <c r="AB19" s="200">
        <f ca="1">_xlfn.IFNA(IF(V19="Sim",(IFERROR(SUM(OFFSET(AE19,1,,MATCH("Sim",V20:$V$66,0),1))-AC19,0)+IF(Y19-$W$7=1,SUM($AE$6:AE19)-$AF$7,0)+IF(SUM(Y20:$Y$66)=0,SUM(AE20:$AE$66)-AC19+Analítico!$BK$156)),0),0)</f>
        <v>0</v>
      </c>
      <c r="AC19" s="200">
        <f ca="1">IFERROR(IF(V19="Sim",IFERROR(SUM(OFFSET(AD19,1,,MATCH("Sim",T20:$T$66,0),1)),0)+IF(Y19-$W$7=1,SUM($AD$6:AD19),0)+IF(SUM(Y20:$Y$66)=0,SUM(AD20:$AD$66),0),0),0)</f>
        <v>0</v>
      </c>
      <c r="AD19" s="207">
        <f ca="1">SUM(OFFSET(Analítico!$B$10,0,A19,2,1))</f>
        <v>0</v>
      </c>
      <c r="AE19" s="207">
        <f ca="1">OFFSET(Analítico!$B$157,,A19)</f>
        <v>0</v>
      </c>
      <c r="AF19" s="109"/>
      <c r="AG19" s="109"/>
      <c r="AH19" s="169" t="str">
        <f t="shared" si="11"/>
        <v/>
      </c>
    </row>
    <row r="20" spans="1:34" ht="15">
      <c r="A20" s="188">
        <v>14</v>
      </c>
      <c r="B20" s="189" t="str">
        <f>IFERROR(IF(EDATE(B19,1)&gt;DATE(YEAR(Capa!$A$7),MONTH(Capa!$A$7),1),"",EDATE(B19,1)),"")</f>
        <v/>
      </c>
      <c r="C20" s="188" t="str">
        <f t="shared" si="16"/>
        <v/>
      </c>
      <c r="D20" s="29"/>
      <c r="E20" s="188"/>
      <c r="F20" s="190"/>
      <c r="G20" s="188"/>
      <c r="H20" s="188"/>
      <c r="I20" s="188"/>
      <c r="K20" s="192" t="str">
        <f t="shared" si="8"/>
        <v/>
      </c>
      <c r="L20" s="192" t="str">
        <f t="shared" ca="1" si="9"/>
        <v/>
      </c>
      <c r="M20" s="193" t="str">
        <f t="shared" ca="1" si="3"/>
        <v/>
      </c>
      <c r="O20" s="192" t="str">
        <f t="shared" ca="1" si="17"/>
        <v/>
      </c>
      <c r="P20" s="194" t="str">
        <f t="shared" ca="1" si="18"/>
        <v/>
      </c>
      <c r="Q20" s="195" t="str">
        <f t="shared" ca="1" si="19"/>
        <v/>
      </c>
      <c r="R20" s="196" t="str">
        <f t="shared" ca="1" si="20"/>
        <v/>
      </c>
      <c r="T20" s="109" t="str">
        <f t="shared" si="13"/>
        <v>Não</v>
      </c>
      <c r="U20" s="109" t="str">
        <f t="shared" si="15"/>
        <v/>
      </c>
      <c r="V20" s="109" t="str">
        <f>Cronogramas!T20</f>
        <v>Não</v>
      </c>
      <c r="W20" s="109"/>
      <c r="X20" s="109">
        <f>COUNTIF(V$7:$V20,"Sim")</f>
        <v>3</v>
      </c>
      <c r="Y20" s="109" t="str">
        <f t="shared" si="10"/>
        <v/>
      </c>
      <c r="Z20" s="178" t="str">
        <f t="shared" ca="1" si="14"/>
        <v/>
      </c>
      <c r="AA20" s="179" t="str">
        <f t="shared" ca="1" si="7"/>
        <v/>
      </c>
      <c r="AB20" s="200">
        <f ca="1">_xlfn.IFNA(IF(V20="Sim",(IFERROR(SUM(OFFSET(AE20,1,,MATCH("Sim",V21:$V$66,0),1))-AC20,0)+IF(Y20-$W$7=1,SUM($AE$6:AE20)-$AF$7,0)+IF(SUM(Y21:$Y$66)=0,SUM(AE21:$AE$66)-AC20+Analítico!$BK$156)),0),0)</f>
        <v>0</v>
      </c>
      <c r="AC20" s="200">
        <f ca="1">IFERROR(IF(V20="Sim",IFERROR(SUM(OFFSET(AD20,1,,MATCH("Sim",T21:$T$66,0),1)),0)+IF(Y20-$W$7=1,SUM($AD$6:AD20),0)+IF(SUM(Y21:$Y$66)=0,SUM(AD21:$AD$66),0),0),0)</f>
        <v>0</v>
      </c>
      <c r="AD20" s="207">
        <f ca="1">SUM(OFFSET(Analítico!$B$10,0,A20,2,1))</f>
        <v>0</v>
      </c>
      <c r="AE20" s="207">
        <f ca="1">OFFSET(Analítico!$B$157,,A20)</f>
        <v>0</v>
      </c>
      <c r="AF20" s="109"/>
      <c r="AG20" s="109"/>
      <c r="AH20" s="169" t="str">
        <f t="shared" si="11"/>
        <v/>
      </c>
    </row>
    <row r="21" spans="1:34" ht="15">
      <c r="A21" s="188">
        <v>15</v>
      </c>
      <c r="B21" s="189" t="str">
        <f>IFERROR(IF(EDATE(B20,1)&gt;DATE(YEAR(Capa!$A$7),MONTH(Capa!$A$7),1),"",EDATE(B20,1)),"")</f>
        <v/>
      </c>
      <c r="C21" s="188" t="str">
        <f t="shared" si="16"/>
        <v/>
      </c>
      <c r="D21" s="29"/>
      <c r="E21" s="188"/>
      <c r="F21" s="190"/>
      <c r="G21" s="188"/>
      <c r="H21" s="188"/>
      <c r="I21" s="188"/>
      <c r="K21" s="192" t="str">
        <f t="shared" si="8"/>
        <v/>
      </c>
      <c r="L21" s="192" t="str">
        <f t="shared" ca="1" si="9"/>
        <v/>
      </c>
      <c r="M21" s="193" t="str">
        <f t="shared" ca="1" si="3"/>
        <v/>
      </c>
      <c r="O21" s="192" t="str">
        <f t="shared" ca="1" si="17"/>
        <v/>
      </c>
      <c r="P21" s="194" t="str">
        <f t="shared" ca="1" si="18"/>
        <v/>
      </c>
      <c r="Q21" s="195" t="str">
        <f t="shared" ca="1" si="19"/>
        <v/>
      </c>
      <c r="R21" s="196" t="str">
        <f t="shared" ca="1" si="20"/>
        <v/>
      </c>
      <c r="T21" s="109" t="str">
        <f t="shared" si="13"/>
        <v>Não</v>
      </c>
      <c r="U21" s="109" t="str">
        <f t="shared" si="15"/>
        <v/>
      </c>
      <c r="V21" s="109" t="str">
        <f>Cronogramas!T21</f>
        <v>Não</v>
      </c>
      <c r="W21" s="109"/>
      <c r="X21" s="109">
        <f>COUNTIF(V$7:$V21,"Sim")</f>
        <v>3</v>
      </c>
      <c r="Y21" s="109" t="str">
        <f t="shared" si="10"/>
        <v/>
      </c>
      <c r="Z21" s="178" t="str">
        <f t="shared" ca="1" si="14"/>
        <v/>
      </c>
      <c r="AA21" s="179" t="str">
        <f t="shared" ca="1" si="7"/>
        <v/>
      </c>
      <c r="AB21" s="200">
        <f ca="1">_xlfn.IFNA(IF(V21="Sim",(IFERROR(SUM(OFFSET(AE21,1,,MATCH("Sim",V22:$V$66,0),1))-AC21,0)+IF(Y21-$W$7=1,SUM($AE$6:AE21)-$AF$7,0)+IF(SUM(Y22:$Y$66)=0,SUM(AE22:$AE$66)-AC21+Analítico!$BK$156)),0),0)</f>
        <v>0</v>
      </c>
      <c r="AC21" s="200">
        <f ca="1">IFERROR(IF(V21="Sim",IFERROR(SUM(OFFSET(AD21,1,,MATCH("Sim",T22:$T$66,0),1)),0)+IF(Y21-$W$7=1,SUM($AD$6:AD21),0)+IF(SUM(Y22:$Y$66)=0,SUM(AD22:$AD$66),0),0),0)</f>
        <v>0</v>
      </c>
      <c r="AD21" s="207">
        <f ca="1">SUM(OFFSET(Analítico!$B$10,0,A21,2,1))</f>
        <v>0</v>
      </c>
      <c r="AE21" s="207">
        <f ca="1">OFFSET(Analítico!$B$157,,A21)</f>
        <v>0</v>
      </c>
      <c r="AF21" s="109"/>
      <c r="AG21" s="109"/>
      <c r="AH21" s="169" t="str">
        <f t="shared" si="11"/>
        <v/>
      </c>
    </row>
    <row r="22" spans="1:34" ht="15">
      <c r="A22" s="188">
        <v>16</v>
      </c>
      <c r="B22" s="189" t="str">
        <f>IFERROR(IF(EDATE(B21,1)&gt;DATE(YEAR(Capa!$A$7),MONTH(Capa!$A$7),1),"",EDATE(B21,1)),"")</f>
        <v/>
      </c>
      <c r="C22" s="188" t="str">
        <f t="shared" si="16"/>
        <v/>
      </c>
      <c r="D22" s="29"/>
      <c r="E22" s="188"/>
      <c r="F22" s="190"/>
      <c r="G22" s="188"/>
      <c r="H22" s="188"/>
      <c r="I22" s="188"/>
      <c r="K22" s="192" t="str">
        <f t="shared" si="8"/>
        <v/>
      </c>
      <c r="L22" s="192" t="str">
        <f t="shared" ca="1" si="9"/>
        <v/>
      </c>
      <c r="M22" s="193" t="str">
        <f t="shared" ca="1" si="3"/>
        <v/>
      </c>
      <c r="O22" s="192" t="str">
        <f t="shared" ca="1" si="17"/>
        <v/>
      </c>
      <c r="P22" s="194" t="str">
        <f t="shared" ca="1" si="18"/>
        <v/>
      </c>
      <c r="Q22" s="195" t="str">
        <f t="shared" ca="1" si="19"/>
        <v/>
      </c>
      <c r="R22" s="196" t="str">
        <f t="shared" ca="1" si="20"/>
        <v/>
      </c>
      <c r="T22" s="109" t="str">
        <f t="shared" si="13"/>
        <v>Não</v>
      </c>
      <c r="U22" s="109" t="str">
        <f t="shared" si="15"/>
        <v/>
      </c>
      <c r="V22" s="109" t="str">
        <f>Cronogramas!T22</f>
        <v>Não</v>
      </c>
      <c r="W22" s="109"/>
      <c r="X22" s="109">
        <f>COUNTIF(V$7:$V22,"Sim")</f>
        <v>3</v>
      </c>
      <c r="Y22" s="109" t="str">
        <f t="shared" si="10"/>
        <v/>
      </c>
      <c r="Z22" s="178" t="str">
        <f t="shared" ca="1" si="14"/>
        <v/>
      </c>
      <c r="AA22" s="179" t="str">
        <f t="shared" ca="1" si="7"/>
        <v/>
      </c>
      <c r="AB22" s="200">
        <f ca="1">_xlfn.IFNA(IF(V22="Sim",(IFERROR(SUM(OFFSET(AE22,1,,MATCH("Sim",V23:$V$66,0),1))-AC22,0)+IF(Y22-$W$7=1,SUM($AE$6:AE22)-$AF$7,0)+IF(SUM(Y23:$Y$66)=0,SUM(AE23:$AE$66)-AC22+Analítico!$BK$156)),0),0)</f>
        <v>0</v>
      </c>
      <c r="AC22" s="200">
        <f ca="1">IFERROR(IF(V22="Sim",IFERROR(SUM(OFFSET(AD22,1,,MATCH("Sim",T23:$T$66,0),1)),0)+IF(Y22-$W$7=1,SUM($AD$6:AD22),0)+IF(SUM(Y23:$Y$66)=0,SUM(AD23:$AD$66),0),0),0)</f>
        <v>0</v>
      </c>
      <c r="AD22" s="207">
        <f ca="1">SUM(OFFSET(Analítico!$B$10,0,A22,2,1))</f>
        <v>0</v>
      </c>
      <c r="AE22" s="207">
        <f ca="1">OFFSET(Analítico!$B$157,,A22)</f>
        <v>0</v>
      </c>
      <c r="AF22" s="109"/>
      <c r="AG22" s="109"/>
      <c r="AH22" s="169" t="str">
        <f t="shared" si="11"/>
        <v/>
      </c>
    </row>
    <row r="23" spans="1:34" ht="15">
      <c r="A23" s="188">
        <v>17</v>
      </c>
      <c r="B23" s="189" t="str">
        <f>IFERROR(IF(EDATE(B22,1)&gt;DATE(YEAR(Capa!$A$7),MONTH(Capa!$A$7),1),"",EDATE(B22,1)),"")</f>
        <v/>
      </c>
      <c r="C23" s="188" t="str">
        <f t="shared" si="16"/>
        <v/>
      </c>
      <c r="D23" s="29"/>
      <c r="E23" s="188"/>
      <c r="F23" s="190"/>
      <c r="G23" s="188"/>
      <c r="H23" s="188"/>
      <c r="I23" s="188"/>
      <c r="K23" s="192" t="str">
        <f t="shared" si="8"/>
        <v/>
      </c>
      <c r="L23" s="192" t="str">
        <f t="shared" ca="1" si="9"/>
        <v/>
      </c>
      <c r="M23" s="193" t="str">
        <f t="shared" ca="1" si="3"/>
        <v/>
      </c>
      <c r="O23" s="192" t="str">
        <f t="shared" ca="1" si="17"/>
        <v/>
      </c>
      <c r="P23" s="194" t="str">
        <f t="shared" ca="1" si="18"/>
        <v/>
      </c>
      <c r="Q23" s="195" t="str">
        <f t="shared" ca="1" si="19"/>
        <v/>
      </c>
      <c r="R23" s="196" t="str">
        <f t="shared" ca="1" si="20"/>
        <v/>
      </c>
      <c r="T23" s="109" t="str">
        <f t="shared" si="13"/>
        <v>Não</v>
      </c>
      <c r="U23" s="109" t="str">
        <f t="shared" si="15"/>
        <v/>
      </c>
      <c r="V23" s="109" t="str">
        <f>Cronogramas!T23</f>
        <v>Não</v>
      </c>
      <c r="W23" s="109"/>
      <c r="X23" s="109">
        <f>COUNTIF(V$7:$V23,"Sim")</f>
        <v>3</v>
      </c>
      <c r="Y23" s="109" t="str">
        <f t="shared" si="10"/>
        <v/>
      </c>
      <c r="Z23" s="178" t="str">
        <f t="shared" ca="1" si="14"/>
        <v/>
      </c>
      <c r="AA23" s="179" t="str">
        <f t="shared" ca="1" si="7"/>
        <v/>
      </c>
      <c r="AB23" s="200">
        <f ca="1">_xlfn.IFNA(IF(V23="Sim",(IFERROR(SUM(OFFSET(AE23,1,,MATCH("Sim",V24:$V$66,0),1))-AC23,0)+IF(Y23-$W$7=1,SUM($AE$6:AE23)-$AF$7,0)+IF(SUM(Y24:$Y$66)=0,SUM(AE24:$AE$66)-AC23+Analítico!$BK$156)),0),0)</f>
        <v>0</v>
      </c>
      <c r="AC23" s="200">
        <f ca="1">IFERROR(IF(V23="Sim",IFERROR(SUM(OFFSET(AD23,1,,MATCH("Sim",T24:$T$66,0),1)),0)+IF(Y23-$W$7=1,SUM($AD$6:AD23),0)+IF(SUM(Y24:$Y$66)=0,SUM(AD24:$AD$66),0),0),0)</f>
        <v>0</v>
      </c>
      <c r="AD23" s="207">
        <f ca="1">SUM(OFFSET(Analítico!$B$10,0,A23,2,1))</f>
        <v>0</v>
      </c>
      <c r="AE23" s="207">
        <f ca="1">OFFSET(Analítico!$B$157,,A23)</f>
        <v>0</v>
      </c>
      <c r="AF23" s="109"/>
      <c r="AG23" s="109"/>
      <c r="AH23" s="169" t="str">
        <f t="shared" si="11"/>
        <v/>
      </c>
    </row>
    <row r="24" spans="1:34" ht="15">
      <c r="A24" s="188">
        <v>18</v>
      </c>
      <c r="B24" s="189" t="str">
        <f>IFERROR(IF(EDATE(B23,1)&gt;DATE(YEAR(Capa!$A$7),MONTH(Capa!$A$7),1),"",EDATE(B23,1)),"")</f>
        <v/>
      </c>
      <c r="C24" s="188" t="str">
        <f t="shared" si="16"/>
        <v/>
      </c>
      <c r="D24" s="29"/>
      <c r="E24" s="188"/>
      <c r="F24" s="188"/>
      <c r="G24" s="188"/>
      <c r="H24" s="188"/>
      <c r="I24" s="188"/>
      <c r="K24" s="192" t="str">
        <f t="shared" si="8"/>
        <v/>
      </c>
      <c r="L24" s="192" t="str">
        <f t="shared" ca="1" si="9"/>
        <v/>
      </c>
      <c r="M24" s="193" t="str">
        <f t="shared" ca="1" si="3"/>
        <v/>
      </c>
      <c r="O24" s="192" t="str">
        <f t="shared" ca="1" si="17"/>
        <v/>
      </c>
      <c r="P24" s="194" t="str">
        <f t="shared" ca="1" si="18"/>
        <v/>
      </c>
      <c r="Q24" s="195" t="str">
        <f t="shared" ca="1" si="19"/>
        <v/>
      </c>
      <c r="R24" s="196" t="str">
        <f t="shared" ca="1" si="20"/>
        <v/>
      </c>
      <c r="T24" s="109" t="str">
        <f t="shared" si="13"/>
        <v>Não</v>
      </c>
      <c r="U24" s="109" t="str">
        <f t="shared" si="15"/>
        <v/>
      </c>
      <c r="V24" s="109" t="str">
        <f>Cronogramas!T24</f>
        <v>Não</v>
      </c>
      <c r="W24" s="109"/>
      <c r="X24" s="109">
        <f>COUNTIF(V$7:$V24,"Sim")</f>
        <v>3</v>
      </c>
      <c r="Y24" s="109" t="str">
        <f t="shared" si="10"/>
        <v/>
      </c>
      <c r="Z24" s="178" t="str">
        <f t="shared" ca="1" si="14"/>
        <v/>
      </c>
      <c r="AA24" s="179" t="str">
        <f t="shared" ca="1" si="7"/>
        <v/>
      </c>
      <c r="AB24" s="200">
        <f ca="1">_xlfn.IFNA(IF(V24="Sim",(IFERROR(SUM(OFFSET(AE24,1,,MATCH("Sim",V25:$V$66,0),1))-AC24,0)+IF(Y24-$W$7=1,SUM($AE$6:AE24)-$AF$7,0)+IF(SUM(Y25:$Y$66)=0,SUM(AE25:$AE$66)-AC24+Analítico!$BK$156)),0),0)</f>
        <v>0</v>
      </c>
      <c r="AC24" s="200">
        <f ca="1">IFERROR(IF(V24="Sim",IFERROR(SUM(OFFSET(AD24,1,,MATCH("Sim",T25:$T$66,0),1)),0)+IF(Y24-$W$7=1,SUM($AD$6:AD24),0)+IF(SUM(Y25:$Y$66)=0,SUM(AD25:$AD$66),0),0),0)</f>
        <v>0</v>
      </c>
      <c r="AD24" s="200">
        <f ca="1">SUM(OFFSET(Analítico!$B$10,0,A24,2,1))</f>
        <v>0</v>
      </c>
      <c r="AE24" s="200">
        <f ca="1">OFFSET(Analítico!$B$157,,A24)</f>
        <v>0</v>
      </c>
      <c r="AH24" s="169" t="str">
        <f t="shared" si="11"/>
        <v/>
      </c>
    </row>
    <row r="25" spans="1:34" ht="15">
      <c r="A25" s="188">
        <v>19</v>
      </c>
      <c r="B25" s="189" t="str">
        <f>IFERROR(IF(EDATE(B24,1)&gt;DATE(YEAR(Capa!$A$7),MONTH(Capa!$A$7),1),"",EDATE(B24,1)),"")</f>
        <v/>
      </c>
      <c r="C25" s="188" t="str">
        <f t="shared" si="16"/>
        <v/>
      </c>
      <c r="D25" s="29"/>
      <c r="E25" s="188"/>
      <c r="F25" s="188"/>
      <c r="G25" s="188"/>
      <c r="H25" s="188"/>
      <c r="I25" s="188"/>
      <c r="K25" s="192" t="str">
        <f t="shared" si="8"/>
        <v/>
      </c>
      <c r="L25" s="192" t="str">
        <f t="shared" ca="1" si="9"/>
        <v/>
      </c>
      <c r="M25" s="193" t="str">
        <f t="shared" ca="1" si="3"/>
        <v/>
      </c>
      <c r="O25" s="192" t="str">
        <f t="shared" ca="1" si="17"/>
        <v/>
      </c>
      <c r="P25" s="194" t="str">
        <f t="shared" ca="1" si="18"/>
        <v/>
      </c>
      <c r="Q25" s="195" t="str">
        <f t="shared" ca="1" si="19"/>
        <v/>
      </c>
      <c r="R25" s="196" t="str">
        <f t="shared" ca="1" si="20"/>
        <v/>
      </c>
      <c r="T25" s="109" t="str">
        <f t="shared" si="13"/>
        <v>Não</v>
      </c>
      <c r="U25" s="109" t="str">
        <f t="shared" si="15"/>
        <v/>
      </c>
      <c r="V25" s="109" t="str">
        <f>Cronogramas!T25</f>
        <v>Não</v>
      </c>
      <c r="W25" s="109"/>
      <c r="X25" s="109">
        <f>COUNTIF(V$7:$V25,"Sim")</f>
        <v>3</v>
      </c>
      <c r="Y25" s="109" t="str">
        <f t="shared" si="10"/>
        <v/>
      </c>
      <c r="Z25" s="178" t="str">
        <f t="shared" ca="1" si="14"/>
        <v/>
      </c>
      <c r="AA25" s="179" t="str">
        <f t="shared" ca="1" si="7"/>
        <v/>
      </c>
      <c r="AB25" s="200">
        <f ca="1">_xlfn.IFNA(IF(V25="Sim",(IFERROR(SUM(OFFSET(AE25,1,,MATCH("Sim",V26:$V$66,0),1))-AC25,0)+IF(Y25-$W$7=1,SUM($AE$6:AE25)-$AF$7,0)+IF(SUM(Y26:$Y$66)=0,SUM(AE26:$AE$66)-AC25+Analítico!$BK$156)),0),0)</f>
        <v>0</v>
      </c>
      <c r="AC25" s="200">
        <f ca="1">IFERROR(IF(V25="Sim",IFERROR(SUM(OFFSET(AD25,1,,MATCH("Sim",T26:$T$66,0),1)),0)+IF(Y25-$W$7=1,SUM($AD$6:AD25),0)+IF(SUM(Y26:$Y$66)=0,SUM(AD26:$AD$66),0),0),0)</f>
        <v>0</v>
      </c>
      <c r="AD25" s="200">
        <f ca="1">SUM(OFFSET(Analítico!$B$10,0,A25,2,1))</f>
        <v>0</v>
      </c>
      <c r="AE25" s="200">
        <f ca="1">OFFSET(Analítico!$B$157,,A25)</f>
        <v>0</v>
      </c>
      <c r="AH25" s="169" t="str">
        <f t="shared" si="11"/>
        <v/>
      </c>
    </row>
    <row r="26" spans="1:34" ht="15">
      <c r="A26" s="188">
        <v>20</v>
      </c>
      <c r="B26" s="189" t="str">
        <f>IFERROR(IF(EDATE(B25,1)&gt;DATE(YEAR(Capa!$A$7),MONTH(Capa!$A$7),1),"",EDATE(B25,1)),"")</f>
        <v/>
      </c>
      <c r="C26" s="188" t="str">
        <f t="shared" si="16"/>
        <v/>
      </c>
      <c r="D26" s="29"/>
      <c r="E26" s="188"/>
      <c r="F26" s="188"/>
      <c r="G26" s="188"/>
      <c r="H26" s="188"/>
      <c r="I26" s="188"/>
      <c r="K26" s="192" t="str">
        <f t="shared" si="8"/>
        <v/>
      </c>
      <c r="L26" s="192" t="str">
        <f t="shared" ca="1" si="9"/>
        <v/>
      </c>
      <c r="M26" s="193" t="str">
        <f t="shared" ca="1" si="3"/>
        <v/>
      </c>
      <c r="O26" s="192" t="str">
        <f t="shared" ca="1" si="17"/>
        <v/>
      </c>
      <c r="P26" s="194" t="str">
        <f t="shared" ca="1" si="18"/>
        <v/>
      </c>
      <c r="Q26" s="195" t="str">
        <f t="shared" ca="1" si="19"/>
        <v/>
      </c>
      <c r="R26" s="196" t="str">
        <f t="shared" ca="1" si="20"/>
        <v/>
      </c>
      <c r="T26" s="109" t="str">
        <f t="shared" si="13"/>
        <v>Não</v>
      </c>
      <c r="U26" s="109" t="str">
        <f t="shared" si="15"/>
        <v/>
      </c>
      <c r="V26" s="109" t="str">
        <f>Cronogramas!T26</f>
        <v>Não</v>
      </c>
      <c r="W26" s="109"/>
      <c r="X26" s="109">
        <f>COUNTIF(V$7:$V26,"Sim")</f>
        <v>3</v>
      </c>
      <c r="Y26" s="109" t="str">
        <f t="shared" si="10"/>
        <v/>
      </c>
      <c r="Z26" s="178" t="str">
        <f t="shared" ca="1" si="14"/>
        <v/>
      </c>
      <c r="AA26" s="179" t="str">
        <f t="shared" ca="1" si="7"/>
        <v/>
      </c>
      <c r="AB26" s="200">
        <f ca="1">_xlfn.IFNA(IF(V26="Sim",(IFERROR(SUM(OFFSET(AE26,1,,MATCH("Sim",V27:$V$66,0),1))-AC26,0)+IF(Y26-$W$7=1,SUM($AE$6:AE26)-$AF$7,0)+IF(SUM(Y27:$Y$66)=0,SUM(AE27:$AE$66)-AC26+Analítico!$BK$156)),0),0)</f>
        <v>0</v>
      </c>
      <c r="AC26" s="200">
        <f ca="1">IFERROR(IF(V26="Sim",IFERROR(SUM(OFFSET(AD26,1,,MATCH("Sim",T27:$T$66,0),1)),0)+IF(Y26-$W$7=1,SUM($AD$6:AD26),0)+IF(SUM(Y27:$Y$66)=0,SUM(AD27:$AD$66),0),0),0)</f>
        <v>0</v>
      </c>
      <c r="AD26" s="200">
        <f ca="1">SUM(OFFSET(Analítico!$B$10,0,A26,2,1))</f>
        <v>0</v>
      </c>
      <c r="AE26" s="200">
        <f ca="1">OFFSET(Analítico!$B$157,,A26)</f>
        <v>0</v>
      </c>
      <c r="AH26" s="169" t="str">
        <f t="shared" si="11"/>
        <v/>
      </c>
    </row>
    <row r="27" spans="1:34" ht="15">
      <c r="A27" s="188">
        <v>21</v>
      </c>
      <c r="B27" s="189" t="str">
        <f>IFERROR(IF(EDATE(B26,1)&gt;DATE(YEAR(Capa!$A$7),MONTH(Capa!$A$7),1),"",EDATE(B26,1)),"")</f>
        <v/>
      </c>
      <c r="C27" s="188" t="str">
        <f t="shared" si="16"/>
        <v/>
      </c>
      <c r="D27" s="29"/>
      <c r="E27" s="188"/>
      <c r="F27" s="188"/>
      <c r="G27" s="188"/>
      <c r="H27" s="188"/>
      <c r="I27" s="188"/>
      <c r="K27" s="192" t="str">
        <f t="shared" si="8"/>
        <v/>
      </c>
      <c r="L27" s="192" t="str">
        <f t="shared" ca="1" si="9"/>
        <v/>
      </c>
      <c r="M27" s="193" t="str">
        <f t="shared" ca="1" si="3"/>
        <v/>
      </c>
      <c r="O27" s="192" t="str">
        <f t="shared" ca="1" si="17"/>
        <v/>
      </c>
      <c r="P27" s="194" t="str">
        <f t="shared" ca="1" si="18"/>
        <v/>
      </c>
      <c r="Q27" s="195" t="str">
        <f t="shared" ca="1" si="19"/>
        <v/>
      </c>
      <c r="R27" s="196" t="str">
        <f t="shared" ca="1" si="20"/>
        <v/>
      </c>
      <c r="T27" s="109" t="str">
        <f t="shared" si="13"/>
        <v>Não</v>
      </c>
      <c r="U27" s="109" t="str">
        <f t="shared" si="15"/>
        <v/>
      </c>
      <c r="V27" s="109" t="str">
        <f>Cronogramas!T27</f>
        <v>Não</v>
      </c>
      <c r="W27" s="109"/>
      <c r="X27" s="109">
        <f>COUNTIF(V$7:$V27,"Sim")</f>
        <v>3</v>
      </c>
      <c r="Y27" s="109" t="str">
        <f t="shared" si="10"/>
        <v/>
      </c>
      <c r="Z27" s="178" t="str">
        <f t="shared" ca="1" si="14"/>
        <v/>
      </c>
      <c r="AA27" s="179" t="str">
        <f t="shared" ca="1" si="7"/>
        <v/>
      </c>
      <c r="AB27" s="200">
        <f ca="1">_xlfn.IFNA(IF(V27="Sim",(IFERROR(SUM(OFFSET(AE27,1,,MATCH("Sim",V28:$V$66,0),1))-AC27,0)+IF(Y27-$W$7=1,SUM($AE$6:AE27)-$AF$7,0)+IF(SUM(Y28:$Y$66)=0,SUM(AE28:$AE$66)-AC27+Analítico!$BK$156)),0),0)</f>
        <v>0</v>
      </c>
      <c r="AC27" s="200">
        <f ca="1">IFERROR(IF(V27="Sim",IFERROR(SUM(OFFSET(AD27,1,,MATCH("Sim",T28:$T$66,0),1)),0)+IF(Y27-$W$7=1,SUM($AD$6:AD27),0)+IF(SUM(Y28:$Y$66)=0,SUM(AD28:$AD$66),0),0),0)</f>
        <v>0</v>
      </c>
      <c r="AD27" s="200">
        <f ca="1">SUM(OFFSET(Analítico!$B$10,0,A27,2,1))</f>
        <v>0</v>
      </c>
      <c r="AE27" s="200">
        <f ca="1">OFFSET(Analítico!$B$157,,A27)</f>
        <v>0</v>
      </c>
      <c r="AH27" s="169" t="str">
        <f t="shared" si="11"/>
        <v/>
      </c>
    </row>
    <row r="28" spans="1:34" ht="15">
      <c r="A28" s="188">
        <v>22</v>
      </c>
      <c r="B28" s="189" t="str">
        <f>IFERROR(IF(EDATE(B27,1)&gt;DATE(YEAR(Capa!$A$7),MONTH(Capa!$A$7),1),"",EDATE(B27,1)),"")</f>
        <v/>
      </c>
      <c r="C28" s="188" t="str">
        <f t="shared" si="16"/>
        <v/>
      </c>
      <c r="D28" s="29"/>
      <c r="E28" s="188"/>
      <c r="F28" s="188"/>
      <c r="G28" s="188"/>
      <c r="H28" s="188"/>
      <c r="I28" s="188"/>
      <c r="K28" s="192" t="str">
        <f t="shared" si="8"/>
        <v/>
      </c>
      <c r="L28" s="192" t="str">
        <f t="shared" ca="1" si="9"/>
        <v/>
      </c>
      <c r="M28" s="193" t="str">
        <f t="shared" ca="1" si="3"/>
        <v/>
      </c>
      <c r="O28" s="192" t="str">
        <f t="shared" ca="1" si="17"/>
        <v/>
      </c>
      <c r="P28" s="194" t="str">
        <f t="shared" ca="1" si="18"/>
        <v/>
      </c>
      <c r="Q28" s="195" t="str">
        <f t="shared" ca="1" si="19"/>
        <v/>
      </c>
      <c r="R28" s="196" t="str">
        <f t="shared" ca="1" si="20"/>
        <v/>
      </c>
      <c r="T28" s="109" t="str">
        <f t="shared" si="13"/>
        <v>Não</v>
      </c>
      <c r="U28" s="109" t="str">
        <f t="shared" si="15"/>
        <v/>
      </c>
      <c r="V28" s="109" t="str">
        <f>Cronogramas!T28</f>
        <v>Não</v>
      </c>
      <c r="W28" s="109"/>
      <c r="X28" s="109">
        <f>COUNTIF(V$7:$V28,"Sim")</f>
        <v>3</v>
      </c>
      <c r="Y28" s="109" t="str">
        <f t="shared" si="10"/>
        <v/>
      </c>
      <c r="Z28" s="178" t="str">
        <f t="shared" ca="1" si="14"/>
        <v/>
      </c>
      <c r="AA28" s="179" t="str">
        <f t="shared" ca="1" si="7"/>
        <v/>
      </c>
      <c r="AB28" s="200">
        <f ca="1">_xlfn.IFNA(IF(V28="Sim",(IFERROR(SUM(OFFSET(AE28,1,,MATCH("Sim",V29:$V$66,0),1))-AC28,0)+IF(Y28-$W$7=1,SUM($AE$6:AE28)-$AF$7,0)+IF(SUM(Y29:$Y$66)=0,SUM(AE29:$AE$66)-AC28+Analítico!$BK$156)),0),0)</f>
        <v>0</v>
      </c>
      <c r="AC28" s="200">
        <f ca="1">IFERROR(IF(V28="Sim",IFERROR(SUM(OFFSET(AD28,1,,MATCH("Sim",T29:$T$66,0),1)),0)+IF(Y28-$W$7=1,SUM($AD$6:AD28),0)+IF(SUM(Y29:$Y$66)=0,SUM(AD29:$AD$66),0),0),0)</f>
        <v>0</v>
      </c>
      <c r="AD28" s="200">
        <f ca="1">SUM(OFFSET(Analítico!$B$10,0,A28,2,1))</f>
        <v>0</v>
      </c>
      <c r="AE28" s="200">
        <f ca="1">OFFSET(Analítico!$B$157,,A28)</f>
        <v>0</v>
      </c>
      <c r="AH28" s="169" t="str">
        <f t="shared" si="11"/>
        <v/>
      </c>
    </row>
    <row r="29" spans="1:34" ht="15">
      <c r="A29" s="188">
        <v>23</v>
      </c>
      <c r="B29" s="189" t="str">
        <f>IFERROR(IF(EDATE(B28,1)&gt;DATE(YEAR(Capa!$A$7),MONTH(Capa!$A$7),1),"",EDATE(B28,1)),"")</f>
        <v/>
      </c>
      <c r="C29" s="188" t="str">
        <f t="shared" si="16"/>
        <v/>
      </c>
      <c r="D29" s="29"/>
      <c r="E29" s="188"/>
      <c r="F29" s="188"/>
      <c r="G29" s="188"/>
      <c r="H29" s="188"/>
      <c r="I29" s="188"/>
      <c r="K29" s="192" t="str">
        <f t="shared" si="8"/>
        <v/>
      </c>
      <c r="L29" s="192" t="str">
        <f t="shared" ca="1" si="9"/>
        <v/>
      </c>
      <c r="M29" s="193" t="str">
        <f t="shared" ca="1" si="3"/>
        <v/>
      </c>
      <c r="O29" s="192" t="str">
        <f t="shared" ca="1" si="17"/>
        <v/>
      </c>
      <c r="P29" s="194" t="str">
        <f t="shared" ca="1" si="18"/>
        <v/>
      </c>
      <c r="Q29" s="195" t="str">
        <f t="shared" ca="1" si="19"/>
        <v/>
      </c>
      <c r="R29" s="196" t="str">
        <f t="shared" ca="1" si="20"/>
        <v/>
      </c>
      <c r="T29" s="109" t="str">
        <f t="shared" si="13"/>
        <v>Não</v>
      </c>
      <c r="U29" s="109" t="str">
        <f t="shared" si="15"/>
        <v/>
      </c>
      <c r="V29" s="109" t="str">
        <f>Cronogramas!T29</f>
        <v>Não</v>
      </c>
      <c r="W29" s="109"/>
      <c r="X29" s="109">
        <f>COUNTIF(V$7:$V29,"Sim")</f>
        <v>3</v>
      </c>
      <c r="Y29" s="109" t="str">
        <f t="shared" si="10"/>
        <v/>
      </c>
      <c r="Z29" s="178" t="str">
        <f t="shared" ca="1" si="14"/>
        <v/>
      </c>
      <c r="AA29" s="179" t="str">
        <f t="shared" ca="1" si="7"/>
        <v/>
      </c>
      <c r="AB29" s="200">
        <f ca="1">_xlfn.IFNA(IF(V29="Sim",(IFERROR(SUM(OFFSET(AE29,1,,MATCH("Sim",V30:$V$66,0),1))-AC29,0)+IF(Y29-$W$7=1,SUM($AE$6:AE29)-$AF$7,0)+IF(SUM(Y30:$Y$66)=0,SUM(AE30:$AE$66)-AC29+Analítico!$BK$156)),0),0)</f>
        <v>0</v>
      </c>
      <c r="AC29" s="200">
        <f ca="1">IFERROR(IF(V29="Sim",IFERROR(SUM(OFFSET(AD29,1,,MATCH("Sim",T30:$T$66,0),1)),0)+IF(Y29-$W$7=1,SUM($AD$6:AD29),0)+IF(SUM(Y30:$Y$66)=0,SUM(AD30:$AD$66),0),0),0)</f>
        <v>0</v>
      </c>
      <c r="AD29" s="200">
        <f ca="1">SUM(OFFSET(Analítico!$B$10,0,A29,2,1))</f>
        <v>0</v>
      </c>
      <c r="AE29" s="200">
        <f ca="1">OFFSET(Analítico!$B$157,,A29)</f>
        <v>0</v>
      </c>
      <c r="AH29" s="169" t="str">
        <f t="shared" si="11"/>
        <v/>
      </c>
    </row>
    <row r="30" spans="1:34" ht="15">
      <c r="A30" s="188">
        <v>24</v>
      </c>
      <c r="B30" s="189" t="str">
        <f>IFERROR(IF(EDATE(B29,1)&gt;DATE(YEAR(Capa!$A$7),MONTH(Capa!$A$7),1),"",EDATE(B29,1)),"")</f>
        <v/>
      </c>
      <c r="C30" s="188" t="str">
        <f t="shared" si="16"/>
        <v/>
      </c>
      <c r="D30" s="29"/>
      <c r="E30" s="188"/>
      <c r="F30" s="188"/>
      <c r="G30" s="188"/>
      <c r="H30" s="188"/>
      <c r="I30" s="188"/>
      <c r="K30" s="192" t="str">
        <f t="shared" si="8"/>
        <v/>
      </c>
      <c r="L30" s="192" t="str">
        <f t="shared" ca="1" si="9"/>
        <v/>
      </c>
      <c r="M30" s="193" t="str">
        <f t="shared" ca="1" si="3"/>
        <v/>
      </c>
      <c r="O30" s="192" t="str">
        <f t="shared" ca="1" si="17"/>
        <v/>
      </c>
      <c r="P30" s="194" t="str">
        <f t="shared" ca="1" si="18"/>
        <v/>
      </c>
      <c r="Q30" s="195" t="str">
        <f t="shared" ca="1" si="19"/>
        <v/>
      </c>
      <c r="R30" s="196" t="str">
        <f t="shared" ca="1" si="20"/>
        <v/>
      </c>
      <c r="T30" s="109" t="str">
        <f t="shared" si="13"/>
        <v>Não</v>
      </c>
      <c r="U30" s="109" t="str">
        <f t="shared" si="15"/>
        <v/>
      </c>
      <c r="V30" s="109" t="str">
        <f>Cronogramas!T30</f>
        <v>Não</v>
      </c>
      <c r="W30" s="109"/>
      <c r="X30" s="109">
        <f>COUNTIF(V$7:$V30,"Sim")</f>
        <v>3</v>
      </c>
      <c r="Y30" s="109" t="str">
        <f t="shared" si="10"/>
        <v/>
      </c>
      <c r="Z30" s="178" t="str">
        <f t="shared" ca="1" si="14"/>
        <v/>
      </c>
      <c r="AA30" s="179" t="str">
        <f t="shared" ca="1" si="7"/>
        <v/>
      </c>
      <c r="AB30" s="200">
        <f ca="1">_xlfn.IFNA(IF(V30="Sim",(IFERROR(SUM(OFFSET(AE30,1,,MATCH("Sim",V31:$V$66,0),1))-AC30,0)+IF(Y30-$W$7=1,SUM($AE$6:AE30)-$AF$7,0)+IF(SUM(Y31:$Y$66)=0,SUM(AE31:$AE$66)-AC30+Analítico!$BK$156)),0),0)</f>
        <v>0</v>
      </c>
      <c r="AC30" s="200">
        <f ca="1">IFERROR(IF(V30="Sim",IFERROR(SUM(OFFSET(AD30,1,,MATCH("Sim",T31:$T$66,0),1)),0)+IF(Y30-$W$7=1,SUM($AD$6:AD30),0)+IF(SUM(Y31:$Y$66)=0,SUM(AD31:$AD$66),0),0),0)</f>
        <v>0</v>
      </c>
      <c r="AD30" s="200">
        <f ca="1">SUM(OFFSET(Analítico!$B$10,0,A30,2,1))</f>
        <v>0</v>
      </c>
      <c r="AE30" s="200">
        <f ca="1">OFFSET(Analítico!$B$157,,A30)</f>
        <v>0</v>
      </c>
      <c r="AH30" s="169" t="str">
        <f t="shared" si="11"/>
        <v/>
      </c>
    </row>
    <row r="31" spans="1:34" ht="15">
      <c r="A31" s="188">
        <v>25</v>
      </c>
      <c r="B31" s="189" t="str">
        <f>IFERROR(IF(EDATE(B30,1)&gt;DATE(YEAR(Capa!$A$7),MONTH(Capa!$A$7),1),"",EDATE(B30,1)),"")</f>
        <v/>
      </c>
      <c r="C31" s="188" t="str">
        <f t="shared" si="16"/>
        <v/>
      </c>
      <c r="D31" s="29"/>
      <c r="E31" s="188"/>
      <c r="F31" s="188"/>
      <c r="G31" s="188"/>
      <c r="H31" s="188"/>
      <c r="I31" s="188"/>
      <c r="K31" s="192" t="str">
        <f t="shared" si="8"/>
        <v/>
      </c>
      <c r="L31" s="192" t="str">
        <f t="shared" ca="1" si="9"/>
        <v/>
      </c>
      <c r="M31" s="193" t="str">
        <f t="shared" ca="1" si="3"/>
        <v/>
      </c>
      <c r="O31" s="192" t="str">
        <f t="shared" ca="1" si="17"/>
        <v/>
      </c>
      <c r="P31" s="194" t="str">
        <f t="shared" ca="1" si="18"/>
        <v/>
      </c>
      <c r="Q31" s="195" t="str">
        <f t="shared" ca="1" si="19"/>
        <v/>
      </c>
      <c r="R31" s="196" t="str">
        <f t="shared" ca="1" si="20"/>
        <v/>
      </c>
      <c r="T31" s="109" t="str">
        <f t="shared" si="13"/>
        <v>Não</v>
      </c>
      <c r="U31" s="109" t="str">
        <f t="shared" si="15"/>
        <v/>
      </c>
      <c r="V31" s="109" t="str">
        <f>Cronogramas!T31</f>
        <v>Não</v>
      </c>
      <c r="W31" s="109"/>
      <c r="X31" s="109">
        <f>COUNTIF(V$7:$V31,"Sim")</f>
        <v>3</v>
      </c>
      <c r="Y31" s="109" t="str">
        <f t="shared" si="10"/>
        <v/>
      </c>
      <c r="Z31" s="178" t="str">
        <f t="shared" ca="1" si="14"/>
        <v/>
      </c>
      <c r="AA31" s="179" t="str">
        <f t="shared" ca="1" si="7"/>
        <v/>
      </c>
      <c r="AB31" s="200">
        <f ca="1">_xlfn.IFNA(IF(V31="Sim",(IFERROR(SUM(OFFSET(AE31,1,,MATCH("Sim",V32:$V$66,0),1))-AC31,0)+IF(Y31-$W$7=1,SUM($AE$6:AE31)-$AF$7,0)+IF(SUM(Y32:$Y$66)=0,SUM(AE32:$AE$66)-AC31+Analítico!$BK$156)),0),0)</f>
        <v>0</v>
      </c>
      <c r="AC31" s="200">
        <f ca="1">IFERROR(IF(V31="Sim",IFERROR(SUM(OFFSET(AD31,1,,MATCH("Sim",T32:$T$66,0),1)),0)+IF(Y31-$W$7=1,SUM($AD$6:AD31),0)+IF(SUM(Y32:$Y$66)=0,SUM(AD32:$AD$66),0),0),0)</f>
        <v>0</v>
      </c>
      <c r="AD31" s="200">
        <f ca="1">SUM(OFFSET(Analítico!$B$10,0,A31,2,1))</f>
        <v>0</v>
      </c>
      <c r="AE31" s="200">
        <f ca="1">OFFSET(Analítico!$B$157,,A31)</f>
        <v>0</v>
      </c>
      <c r="AH31" s="169" t="str">
        <f t="shared" si="11"/>
        <v/>
      </c>
    </row>
    <row r="32" spans="1:34" ht="15">
      <c r="A32" s="188">
        <v>26</v>
      </c>
      <c r="B32" s="189" t="str">
        <f>IFERROR(IF(EDATE(B31,1)&gt;DATE(YEAR(Capa!$A$7),MONTH(Capa!$A$7),1),"",EDATE(B31,1)),"")</f>
        <v/>
      </c>
      <c r="C32" s="188" t="str">
        <f t="shared" si="16"/>
        <v/>
      </c>
      <c r="D32" s="29"/>
      <c r="E32" s="188"/>
      <c r="F32" s="188"/>
      <c r="G32" s="188"/>
      <c r="H32" s="188"/>
      <c r="I32" s="188"/>
      <c r="K32" s="192" t="str">
        <f t="shared" si="8"/>
        <v/>
      </c>
      <c r="L32" s="192" t="str">
        <f t="shared" ca="1" si="9"/>
        <v/>
      </c>
      <c r="M32" s="193" t="str">
        <f t="shared" ca="1" si="3"/>
        <v/>
      </c>
      <c r="O32" s="192" t="str">
        <f t="shared" ca="1" si="17"/>
        <v/>
      </c>
      <c r="P32" s="194" t="str">
        <f t="shared" ca="1" si="18"/>
        <v/>
      </c>
      <c r="Q32" s="195" t="str">
        <f t="shared" ca="1" si="19"/>
        <v/>
      </c>
      <c r="R32" s="196" t="str">
        <f t="shared" ca="1" si="20"/>
        <v/>
      </c>
      <c r="T32" s="109" t="str">
        <f t="shared" si="13"/>
        <v>Não</v>
      </c>
      <c r="U32" s="109" t="str">
        <f t="shared" si="15"/>
        <v/>
      </c>
      <c r="V32" s="109" t="str">
        <f>Cronogramas!T32</f>
        <v>Não</v>
      </c>
      <c r="W32" s="109"/>
      <c r="X32" s="109">
        <f>COUNTIF(V$7:$V32,"Sim")</f>
        <v>3</v>
      </c>
      <c r="Y32" s="109" t="str">
        <f t="shared" si="10"/>
        <v/>
      </c>
      <c r="Z32" s="178" t="str">
        <f t="shared" ca="1" si="14"/>
        <v/>
      </c>
      <c r="AA32" s="179" t="str">
        <f t="shared" ca="1" si="7"/>
        <v/>
      </c>
      <c r="AB32" s="200">
        <f ca="1">_xlfn.IFNA(IF(V32="Sim",(IFERROR(SUM(OFFSET(AE32,1,,MATCH("Sim",V33:$V$66,0),1))-AC32,0)+IF(Y32-$W$7=1,SUM($AE$6:AE32)-$AF$7,0)+IF(SUM(Y33:$Y$66)=0,SUM(AE33:$AE$66)-AC32+Analítico!$BK$156)),0),0)</f>
        <v>0</v>
      </c>
      <c r="AC32" s="200">
        <f ca="1">IFERROR(IF(V32="Sim",IFERROR(SUM(OFFSET(AD32,1,,MATCH("Sim",T33:$T$66,0),1)),0)+IF(Y32-$W$7=1,SUM($AD$6:AD32),0)+IF(SUM(Y33:$Y$66)=0,SUM(AD33:$AD$66),0),0),0)</f>
        <v>0</v>
      </c>
      <c r="AD32" s="200">
        <f ca="1">SUM(OFFSET(Analítico!$B$10,0,A32,2,1))</f>
        <v>0</v>
      </c>
      <c r="AE32" s="200">
        <f ca="1">OFFSET(Analítico!$B$157,,A32)</f>
        <v>0</v>
      </c>
      <c r="AH32" s="169" t="str">
        <f t="shared" si="11"/>
        <v/>
      </c>
    </row>
    <row r="33" spans="1:34" ht="15">
      <c r="A33" s="188">
        <v>27</v>
      </c>
      <c r="B33" s="189" t="str">
        <f>IFERROR(IF(EDATE(B32,1)&gt;DATE(YEAR(Capa!$A$7),MONTH(Capa!$A$7),1),"",EDATE(B32,1)),"")</f>
        <v/>
      </c>
      <c r="C33" s="188" t="str">
        <f t="shared" si="16"/>
        <v/>
      </c>
      <c r="D33" s="29"/>
      <c r="E33" s="188"/>
      <c r="F33" s="188"/>
      <c r="G33" s="188"/>
      <c r="H33" s="188"/>
      <c r="I33" s="188"/>
      <c r="K33" s="192" t="str">
        <f t="shared" si="8"/>
        <v/>
      </c>
      <c r="L33" s="192" t="str">
        <f t="shared" ca="1" si="9"/>
        <v/>
      </c>
      <c r="M33" s="193" t="str">
        <f t="shared" ca="1" si="3"/>
        <v/>
      </c>
      <c r="O33" s="192" t="str">
        <f t="shared" ca="1" si="17"/>
        <v/>
      </c>
      <c r="P33" s="194" t="str">
        <f t="shared" ca="1" si="18"/>
        <v/>
      </c>
      <c r="Q33" s="195" t="str">
        <f t="shared" ca="1" si="19"/>
        <v/>
      </c>
      <c r="R33" s="196" t="str">
        <f t="shared" ca="1" si="20"/>
        <v/>
      </c>
      <c r="T33" s="109" t="str">
        <f t="shared" si="13"/>
        <v>Não</v>
      </c>
      <c r="U33" s="109" t="str">
        <f t="shared" si="15"/>
        <v/>
      </c>
      <c r="V33" s="109" t="str">
        <f>Cronogramas!T33</f>
        <v>Não</v>
      </c>
      <c r="W33" s="109"/>
      <c r="X33" s="109">
        <f>COUNTIF(V$7:$V33,"Sim")</f>
        <v>3</v>
      </c>
      <c r="Y33" s="109" t="str">
        <f t="shared" si="10"/>
        <v/>
      </c>
      <c r="Z33" s="178" t="str">
        <f t="shared" ca="1" si="14"/>
        <v/>
      </c>
      <c r="AA33" s="179" t="str">
        <f t="shared" ca="1" si="7"/>
        <v/>
      </c>
      <c r="AB33" s="200">
        <f ca="1">_xlfn.IFNA(IF(V33="Sim",(IFERROR(SUM(OFFSET(AE33,1,,MATCH("Sim",V34:$V$66,0),1))-AC33,0)+IF(Y33-$W$7=1,SUM($AE$6:AE33)-$AF$7,0)+IF(SUM(Y34:$Y$66)=0,SUM(AE34:$AE$66)-AC33+Analítico!$BK$156)),0),0)</f>
        <v>0</v>
      </c>
      <c r="AC33" s="200">
        <f ca="1">IFERROR(IF(V33="Sim",IFERROR(SUM(OFFSET(AD33,1,,MATCH("Sim",T34:$T$66,0),1)),0)+IF(Y33-$W$7=1,SUM($AD$6:AD33),0)+IF(SUM(Y34:$Y$66)=0,SUM(AD34:$AD$66),0),0),0)</f>
        <v>0</v>
      </c>
      <c r="AD33" s="200">
        <f ca="1">SUM(OFFSET(Analítico!$B$10,0,A33,2,1))</f>
        <v>0</v>
      </c>
      <c r="AE33" s="200">
        <f ca="1">OFFSET(Analítico!$B$157,,A33)</f>
        <v>0</v>
      </c>
      <c r="AH33" s="169" t="str">
        <f t="shared" si="11"/>
        <v/>
      </c>
    </row>
    <row r="34" spans="1:34" ht="15">
      <c r="A34" s="188">
        <v>28</v>
      </c>
      <c r="B34" s="189" t="str">
        <f>IFERROR(IF(EDATE(B33,1)&gt;DATE(YEAR(Capa!$A$7),MONTH(Capa!$A$7),1),"",EDATE(B33,1)),"")</f>
        <v/>
      </c>
      <c r="C34" s="188" t="str">
        <f t="shared" si="16"/>
        <v/>
      </c>
      <c r="D34" s="29"/>
      <c r="E34" s="188"/>
      <c r="F34" s="188"/>
      <c r="G34" s="188"/>
      <c r="H34" s="188"/>
      <c r="I34" s="188"/>
      <c r="K34" s="192" t="str">
        <f t="shared" si="8"/>
        <v/>
      </c>
      <c r="L34" s="192" t="str">
        <f t="shared" ca="1" si="9"/>
        <v/>
      </c>
      <c r="M34" s="193" t="str">
        <f t="shared" ca="1" si="3"/>
        <v/>
      </c>
      <c r="O34" s="192" t="str">
        <f t="shared" ca="1" si="17"/>
        <v/>
      </c>
      <c r="P34" s="194" t="str">
        <f t="shared" ca="1" si="18"/>
        <v/>
      </c>
      <c r="Q34" s="195" t="str">
        <f t="shared" ca="1" si="19"/>
        <v/>
      </c>
      <c r="R34" s="196" t="str">
        <f t="shared" ca="1" si="20"/>
        <v/>
      </c>
      <c r="T34" s="109" t="str">
        <f t="shared" si="13"/>
        <v>Não</v>
      </c>
      <c r="U34" s="109" t="str">
        <f t="shared" si="15"/>
        <v/>
      </c>
      <c r="V34" s="109" t="str">
        <f>Cronogramas!T34</f>
        <v>Não</v>
      </c>
      <c r="W34" s="109"/>
      <c r="X34" s="109">
        <f>COUNTIF(V$7:$V34,"Sim")</f>
        <v>3</v>
      </c>
      <c r="Y34" s="109" t="str">
        <f t="shared" si="10"/>
        <v/>
      </c>
      <c r="Z34" s="178" t="str">
        <f t="shared" ca="1" si="14"/>
        <v/>
      </c>
      <c r="AA34" s="179" t="str">
        <f t="shared" ca="1" si="7"/>
        <v/>
      </c>
      <c r="AB34" s="200">
        <f ca="1">_xlfn.IFNA(IF(V34="Sim",(IFERROR(SUM(OFFSET(AE34,1,,MATCH("Sim",V35:$V$66,0),1))-AC34,0)+IF(Y34-$W$7=1,SUM($AE$6:AE34)-$AF$7,0)+IF(SUM(Y35:$Y$66)=0,SUM(AE35:$AE$66)-AC34+Analítico!$BK$156)),0),0)</f>
        <v>0</v>
      </c>
      <c r="AC34" s="200">
        <f ca="1">IFERROR(IF(V34="Sim",IFERROR(SUM(OFFSET(AD34,1,,MATCH("Sim",T35:$T$66,0),1)),0)+IF(Y34-$W$7=1,SUM($AD$6:AD34),0)+IF(SUM(Y35:$Y$66)=0,SUM(AD35:$AD$66),0),0),0)</f>
        <v>0</v>
      </c>
      <c r="AD34" s="200">
        <f ca="1">SUM(OFFSET(Analítico!$B$10,0,A34,2,1))</f>
        <v>0</v>
      </c>
      <c r="AE34" s="200">
        <f ca="1">OFFSET(Analítico!$B$157,,A34)</f>
        <v>0</v>
      </c>
      <c r="AH34" s="169" t="str">
        <f t="shared" si="11"/>
        <v/>
      </c>
    </row>
    <row r="35" spans="1:34" ht="15">
      <c r="A35" s="188">
        <v>29</v>
      </c>
      <c r="B35" s="189" t="str">
        <f>IFERROR(IF(EDATE(B34,1)&gt;DATE(YEAR(Capa!$A$7),MONTH(Capa!$A$7),1),"",EDATE(B34,1)),"")</f>
        <v/>
      </c>
      <c r="C35" s="188" t="str">
        <f t="shared" si="16"/>
        <v/>
      </c>
      <c r="D35" s="29"/>
      <c r="E35" s="188"/>
      <c r="F35" s="188"/>
      <c r="G35" s="188"/>
      <c r="H35" s="188"/>
      <c r="I35" s="188"/>
      <c r="K35" s="192" t="str">
        <f t="shared" si="8"/>
        <v/>
      </c>
      <c r="L35" s="192" t="str">
        <f t="shared" ca="1" si="9"/>
        <v/>
      </c>
      <c r="M35" s="193" t="str">
        <f t="shared" ca="1" si="3"/>
        <v/>
      </c>
      <c r="O35" s="192" t="str">
        <f t="shared" ca="1" si="17"/>
        <v/>
      </c>
      <c r="P35" s="194" t="str">
        <f t="shared" ca="1" si="18"/>
        <v/>
      </c>
      <c r="Q35" s="195" t="str">
        <f t="shared" ca="1" si="19"/>
        <v/>
      </c>
      <c r="R35" s="196" t="str">
        <f t="shared" ca="1" si="20"/>
        <v/>
      </c>
      <c r="T35" s="109" t="str">
        <f t="shared" si="13"/>
        <v>Não</v>
      </c>
      <c r="U35" s="109" t="str">
        <f t="shared" si="15"/>
        <v/>
      </c>
      <c r="V35" s="109" t="str">
        <f>Cronogramas!T35</f>
        <v>Não</v>
      </c>
      <c r="W35" s="109"/>
      <c r="X35" s="109">
        <f>COUNTIF(V$7:$V35,"Sim")</f>
        <v>3</v>
      </c>
      <c r="Y35" s="109" t="str">
        <f t="shared" si="10"/>
        <v/>
      </c>
      <c r="Z35" s="178" t="str">
        <f t="shared" ca="1" si="14"/>
        <v/>
      </c>
      <c r="AA35" s="179" t="str">
        <f t="shared" ca="1" si="7"/>
        <v/>
      </c>
      <c r="AB35" s="200">
        <f ca="1">_xlfn.IFNA(IF(V35="Sim",(IFERROR(SUM(OFFSET(AE35,1,,MATCH("Sim",V36:$V$66,0),1))-AC35,0)+IF(Y35-$W$7=1,SUM($AE$6:AE35)-$AF$7,0)+IF(SUM(Y36:$Y$66)=0,SUM(AE36:$AE$66)-AC35+Analítico!$BK$156)),0),0)</f>
        <v>0</v>
      </c>
      <c r="AC35" s="200">
        <f ca="1">IFERROR(IF(V35="Sim",IFERROR(SUM(OFFSET(AD35,1,,MATCH("Sim",T36:$T$66,0),1)),0)+IF(Y35-$W$7=1,SUM($AD$6:AD35),0)+IF(SUM(Y36:$Y$66)=0,SUM(AD36:$AD$66),0),0),0)</f>
        <v>0</v>
      </c>
      <c r="AD35" s="200">
        <f ca="1">SUM(OFFSET(Analítico!$B$10,0,A35,2,1))</f>
        <v>0</v>
      </c>
      <c r="AE35" s="200">
        <f ca="1">OFFSET(Analítico!$B$157,,A35)</f>
        <v>0</v>
      </c>
      <c r="AH35" s="169" t="str">
        <f t="shared" si="11"/>
        <v/>
      </c>
    </row>
    <row r="36" spans="1:34" ht="15">
      <c r="A36" s="188">
        <v>30</v>
      </c>
      <c r="B36" s="189" t="str">
        <f>IFERROR(IF(EDATE(B35,1)&gt;DATE(YEAR(Capa!$A$7),MONTH(Capa!$A$7),1),"",EDATE(B35,1)),"")</f>
        <v/>
      </c>
      <c r="C36" s="188" t="str">
        <f t="shared" si="16"/>
        <v/>
      </c>
      <c r="D36" s="29"/>
      <c r="E36" s="188"/>
      <c r="F36" s="188"/>
      <c r="G36" s="188"/>
      <c r="H36" s="188"/>
      <c r="I36" s="188"/>
      <c r="K36" s="192" t="str">
        <f t="shared" si="8"/>
        <v/>
      </c>
      <c r="L36" s="192" t="str">
        <f t="shared" ca="1" si="9"/>
        <v/>
      </c>
      <c r="M36" s="193" t="str">
        <f t="shared" ca="1" si="3"/>
        <v/>
      </c>
      <c r="O36" s="192" t="str">
        <f t="shared" ca="1" si="17"/>
        <v/>
      </c>
      <c r="P36" s="194" t="str">
        <f t="shared" ca="1" si="18"/>
        <v/>
      </c>
      <c r="Q36" s="195" t="str">
        <f t="shared" ca="1" si="19"/>
        <v/>
      </c>
      <c r="R36" s="196" t="str">
        <f t="shared" ca="1" si="20"/>
        <v/>
      </c>
      <c r="T36" s="109" t="str">
        <f t="shared" si="13"/>
        <v>Não</v>
      </c>
      <c r="U36" s="109" t="str">
        <f t="shared" si="15"/>
        <v/>
      </c>
      <c r="V36" s="109" t="str">
        <f>Cronogramas!T36</f>
        <v>Não</v>
      </c>
      <c r="W36" s="109"/>
      <c r="X36" s="109">
        <f>COUNTIF(V$7:$V36,"Sim")</f>
        <v>3</v>
      </c>
      <c r="Y36" s="109" t="str">
        <f t="shared" si="10"/>
        <v/>
      </c>
      <c r="Z36" s="178" t="str">
        <f t="shared" ca="1" si="14"/>
        <v/>
      </c>
      <c r="AA36" s="179" t="str">
        <f t="shared" ca="1" si="7"/>
        <v/>
      </c>
      <c r="AB36" s="200">
        <f ca="1">_xlfn.IFNA(IF(V36="Sim",(IFERROR(SUM(OFFSET(AE36,1,,MATCH("Sim",V37:$V$66,0),1))-AC36,0)+IF(Y36-$W$7=1,SUM($AE$6:AE36)-$AF$7,0)+IF(SUM(Y37:$Y$66)=0,SUM(AE37:$AE$66)-AC36+Analítico!$BK$156)),0),0)</f>
        <v>0</v>
      </c>
      <c r="AC36" s="200">
        <f ca="1">IFERROR(IF(V36="Sim",IFERROR(SUM(OFFSET(AD36,1,,MATCH("Sim",T37:$T$66,0),1)),0)+IF(Y36-$W$7=1,SUM($AD$6:AD36),0)+IF(SUM(Y37:$Y$66)=0,SUM(AD37:$AD$66),0),0),0)</f>
        <v>0</v>
      </c>
      <c r="AD36" s="200">
        <f ca="1">SUM(OFFSET(Analítico!$B$10,0,A36,2,1))</f>
        <v>0</v>
      </c>
      <c r="AE36" s="200">
        <f ca="1">OFFSET(Analítico!$B$157,,A36)</f>
        <v>0</v>
      </c>
      <c r="AH36" s="169" t="str">
        <f t="shared" si="11"/>
        <v/>
      </c>
    </row>
    <row r="37" spans="1:34" ht="15">
      <c r="A37" s="188">
        <v>31</v>
      </c>
      <c r="B37" s="189" t="str">
        <f>IFERROR(IF(EDATE(B36,1)&gt;DATE(YEAR(Capa!$A$7),MONTH(Capa!$A$7),1),"",EDATE(B36,1)),"")</f>
        <v/>
      </c>
      <c r="C37" s="188" t="str">
        <f t="shared" si="16"/>
        <v/>
      </c>
      <c r="D37" s="29"/>
      <c r="E37" s="188"/>
      <c r="F37" s="188"/>
      <c r="G37" s="188"/>
      <c r="H37" s="188"/>
      <c r="I37" s="188"/>
      <c r="K37" s="192" t="str">
        <f t="shared" si="8"/>
        <v/>
      </c>
      <c r="L37" s="192" t="str">
        <f t="shared" ca="1" si="9"/>
        <v/>
      </c>
      <c r="M37" s="193" t="str">
        <f t="shared" ca="1" si="3"/>
        <v/>
      </c>
      <c r="O37" s="192" t="str">
        <f t="shared" ca="1" si="17"/>
        <v/>
      </c>
      <c r="P37" s="194" t="str">
        <f t="shared" ca="1" si="18"/>
        <v/>
      </c>
      <c r="Q37" s="195" t="str">
        <f t="shared" ca="1" si="19"/>
        <v/>
      </c>
      <c r="R37" s="196" t="str">
        <f t="shared" ca="1" si="20"/>
        <v/>
      </c>
      <c r="T37" s="109" t="str">
        <f t="shared" si="13"/>
        <v>Não</v>
      </c>
      <c r="U37" s="109" t="str">
        <f t="shared" si="15"/>
        <v/>
      </c>
      <c r="V37" s="109" t="str">
        <f>Cronogramas!T37</f>
        <v>Não</v>
      </c>
      <c r="W37" s="109"/>
      <c r="X37" s="109">
        <f>COUNTIF(V$7:$V37,"Sim")</f>
        <v>3</v>
      </c>
      <c r="Y37" s="109" t="str">
        <f t="shared" si="10"/>
        <v/>
      </c>
      <c r="Z37" s="178" t="str">
        <f t="shared" ca="1" si="14"/>
        <v/>
      </c>
      <c r="AA37" s="179" t="str">
        <f t="shared" ca="1" si="7"/>
        <v/>
      </c>
      <c r="AB37" s="200">
        <f ca="1">_xlfn.IFNA(IF(V37="Sim",(IFERROR(SUM(OFFSET(AE37,1,,MATCH("Sim",V38:$V$66,0),1))-AC37,0)+IF(Y37-$W$7=1,SUM($AE$6:AE37)-$AF$7,0)+IF(SUM(Y38:$Y$66)=0,SUM(AE38:$AE$66)-AC37+Analítico!$BK$156)),0),0)</f>
        <v>0</v>
      </c>
      <c r="AC37" s="200">
        <f ca="1">IFERROR(IF(V37="Sim",IFERROR(SUM(OFFSET(AD37,1,,MATCH("Sim",T38:$T$66,0),1)),0)+IF(Y37-$W$7=1,SUM($AD$6:AD37),0)+IF(SUM(Y38:$Y$66)=0,SUM(AD38:$AD$66),0),0),0)</f>
        <v>0</v>
      </c>
      <c r="AD37" s="200">
        <f ca="1">SUM(OFFSET(Analítico!$B$10,0,A37,2,1))</f>
        <v>0</v>
      </c>
      <c r="AE37" s="200">
        <f ca="1">OFFSET(Analítico!$B$157,,A37)</f>
        <v>0</v>
      </c>
      <c r="AH37" s="169" t="str">
        <f t="shared" si="11"/>
        <v/>
      </c>
    </row>
    <row r="38" spans="1:34" ht="15">
      <c r="A38" s="188">
        <v>32</v>
      </c>
      <c r="B38" s="189" t="str">
        <f>IFERROR(IF(EDATE(B37,1)&gt;DATE(YEAR(Capa!$A$7),MONTH(Capa!$A$7),1),"",EDATE(B37,1)),"")</f>
        <v/>
      </c>
      <c r="C38" s="188" t="str">
        <f t="shared" si="16"/>
        <v/>
      </c>
      <c r="D38" s="29"/>
      <c r="E38" s="188"/>
      <c r="F38" s="188"/>
      <c r="G38" s="188"/>
      <c r="H38" s="188"/>
      <c r="I38" s="188"/>
      <c r="K38" s="192" t="str">
        <f t="shared" si="8"/>
        <v/>
      </c>
      <c r="L38" s="192" t="str">
        <f t="shared" ca="1" si="9"/>
        <v/>
      </c>
      <c r="M38" s="193" t="str">
        <f t="shared" ca="1" si="3"/>
        <v/>
      </c>
      <c r="O38" s="192" t="str">
        <f t="shared" ca="1" si="4"/>
        <v/>
      </c>
      <c r="P38" s="194" t="str">
        <f t="shared" ca="1" si="5"/>
        <v/>
      </c>
      <c r="Q38" s="195" t="str">
        <f t="shared" ca="1" si="6"/>
        <v/>
      </c>
      <c r="R38" s="196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109" t="str">
        <f t="shared" si="13"/>
        <v>Não</v>
      </c>
      <c r="U38" s="109" t="str">
        <f t="shared" si="15"/>
        <v/>
      </c>
      <c r="V38" s="109" t="str">
        <f>Cronogramas!T38</f>
        <v>Não</v>
      </c>
      <c r="W38" s="109"/>
      <c r="X38" s="109">
        <f>COUNTIF(V$7:$V38,"Sim")</f>
        <v>3</v>
      </c>
      <c r="Y38" s="109" t="str">
        <f t="shared" si="10"/>
        <v/>
      </c>
      <c r="Z38" s="178" t="str">
        <f t="shared" ca="1" si="14"/>
        <v/>
      </c>
      <c r="AA38" s="179" t="str">
        <f t="shared" ca="1" si="7"/>
        <v/>
      </c>
      <c r="AB38" s="200">
        <f ca="1">_xlfn.IFNA(IF(V38="Sim",(IFERROR(SUM(OFFSET(AE38,1,,MATCH("Sim",V39:$V$66,0),1))-AC38,0)+IF(Y38-$W$7=1,SUM($AE$6:AE38)-$AF$7,0)+IF(SUM(Y39:$Y$66)=0,SUM(AE39:$AE$66)-AC38+Analítico!$BK$156)),0),0)</f>
        <v>0</v>
      </c>
      <c r="AC38" s="200">
        <f ca="1">IFERROR(IF(V38="Sim",IFERROR(SUM(OFFSET(AD38,1,,MATCH("Sim",T39:$T$66,0),1)),0)+IF(Y38-$W$7=1,SUM($AD$6:AD38),0)+IF(SUM(Y39:$Y$66)=0,SUM(AD39:$AD$66),0),0),0)</f>
        <v>0</v>
      </c>
      <c r="AD38" s="200">
        <f ca="1">SUM(OFFSET(Analítico!$B$10,0,A38,2,1))</f>
        <v>0</v>
      </c>
      <c r="AE38" s="200">
        <f ca="1">OFFSET(Analítico!$B$157,,A38)</f>
        <v>0</v>
      </c>
      <c r="AH38" s="169" t="str">
        <f t="shared" si="11"/>
        <v/>
      </c>
    </row>
    <row r="39" spans="1:34" ht="15">
      <c r="A39" s="188">
        <v>33</v>
      </c>
      <c r="B39" s="189" t="str">
        <f>IFERROR(IF(EDATE(B38,1)&gt;DATE(YEAR(Capa!$A$7),MONTH(Capa!$A$7),1),"",EDATE(B38,1)),"")</f>
        <v/>
      </c>
      <c r="C39" s="188" t="str">
        <f t="shared" si="16"/>
        <v/>
      </c>
      <c r="D39" s="29"/>
      <c r="E39" s="188"/>
      <c r="F39" s="188"/>
      <c r="G39" s="188"/>
      <c r="H39" s="188"/>
      <c r="I39" s="188"/>
      <c r="K39" s="192" t="str">
        <f t="shared" si="8"/>
        <v/>
      </c>
      <c r="L39" s="192" t="str">
        <f t="shared" ca="1" si="9"/>
        <v/>
      </c>
      <c r="M39" s="193" t="str">
        <f t="shared" ca="1" si="3"/>
        <v/>
      </c>
      <c r="O39" s="109"/>
      <c r="P39" s="194"/>
      <c r="Q39" s="109"/>
      <c r="R39" s="196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109" t="str">
        <f t="shared" si="13"/>
        <v>Não</v>
      </c>
      <c r="U39" s="109" t="str">
        <f t="shared" si="15"/>
        <v/>
      </c>
      <c r="V39" s="109" t="str">
        <f>Cronogramas!T39</f>
        <v>Não</v>
      </c>
      <c r="W39" s="109"/>
      <c r="X39" s="109">
        <f>COUNTIF(V$7:$V39,"Sim")</f>
        <v>3</v>
      </c>
      <c r="Y39" s="109" t="str">
        <f t="shared" si="10"/>
        <v/>
      </c>
      <c r="Z39" s="178" t="str">
        <f t="shared" ca="1" si="14"/>
        <v/>
      </c>
      <c r="AA39" s="179" t="str">
        <f t="shared" ca="1" si="7"/>
        <v/>
      </c>
      <c r="AB39" s="200">
        <f ca="1">_xlfn.IFNA(IF(V39="Sim",(IFERROR(SUM(OFFSET(AE39,1,,MATCH("Sim",V40:$V$66,0),1))-AC39,0)+IF(Y39-$W$7=1,SUM($AE$6:AE39)-$AF$7,0)+IF(SUM(Y40:$Y$66)=0,SUM(AE40:$AE$66)-AC39+Analítico!$BK$156)),0),0)</f>
        <v>0</v>
      </c>
      <c r="AC39" s="200">
        <f ca="1">IFERROR(IF(V39="Sim",IFERROR(SUM(OFFSET(AD39,1,,MATCH("Sim",T40:$T$66,0),1)),0)+IF(Y39-$W$7=1,SUM($AD$6:AD39),0)+IF(SUM(Y40:$Y$66)=0,SUM(AD40:$AD$66),0),0),0)</f>
        <v>0</v>
      </c>
      <c r="AD39" s="200">
        <f ca="1">SUM(OFFSET(Analítico!$B$10,0,A39,2,1))</f>
        <v>0</v>
      </c>
      <c r="AE39" s="200">
        <f ca="1">OFFSET(Analítico!$B$157,,A39)</f>
        <v>0</v>
      </c>
      <c r="AH39" s="169" t="str">
        <f t="shared" si="11"/>
        <v/>
      </c>
    </row>
    <row r="40" spans="1:34" ht="15">
      <c r="A40" s="188">
        <v>34</v>
      </c>
      <c r="B40" s="189" t="str">
        <f>IFERROR(IF(EDATE(B39,1)&gt;DATE(YEAR(Capa!$A$7),MONTH(Capa!$A$7),1),"",EDATE(B39,1)),"")</f>
        <v/>
      </c>
      <c r="C40" s="188" t="str">
        <f t="shared" si="16"/>
        <v/>
      </c>
      <c r="D40" s="29"/>
      <c r="E40" s="188"/>
      <c r="F40" s="188"/>
      <c r="G40" s="188"/>
      <c r="H40" s="188"/>
      <c r="I40" s="188"/>
      <c r="O40" s="109"/>
      <c r="P40" s="109"/>
      <c r="Q40" s="109"/>
      <c r="R40" s="196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109" t="str">
        <f t="shared" si="13"/>
        <v>Não</v>
      </c>
      <c r="U40" s="109" t="str">
        <f t="shared" si="15"/>
        <v/>
      </c>
      <c r="V40" s="109" t="str">
        <f>Cronogramas!T40</f>
        <v>Não</v>
      </c>
      <c r="W40" s="109"/>
      <c r="X40" s="109">
        <f>COUNTIF(V$7:$V40,"Sim")</f>
        <v>3</v>
      </c>
      <c r="Y40" s="109" t="str">
        <f t="shared" ref="Y40:Y65" si="21">IF(T40="Não","",AH40)</f>
        <v/>
      </c>
      <c r="Z40" s="178"/>
      <c r="AA40" s="180"/>
      <c r="AB40" s="200">
        <f ca="1">_xlfn.IFNA(IF(V40="Sim",(IFERROR(SUM(OFFSET(AE40,1,,MATCH("Sim",V41:$V$66,0),1))-AC40,0)+IF(Y40-$W$7=1,SUM($AE$6:AE40)-$AF$7,0)+IF(SUM(Y41:$Y$66)=0,SUM(AE41:$AE$66)-AC40+Analítico!$BK$156)),0),0)</f>
        <v>0</v>
      </c>
      <c r="AC40" s="200">
        <f ca="1">IFERROR(IF(V40="Sim",IFERROR(SUM(OFFSET(AD40,1,,MATCH("Sim",T41:$T$66,0),1)),0)+IF(Y40-$W$7=1,SUM($AD$6:AD40),0)+IF(SUM(Y41:$Y$66)=0,SUM(AD41:$AD$66),0),0),0)</f>
        <v>0</v>
      </c>
      <c r="AD40" s="200">
        <f ca="1">SUM(OFFSET(Analítico!$B$10,0,A40,2,1))</f>
        <v>0</v>
      </c>
      <c r="AE40" s="200">
        <f ca="1">OFFSET(Analítico!$B$157,,A40)</f>
        <v>0</v>
      </c>
      <c r="AH40" s="169" t="str">
        <f t="shared" si="11"/>
        <v/>
      </c>
    </row>
    <row r="41" spans="1:34" ht="15">
      <c r="A41" s="188">
        <v>35</v>
      </c>
      <c r="B41" s="189" t="str">
        <f>IFERROR(IF(EDATE(B40,1)&gt;DATE(YEAR(Capa!$A$7),MONTH(Capa!$A$7),1),"",EDATE(B40,1)),"")</f>
        <v/>
      </c>
      <c r="C41" s="188" t="str">
        <f t="shared" si="16"/>
        <v/>
      </c>
      <c r="D41" s="29"/>
      <c r="E41" s="188"/>
      <c r="F41" s="188"/>
      <c r="G41" s="188"/>
      <c r="H41" s="188"/>
      <c r="I41" s="188"/>
      <c r="R41" s="196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109" t="str">
        <f t="shared" si="13"/>
        <v>Não</v>
      </c>
      <c r="U41" s="109" t="str">
        <f t="shared" si="15"/>
        <v/>
      </c>
      <c r="V41" s="109" t="str">
        <f>Cronogramas!T41</f>
        <v>Não</v>
      </c>
      <c r="W41" s="109"/>
      <c r="X41" s="109">
        <f>COUNTIF(V$7:$V41,"Sim")</f>
        <v>3</v>
      </c>
      <c r="Y41" s="109" t="str">
        <f t="shared" si="21"/>
        <v/>
      </c>
      <c r="Z41" s="178"/>
      <c r="AA41" s="180"/>
      <c r="AB41" s="200">
        <f ca="1">_xlfn.IFNA(IF(V41="Sim",(IFERROR(SUM(OFFSET(AE41,1,,MATCH("Sim",V42:$V$66,0),1))-AC41,0)+IF(Y41-$W$7=1,SUM($AE$6:AE41)-$AF$7,0)+IF(SUM(Y42:$Y$66)=0,SUM(AE42:$AE$66)-AC41+Analítico!$BK$156)),0),0)</f>
        <v>0</v>
      </c>
      <c r="AC41" s="200">
        <f ca="1">IFERROR(IF(V41="Sim",IFERROR(SUM(OFFSET(AD41,1,,MATCH("Sim",T42:$T$66,0),1)),0)+IF(Y41-$W$7=1,SUM($AD$6:AD41),0)+IF(SUM(Y42:$Y$66)=0,SUM(AD42:$AD$66),0),0),0)</f>
        <v>0</v>
      </c>
      <c r="AD41" s="200">
        <f ca="1">SUM(OFFSET(Analítico!$B$10,0,A41,2,1))</f>
        <v>0</v>
      </c>
      <c r="AE41" s="200">
        <f ca="1">OFFSET(Analítico!$B$157,,A41)</f>
        <v>0</v>
      </c>
      <c r="AH41" s="169" t="str">
        <f t="shared" si="11"/>
        <v/>
      </c>
    </row>
    <row r="42" spans="1:34" ht="15">
      <c r="A42" s="188">
        <v>36</v>
      </c>
      <c r="B42" s="189" t="str">
        <f>IFERROR(IF(EDATE(B41,1)&gt;DATE(YEAR(Capa!$A$7),MONTH(Capa!$A$7),1),"",EDATE(B41,1)),"")</f>
        <v/>
      </c>
      <c r="C42" s="188" t="str">
        <f t="shared" si="16"/>
        <v/>
      </c>
      <c r="D42" s="29"/>
      <c r="E42" s="188"/>
      <c r="F42" s="188"/>
      <c r="G42" s="188"/>
      <c r="H42" s="188"/>
      <c r="I42" s="188"/>
      <c r="R42" s="196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109" t="str">
        <f t="shared" si="13"/>
        <v>Não</v>
      </c>
      <c r="U42" s="109" t="str">
        <f t="shared" si="15"/>
        <v/>
      </c>
      <c r="V42" s="109" t="str">
        <f>Cronogramas!T42</f>
        <v>Não</v>
      </c>
      <c r="W42" s="109"/>
      <c r="X42" s="109">
        <f>COUNTIF(V$7:$V42,"Sim")</f>
        <v>3</v>
      </c>
      <c r="Y42" s="109" t="str">
        <f t="shared" si="21"/>
        <v/>
      </c>
      <c r="Z42" s="178"/>
      <c r="AA42" s="180"/>
      <c r="AB42" s="200">
        <f ca="1">_xlfn.IFNA(IF(V42="Sim",(IFERROR(SUM(OFFSET(AE42,1,,MATCH("Sim",V43:$V$66,0),1))-AC42,0)+IF(Y42-$W$7=1,SUM($AE$6:AE42)-$AF$7,0)+IF(SUM(Y43:$Y$66)=0,SUM(AE43:$AE$66)-AC42+Analítico!$BK$156)),0),0)</f>
        <v>0</v>
      </c>
      <c r="AC42" s="200">
        <f ca="1">IFERROR(IF(V42="Sim",IFERROR(SUM(OFFSET(AD42,1,,MATCH("Sim",T43:$T$66,0),1)),0)+IF(Y42-$W$7=1,SUM($AD$6:AD42),0)+IF(SUM(Y43:$Y$66)=0,SUM(AD43:$AD$66),0),0),0)</f>
        <v>0</v>
      </c>
      <c r="AD42" s="200">
        <f ca="1">SUM(OFFSET(Analítico!$B$10,0,A42,2,1))</f>
        <v>0</v>
      </c>
      <c r="AE42" s="200">
        <f ca="1">OFFSET(Analítico!$B$157,,A42)</f>
        <v>0</v>
      </c>
      <c r="AH42" s="169" t="str">
        <f t="shared" si="11"/>
        <v/>
      </c>
    </row>
    <row r="43" spans="1:34" ht="15">
      <c r="A43" s="188">
        <v>37</v>
      </c>
      <c r="B43" s="189" t="str">
        <f>IFERROR(IF(EDATE(B42,1)&gt;DATE(YEAR(Capa!$A$7),MONTH(Capa!$A$7),1),"",EDATE(B42,1)),"")</f>
        <v/>
      </c>
      <c r="C43" s="188" t="str">
        <f t="shared" si="16"/>
        <v/>
      </c>
      <c r="D43" s="29"/>
      <c r="E43" s="188"/>
      <c r="F43" s="188"/>
      <c r="G43" s="188"/>
      <c r="H43" s="188"/>
      <c r="I43" s="188"/>
      <c r="R43" s="196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109" t="str">
        <f t="shared" si="13"/>
        <v>Não</v>
      </c>
      <c r="U43" s="109" t="str">
        <f t="shared" si="15"/>
        <v/>
      </c>
      <c r="V43" s="109" t="str">
        <f>Cronogramas!T43</f>
        <v>Não</v>
      </c>
      <c r="W43" s="109"/>
      <c r="X43" s="109">
        <f>COUNTIF(V$7:$V43,"Sim")</f>
        <v>3</v>
      </c>
      <c r="Y43" s="109" t="str">
        <f t="shared" si="21"/>
        <v/>
      </c>
      <c r="Z43" s="180"/>
      <c r="AA43" s="180"/>
      <c r="AB43" s="200">
        <f ca="1">_xlfn.IFNA(IF(V43="Sim",(IFERROR(SUM(OFFSET(AE43,1,,MATCH("Sim",V44:$V$66,0),1))-AC43,0)+IF(Y43-$W$7=1,SUM($AE$6:AE43)-$AF$7,0)+IF(SUM(Y44:$Y$66)=0,SUM(AE44:$AE$66)-AC43+Analítico!$BK$156)),0),0)</f>
        <v>0</v>
      </c>
      <c r="AC43" s="200">
        <f ca="1">IFERROR(IF(V43="Sim",IFERROR(SUM(OFFSET(AD43,1,,MATCH("Sim",T44:$T$66,0),1)),0)+IF(Y43-$W$7=1,SUM($AD$6:AD43),0)+IF(SUM(Y44:$Y$66)=0,SUM(AD44:$AD$66),0),0),0)</f>
        <v>0</v>
      </c>
      <c r="AD43" s="200">
        <f ca="1">SUM(OFFSET(Analítico!$B$10,0,A43,2,1))</f>
        <v>0</v>
      </c>
      <c r="AE43" s="200">
        <f ca="1">OFFSET(Analítico!$B$157,,A43)</f>
        <v>0</v>
      </c>
      <c r="AH43" s="169" t="str">
        <f t="shared" si="11"/>
        <v/>
      </c>
    </row>
    <row r="44" spans="1:34" ht="15">
      <c r="A44" s="188">
        <v>38</v>
      </c>
      <c r="B44" s="189" t="str">
        <f>IFERROR(IF(EDATE(B43,1)&gt;DATE(YEAR(Capa!$A$7),MONTH(Capa!$A$7),1),"",EDATE(B43,1)),"")</f>
        <v/>
      </c>
      <c r="C44" s="188" t="str">
        <f t="shared" si="16"/>
        <v/>
      </c>
      <c r="D44" s="29"/>
      <c r="E44" s="188"/>
      <c r="F44" s="188"/>
      <c r="G44" s="188"/>
      <c r="H44" s="188"/>
      <c r="I44" s="188"/>
      <c r="R44" s="196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109" t="str">
        <f t="shared" si="13"/>
        <v>Não</v>
      </c>
      <c r="U44" s="109" t="str">
        <f t="shared" si="15"/>
        <v/>
      </c>
      <c r="V44" s="109" t="str">
        <f>Cronogramas!T44</f>
        <v>Não</v>
      </c>
      <c r="W44" s="109"/>
      <c r="X44" s="109">
        <f>COUNTIF(V$7:$V44,"Sim")</f>
        <v>3</v>
      </c>
      <c r="Y44" s="109" t="str">
        <f t="shared" si="21"/>
        <v/>
      </c>
      <c r="Z44" s="180"/>
      <c r="AA44" s="180"/>
      <c r="AB44" s="200">
        <f ca="1">_xlfn.IFNA(IF(V44="Sim",(IFERROR(SUM(OFFSET(AE44,1,,MATCH("Sim",V45:$V$66,0),1))-AC44,0)+IF(Y44-$W$7=1,SUM($AE$6:AE44)-$AF$7,0)+IF(SUM(Y45:$Y$66)=0,SUM(AE45:$AE$66)-AC44+Analítico!$BK$156)),0),0)</f>
        <v>0</v>
      </c>
      <c r="AC44" s="200">
        <f ca="1">IFERROR(IF(V44="Sim",IFERROR(SUM(OFFSET(AD44,1,,MATCH("Sim",T45:$T$66,0),1)),0)+IF(Y44-$W$7=1,SUM($AD$6:AD44),0)+IF(SUM(Y45:$Y$66)=0,SUM(AD45:$AD$66),0),0),0)</f>
        <v>0</v>
      </c>
      <c r="AD44" s="200">
        <f ca="1">SUM(OFFSET(Analítico!$B$10,0,A44,2,1))</f>
        <v>0</v>
      </c>
      <c r="AE44" s="200">
        <f ca="1">OFFSET(Analítico!$B$157,,A44)</f>
        <v>0</v>
      </c>
      <c r="AH44" s="169" t="str">
        <f t="shared" si="11"/>
        <v/>
      </c>
    </row>
    <row r="45" spans="1:34" ht="15">
      <c r="A45" s="188">
        <v>39</v>
      </c>
      <c r="B45" s="189" t="str">
        <f>IFERROR(IF(EDATE(B44,1)&gt;DATE(YEAR(Capa!$A$7),MONTH(Capa!$A$7),1),"",EDATE(B44,1)),"")</f>
        <v/>
      </c>
      <c r="C45" s="188" t="str">
        <f t="shared" si="16"/>
        <v/>
      </c>
      <c r="D45" s="29"/>
      <c r="E45" s="188"/>
      <c r="F45" s="188"/>
      <c r="G45" s="188"/>
      <c r="H45" s="188"/>
      <c r="I45" s="188"/>
      <c r="R45" s="196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109" t="str">
        <f t="shared" si="13"/>
        <v>Não</v>
      </c>
      <c r="U45" s="109" t="str">
        <f t="shared" si="15"/>
        <v/>
      </c>
      <c r="V45" s="109" t="str">
        <f>Cronogramas!T45</f>
        <v>Não</v>
      </c>
      <c r="W45" s="109"/>
      <c r="X45" s="109">
        <f>COUNTIF(V$7:$V45,"Sim")</f>
        <v>3</v>
      </c>
      <c r="Y45" s="109" t="str">
        <f t="shared" si="21"/>
        <v/>
      </c>
      <c r="Z45" s="180"/>
      <c r="AA45" s="180"/>
      <c r="AB45" s="200">
        <f ca="1">_xlfn.IFNA(IF(V45="Sim",(IFERROR(SUM(OFFSET(AE45,1,,MATCH("Sim",V46:$V$66,0),1))-AC45,0)+IF(Y45-$W$7=1,SUM($AE$6:AE45)-$AF$7,0)+IF(SUM(Y46:$Y$66)=0,SUM(AE46:$AE$66)-AC45+Analítico!$BK$156)),0),0)</f>
        <v>0</v>
      </c>
      <c r="AC45" s="200">
        <f ca="1">IFERROR(IF(V45="Sim",IFERROR(SUM(OFFSET(AD45,1,,MATCH("Sim",T46:$T$66,0),1)),0)+IF(Y45-$W$7=1,SUM($AD$6:AD45),0)+IF(SUM(Y46:$Y$66)=0,SUM(AD46:$AD$66),0),0),0)</f>
        <v>0</v>
      </c>
      <c r="AD45" s="200">
        <f ca="1">SUM(OFFSET(Analítico!$B$10,0,A45,2,1))</f>
        <v>0</v>
      </c>
      <c r="AE45" s="200">
        <f ca="1">OFFSET(Analítico!$B$157,,A45)</f>
        <v>0</v>
      </c>
      <c r="AH45" s="169" t="str">
        <f t="shared" si="11"/>
        <v/>
      </c>
    </row>
    <row r="46" spans="1:34" ht="15">
      <c r="A46" s="188">
        <v>40</v>
      </c>
      <c r="B46" s="189" t="str">
        <f>IFERROR(IF(EDATE(B45,1)&gt;DATE(YEAR(Capa!$A$7),MONTH(Capa!$A$7),1),"",EDATE(B45,1)),"")</f>
        <v/>
      </c>
      <c r="C46" s="188" t="str">
        <f t="shared" si="16"/>
        <v/>
      </c>
      <c r="D46" s="29"/>
      <c r="E46" s="188"/>
      <c r="F46" s="188"/>
      <c r="G46" s="188"/>
      <c r="H46" s="188"/>
      <c r="I46" s="188"/>
      <c r="R46" s="196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109" t="str">
        <f t="shared" si="13"/>
        <v>Não</v>
      </c>
      <c r="U46" s="109" t="str">
        <f t="shared" si="15"/>
        <v/>
      </c>
      <c r="V46" s="109" t="str">
        <f>Cronogramas!T46</f>
        <v>Não</v>
      </c>
      <c r="W46" s="109"/>
      <c r="X46" s="109">
        <f>COUNTIF(V$7:$V46,"Sim")</f>
        <v>3</v>
      </c>
      <c r="Y46" s="109" t="str">
        <f t="shared" si="21"/>
        <v/>
      </c>
      <c r="Z46" s="180"/>
      <c r="AA46" s="180"/>
      <c r="AB46" s="200">
        <f ca="1">_xlfn.IFNA(IF(V46="Sim",(IFERROR(SUM(OFFSET(AE46,1,,MATCH("Sim",V47:$V$66,0),1))-AC46,0)+IF(Y46-$W$7=1,SUM($AE$6:AE46)-$AF$7,0)+IF(SUM(Y47:$Y$66)=0,SUM(AE47:$AE$66)-AC46+Analítico!$BK$156)),0),0)</f>
        <v>0</v>
      </c>
      <c r="AC46" s="200">
        <f ca="1">IFERROR(IF(V46="Sim",IFERROR(SUM(OFFSET(AD46,1,,MATCH("Sim",T47:$T$66,0),1)),0)+IF(Y46-$W$7=1,SUM($AD$6:AD46),0)+IF(SUM(Y47:$Y$66)=0,SUM(AD47:$AD$66),0),0),0)</f>
        <v>0</v>
      </c>
      <c r="AD46" s="200">
        <f ca="1">SUM(OFFSET(Analítico!$B$10,0,A46,2,1))</f>
        <v>0</v>
      </c>
      <c r="AE46" s="200">
        <f ca="1">OFFSET(Analítico!$B$157,,A46)</f>
        <v>0</v>
      </c>
      <c r="AH46" s="169" t="str">
        <f t="shared" si="11"/>
        <v/>
      </c>
    </row>
    <row r="47" spans="1:34" ht="15">
      <c r="A47" s="188">
        <v>41</v>
      </c>
      <c r="B47" s="189" t="str">
        <f>IFERROR(IF(EDATE(B46,1)&gt;DATE(YEAR(Capa!$A$7),MONTH(Capa!$A$7),1),"",EDATE(B46,1)),"")</f>
        <v/>
      </c>
      <c r="C47" s="188" t="str">
        <f t="shared" si="16"/>
        <v/>
      </c>
      <c r="D47" s="29"/>
      <c r="E47" s="188"/>
      <c r="F47" s="188"/>
      <c r="G47" s="188"/>
      <c r="H47" s="188"/>
      <c r="I47" s="188"/>
      <c r="R47" s="196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109" t="str">
        <f t="shared" si="13"/>
        <v>Não</v>
      </c>
      <c r="U47" s="109" t="str">
        <f t="shared" si="15"/>
        <v/>
      </c>
      <c r="V47" s="109" t="str">
        <f>Cronogramas!T47</f>
        <v>Não</v>
      </c>
      <c r="W47" s="109"/>
      <c r="X47" s="109">
        <f>COUNTIF(V$7:$V47,"Sim")</f>
        <v>3</v>
      </c>
      <c r="Y47" s="109" t="str">
        <f t="shared" si="21"/>
        <v/>
      </c>
      <c r="Z47" s="180"/>
      <c r="AA47" s="180"/>
      <c r="AB47" s="200">
        <f ca="1">_xlfn.IFNA(IF(V47="Sim",(IFERROR(SUM(OFFSET(AE47,1,,MATCH("Sim",V48:$V$66,0),1))-AC47,0)+IF(Y47-$W$7=1,SUM($AE$6:AE47)-$AF$7,0)+IF(SUM(Y48:$Y$66)=0,SUM(AE48:$AE$66)-AC47+Analítico!$BK$156)),0),0)</f>
        <v>0</v>
      </c>
      <c r="AC47" s="200">
        <f ca="1">IFERROR(IF(V47="Sim",IFERROR(SUM(OFFSET(AD47,1,,MATCH("Sim",T48:$T$66,0),1)),0)+IF(Y47-$W$7=1,SUM($AD$6:AD47),0)+IF(SUM(Y48:$Y$66)=0,SUM(AD48:$AD$66),0),0),0)</f>
        <v>0</v>
      </c>
      <c r="AD47" s="200">
        <f ca="1">SUM(OFFSET(Analítico!$B$10,0,A47,2,1))</f>
        <v>0</v>
      </c>
      <c r="AE47" s="200">
        <f ca="1">OFFSET(Analítico!$B$157,,A47)</f>
        <v>0</v>
      </c>
      <c r="AH47" s="169" t="str">
        <f t="shared" si="11"/>
        <v/>
      </c>
    </row>
    <row r="48" spans="1:34" ht="15">
      <c r="A48" s="188">
        <v>42</v>
      </c>
      <c r="B48" s="189" t="str">
        <f>IFERROR(IF(EDATE(B47,1)&gt;DATE(YEAR(Capa!$A$7),MONTH(Capa!$A$7),1),"",EDATE(B47,1)),"")</f>
        <v/>
      </c>
      <c r="C48" s="188" t="str">
        <f t="shared" si="16"/>
        <v/>
      </c>
      <c r="D48" s="29"/>
      <c r="E48" s="188"/>
      <c r="F48" s="188"/>
      <c r="G48" s="188"/>
      <c r="H48" s="188"/>
      <c r="I48" s="188"/>
      <c r="R48" s="196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109" t="str">
        <f t="shared" si="13"/>
        <v>Não</v>
      </c>
      <c r="U48" s="109" t="str">
        <f t="shared" si="15"/>
        <v/>
      </c>
      <c r="V48" s="109" t="str">
        <f>Cronogramas!T48</f>
        <v>Não</v>
      </c>
      <c r="W48" s="109"/>
      <c r="X48" s="109">
        <f>COUNTIF(V$7:$V48,"Sim")</f>
        <v>3</v>
      </c>
      <c r="Y48" s="109" t="str">
        <f t="shared" si="21"/>
        <v/>
      </c>
      <c r="Z48" s="180"/>
      <c r="AA48" s="180"/>
      <c r="AB48" s="200">
        <f ca="1">_xlfn.IFNA(IF(V48="Sim",(IFERROR(SUM(OFFSET(AE48,1,,MATCH("Sim",V49:$V$66,0),1))-AC48,0)+IF(Y48-$W$7=1,SUM($AE$6:AE48)-$AF$7,0)+IF(SUM(Y49:$Y$66)=0,SUM(AE49:$AE$66)-AC48+Analítico!$BK$156)),0),0)</f>
        <v>0</v>
      </c>
      <c r="AC48" s="200">
        <f ca="1">IFERROR(IF(V48="Sim",IFERROR(SUM(OFFSET(AD48,1,,MATCH("Sim",T49:$T$66,0),1)),0)+IF(Y48-$W$7=1,SUM($AD$6:AD48),0)+IF(SUM(Y49:$Y$66)=0,SUM(AD49:$AD$66),0),0),0)</f>
        <v>0</v>
      </c>
      <c r="AD48" s="200">
        <f ca="1">SUM(OFFSET(Analítico!$B$10,0,A48,2,1))</f>
        <v>0</v>
      </c>
      <c r="AE48" s="200">
        <f ca="1">OFFSET(Analítico!$B$157,,A48)</f>
        <v>0</v>
      </c>
      <c r="AH48" s="169" t="str">
        <f t="shared" si="11"/>
        <v/>
      </c>
    </row>
    <row r="49" spans="1:34" ht="15">
      <c r="A49" s="188">
        <v>43</v>
      </c>
      <c r="B49" s="189" t="str">
        <f>IFERROR(IF(EDATE(B48,1)&gt;DATE(YEAR(Capa!$A$7),MONTH(Capa!$A$7),1),"",EDATE(B48,1)),"")</f>
        <v/>
      </c>
      <c r="C49" s="188" t="str">
        <f t="shared" si="16"/>
        <v/>
      </c>
      <c r="D49" s="29"/>
      <c r="E49" s="188"/>
      <c r="F49" s="188"/>
      <c r="G49" s="188"/>
      <c r="H49" s="188"/>
      <c r="I49" s="188"/>
      <c r="R49" s="196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109" t="str">
        <f t="shared" si="13"/>
        <v>Não</v>
      </c>
      <c r="U49" s="109" t="str">
        <f t="shared" si="15"/>
        <v/>
      </c>
      <c r="V49" s="109" t="str">
        <f>Cronogramas!T49</f>
        <v>Não</v>
      </c>
      <c r="W49" s="109"/>
      <c r="X49" s="109">
        <f>COUNTIF(V$7:$V49,"Sim")</f>
        <v>3</v>
      </c>
      <c r="Y49" s="109" t="str">
        <f t="shared" si="21"/>
        <v/>
      </c>
      <c r="Z49" s="180"/>
      <c r="AA49" s="180"/>
      <c r="AB49" s="200">
        <f ca="1">_xlfn.IFNA(IF(V49="Sim",(IFERROR(SUM(OFFSET(AE49,1,,MATCH("Sim",V50:$V$66,0),1))-AC49,0)+IF(Y49-$W$7=1,SUM($AE$6:AE49)-$AF$7,0)+IF(SUM(Y50:$Y$66)=0,SUM(AE50:$AE$66)-AC49+Analítico!$BK$156)),0),0)</f>
        <v>0</v>
      </c>
      <c r="AC49" s="200">
        <f ca="1">IFERROR(IF(V49="Sim",IFERROR(SUM(OFFSET(AD49,1,,MATCH("Sim",T50:$T$66,0),1)),0)+IF(Y49-$W$7=1,SUM($AD$6:AD49),0)+IF(SUM(Y50:$Y$66)=0,SUM(AD50:$AD$66),0),0),0)</f>
        <v>0</v>
      </c>
      <c r="AD49" s="200">
        <f ca="1">SUM(OFFSET(Analítico!$B$10,0,A49,2,1))</f>
        <v>0</v>
      </c>
      <c r="AE49" s="200">
        <f ca="1">OFFSET(Analítico!$B$157,,A49)</f>
        <v>0</v>
      </c>
      <c r="AH49" s="169" t="str">
        <f t="shared" si="11"/>
        <v/>
      </c>
    </row>
    <row r="50" spans="1:34" ht="15">
      <c r="A50" s="188">
        <v>44</v>
      </c>
      <c r="B50" s="189" t="str">
        <f>IFERROR(IF(EDATE(B49,1)&gt;DATE(YEAR(Capa!$A$7),MONTH(Capa!$A$7),1),"",EDATE(B49,1)),"")</f>
        <v/>
      </c>
      <c r="C50" s="188" t="str">
        <f t="shared" si="16"/>
        <v/>
      </c>
      <c r="D50" s="29"/>
      <c r="E50" s="188"/>
      <c r="F50" s="188"/>
      <c r="G50" s="188"/>
      <c r="H50" s="188"/>
      <c r="I50" s="188"/>
      <c r="R50" s="196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109" t="str">
        <f t="shared" si="13"/>
        <v>Não</v>
      </c>
      <c r="U50" s="109" t="str">
        <f t="shared" si="15"/>
        <v/>
      </c>
      <c r="V50" s="109" t="str">
        <f>Cronogramas!T50</f>
        <v>Não</v>
      </c>
      <c r="W50" s="109"/>
      <c r="X50" s="109">
        <f>COUNTIF(V$7:$V50,"Sim")</f>
        <v>3</v>
      </c>
      <c r="Y50" s="109" t="str">
        <f t="shared" si="21"/>
        <v/>
      </c>
      <c r="Z50" s="180"/>
      <c r="AA50" s="180"/>
      <c r="AB50" s="200">
        <f ca="1">_xlfn.IFNA(IF(V50="Sim",(IFERROR(SUM(OFFSET(AE50,1,,MATCH("Sim",V51:$V$66,0),1))-AC50,0)+IF(Y50-$W$7=1,SUM($AE$6:AE50)-$AF$7,0)+IF(SUM(Y51:$Y$66)=0,SUM(AE51:$AE$66)-AC50+Analítico!$BK$156)),0),0)</f>
        <v>0</v>
      </c>
      <c r="AC50" s="200">
        <f ca="1">IFERROR(IF(V50="Sim",IFERROR(SUM(OFFSET(AD50,1,,MATCH("Sim",T51:$T$66,0),1)),0)+IF(Y50-$W$7=1,SUM($AD$6:AD50),0)+IF(SUM(Y51:$Y$66)=0,SUM(AD51:$AD$66),0),0),0)</f>
        <v>0</v>
      </c>
      <c r="AD50" s="200">
        <f ca="1">SUM(OFFSET(Analítico!$B$10,0,A50,2,1))</f>
        <v>0</v>
      </c>
      <c r="AE50" s="200">
        <f ca="1">OFFSET(Analítico!$B$157,,A50)</f>
        <v>0</v>
      </c>
      <c r="AH50" s="169" t="str">
        <f t="shared" si="11"/>
        <v/>
      </c>
    </row>
    <row r="51" spans="1:34" ht="15">
      <c r="A51" s="188">
        <v>45</v>
      </c>
      <c r="B51" s="189" t="str">
        <f>IFERROR(IF(EDATE(B50,1)&gt;DATE(YEAR(Capa!$A$7),MONTH(Capa!$A$7),1),"",EDATE(B50,1)),"")</f>
        <v/>
      </c>
      <c r="C51" s="188" t="str">
        <f t="shared" si="16"/>
        <v/>
      </c>
      <c r="D51" s="29"/>
      <c r="E51" s="188"/>
      <c r="F51" s="188"/>
      <c r="G51" s="188"/>
      <c r="H51" s="188"/>
      <c r="I51" s="188"/>
      <c r="R51" s="196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109" t="str">
        <f t="shared" si="13"/>
        <v>Não</v>
      </c>
      <c r="U51" s="109" t="str">
        <f t="shared" si="15"/>
        <v/>
      </c>
      <c r="V51" s="109" t="str">
        <f>Cronogramas!T51</f>
        <v>Não</v>
      </c>
      <c r="W51" s="109"/>
      <c r="X51" s="109">
        <f>COUNTIF(V$7:$V51,"Sim")</f>
        <v>3</v>
      </c>
      <c r="Y51" s="109" t="str">
        <f t="shared" si="21"/>
        <v/>
      </c>
      <c r="Z51" s="180"/>
      <c r="AA51" s="180"/>
      <c r="AB51" s="200">
        <f ca="1">_xlfn.IFNA(IF(V51="Sim",(IFERROR(SUM(OFFSET(AE51,1,,MATCH("Sim",V52:$V$66,0),1))-AC51,0)+IF(Y51-$W$7=1,SUM($AE$6:AE51)-$AF$7,0)+IF(SUM(Y52:$Y$66)=0,SUM(AE52:$AE$66)-AC51+Analítico!$BK$156)),0),0)</f>
        <v>0</v>
      </c>
      <c r="AC51" s="200">
        <f ca="1">IFERROR(IF(V51="Sim",IFERROR(SUM(OFFSET(AD51,1,,MATCH("Sim",T52:$T$66,0),1)),0)+IF(Y51-$W$7=1,SUM($AD$6:AD51),0)+IF(SUM(Y52:$Y$66)=0,SUM(AD52:$AD$66),0),0),0)</f>
        <v>0</v>
      </c>
      <c r="AD51" s="200">
        <f ca="1">SUM(OFFSET(Analítico!$B$10,0,A51,2,1))</f>
        <v>0</v>
      </c>
      <c r="AE51" s="200">
        <f ca="1">OFFSET(Analítico!$B$157,,A51)</f>
        <v>0</v>
      </c>
      <c r="AH51" s="169" t="str">
        <f t="shared" si="11"/>
        <v/>
      </c>
    </row>
    <row r="52" spans="1:34" ht="15">
      <c r="A52" s="188">
        <v>46</v>
      </c>
      <c r="B52" s="189" t="str">
        <f>IFERROR(IF(EDATE(B51,1)&gt;DATE(YEAR(Capa!$A$7),MONTH(Capa!$A$7),1),"",EDATE(B51,1)),"")</f>
        <v/>
      </c>
      <c r="C52" s="188" t="str">
        <f t="shared" si="16"/>
        <v/>
      </c>
      <c r="D52" s="29"/>
      <c r="E52" s="188"/>
      <c r="F52" s="188"/>
      <c r="G52" s="188"/>
      <c r="H52" s="188"/>
      <c r="I52" s="188"/>
      <c r="R52" s="196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109" t="str">
        <f t="shared" si="13"/>
        <v>Não</v>
      </c>
      <c r="U52" s="109" t="str">
        <f t="shared" si="15"/>
        <v/>
      </c>
      <c r="V52" s="109" t="str">
        <f>Cronogramas!T52</f>
        <v>Não</v>
      </c>
      <c r="W52" s="109"/>
      <c r="X52" s="109">
        <f>COUNTIF(V$7:$V52,"Sim")</f>
        <v>3</v>
      </c>
      <c r="Y52" s="109" t="str">
        <f t="shared" si="21"/>
        <v/>
      </c>
      <c r="Z52" s="180"/>
      <c r="AA52" s="180"/>
      <c r="AB52" s="200">
        <f ca="1">_xlfn.IFNA(IF(V52="Sim",(IFERROR(SUM(OFFSET(AE52,1,,MATCH("Sim",V53:$V$66,0),1))-AC52,0)+IF(Y52-$W$7=1,SUM($AE$6:AE52)-$AF$7,0)+IF(SUM(Y53:$Y$66)=0,SUM(AE53:$AE$66)-AC52+Analítico!$BK$156)),0),0)</f>
        <v>0</v>
      </c>
      <c r="AC52" s="200">
        <f ca="1">IFERROR(IF(V52="Sim",IFERROR(SUM(OFFSET(AD52,1,,MATCH("Sim",T53:$T$66,0),1)),0)+IF(Y52-$W$7=1,SUM($AD$6:AD52),0)+IF(SUM(Y53:$Y$66)=0,SUM(AD53:$AD$66),0),0),0)</f>
        <v>0</v>
      </c>
      <c r="AD52" s="200">
        <f ca="1">SUM(OFFSET(Analítico!$B$10,0,A52,2,1))</f>
        <v>0</v>
      </c>
      <c r="AE52" s="200">
        <f ca="1">OFFSET(Analítico!$B$157,,A52)</f>
        <v>0</v>
      </c>
      <c r="AH52" s="169" t="str">
        <f t="shared" si="11"/>
        <v/>
      </c>
    </row>
    <row r="53" spans="1:34" ht="15">
      <c r="A53" s="188">
        <v>47</v>
      </c>
      <c r="B53" s="189" t="str">
        <f>IFERROR(IF(EDATE(B52,1)&gt;DATE(YEAR(Capa!$A$7),MONTH(Capa!$A$7),1),"",EDATE(B52,1)),"")</f>
        <v/>
      </c>
      <c r="C53" s="188" t="str">
        <f t="shared" si="16"/>
        <v/>
      </c>
      <c r="D53" s="29"/>
      <c r="E53" s="188"/>
      <c r="F53" s="188"/>
      <c r="G53" s="188"/>
      <c r="H53" s="188"/>
      <c r="I53" s="188"/>
      <c r="R53" s="196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109" t="str">
        <f t="shared" si="13"/>
        <v>Não</v>
      </c>
      <c r="U53" s="109" t="str">
        <f t="shared" si="15"/>
        <v/>
      </c>
      <c r="V53" s="109" t="str">
        <f>Cronogramas!T53</f>
        <v>Não</v>
      </c>
      <c r="W53" s="109"/>
      <c r="X53" s="109">
        <f>COUNTIF(V$7:$V53,"Sim")</f>
        <v>3</v>
      </c>
      <c r="Y53" s="109" t="str">
        <f t="shared" si="21"/>
        <v/>
      </c>
      <c r="Z53" s="180"/>
      <c r="AA53" s="180"/>
      <c r="AB53" s="200">
        <f ca="1">_xlfn.IFNA(IF(V53="Sim",(IFERROR(SUM(OFFSET(AE53,1,,MATCH("Sim",V54:$V$66,0),1))-AC53,0)+IF(Y53-$W$7=1,SUM($AE$6:AE53)-$AF$7,0)+IF(SUM(Y54:$Y$66)=0,SUM(AE54:$AE$66)-AC53+Analítico!$BK$156)),0),0)</f>
        <v>0</v>
      </c>
      <c r="AC53" s="200">
        <f ca="1">IFERROR(IF(V53="Sim",IFERROR(SUM(OFFSET(AD53,1,,MATCH("Sim",T54:$T$66,0),1)),0)+IF(Y53-$W$7=1,SUM($AD$6:AD53),0)+IF(SUM(Y54:$Y$66)=0,SUM(AD54:$AD$66),0),0),0)</f>
        <v>0</v>
      </c>
      <c r="AD53" s="200">
        <f ca="1">SUM(OFFSET(Analítico!$B$10,0,A53,2,1))</f>
        <v>0</v>
      </c>
      <c r="AE53" s="200">
        <f ca="1">OFFSET(Analítico!$B$157,,A53)</f>
        <v>0</v>
      </c>
      <c r="AH53" s="169" t="str">
        <f t="shared" si="11"/>
        <v/>
      </c>
    </row>
    <row r="54" spans="1:34" ht="15">
      <c r="A54" s="188">
        <v>48</v>
      </c>
      <c r="B54" s="189" t="str">
        <f>IFERROR(IF(EDATE(B53,1)&gt;DATE(YEAR(Capa!$A$7),MONTH(Capa!$A$7),1),"",EDATE(B53,1)),"")</f>
        <v/>
      </c>
      <c r="C54" s="188" t="str">
        <f t="shared" si="16"/>
        <v/>
      </c>
      <c r="D54" s="29"/>
      <c r="E54" s="188"/>
      <c r="F54" s="188"/>
      <c r="G54" s="188"/>
      <c r="H54" s="188"/>
      <c r="I54" s="188"/>
      <c r="R54" s="196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109" t="str">
        <f t="shared" si="13"/>
        <v>Não</v>
      </c>
      <c r="U54" s="109" t="str">
        <f t="shared" si="15"/>
        <v/>
      </c>
      <c r="V54" s="109" t="str">
        <f>Cronogramas!T54</f>
        <v>Não</v>
      </c>
      <c r="W54" s="109"/>
      <c r="X54" s="109">
        <f>COUNTIF(V$7:$V54,"Sim")</f>
        <v>3</v>
      </c>
      <c r="Y54" s="109" t="str">
        <f t="shared" si="21"/>
        <v/>
      </c>
      <c r="Z54" s="180"/>
      <c r="AA54" s="180"/>
      <c r="AB54" s="200">
        <f ca="1">_xlfn.IFNA(IF(V54="Sim",(IFERROR(SUM(OFFSET(AE54,1,,MATCH("Sim",V55:$V$66,0),1))-AC54,0)+IF(Y54-$W$7=1,SUM($AE$6:AE54)-$AF$7,0)+IF(SUM(Y55:$Y$66)=0,SUM(AE55:$AE$66)-AC54+Analítico!$BK$156)),0),0)</f>
        <v>0</v>
      </c>
      <c r="AC54" s="200">
        <f ca="1">IFERROR(IF(V54="Sim",IFERROR(SUM(OFFSET(AD54,1,,MATCH("Sim",T55:$T$66,0),1)),0)+IF(Y54-$W$7=1,SUM($AD$6:AD54),0)+IF(SUM(Y55:$Y$66)=0,SUM(AD55:$AD$66),0),0),0)</f>
        <v>0</v>
      </c>
      <c r="AD54" s="200">
        <f ca="1">SUM(OFFSET(Analítico!$B$10,0,A54,2,1))</f>
        <v>0</v>
      </c>
      <c r="AE54" s="200">
        <f ca="1">OFFSET(Analítico!$B$157,,A54)</f>
        <v>0</v>
      </c>
      <c r="AH54" s="169" t="str">
        <f t="shared" si="11"/>
        <v/>
      </c>
    </row>
    <row r="55" spans="1:34" ht="15">
      <c r="A55" s="188">
        <v>49</v>
      </c>
      <c r="B55" s="189" t="str">
        <f>IFERROR(IF(EDATE(B54,1)&gt;DATE(YEAR(Capa!$A$7),MONTH(Capa!$A$7),1),"",EDATE(B54,1)),"")</f>
        <v/>
      </c>
      <c r="C55" s="188" t="str">
        <f t="shared" si="16"/>
        <v/>
      </c>
      <c r="D55" s="29"/>
      <c r="E55" s="188"/>
      <c r="F55" s="188"/>
      <c r="G55" s="188"/>
      <c r="H55" s="188"/>
      <c r="I55" s="188"/>
      <c r="R55" s="196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109" t="str">
        <f t="shared" si="13"/>
        <v>Não</v>
      </c>
      <c r="U55" s="109" t="str">
        <f t="shared" si="15"/>
        <v/>
      </c>
      <c r="V55" s="109" t="str">
        <f>Cronogramas!T55</f>
        <v>Não</v>
      </c>
      <c r="W55" s="109"/>
      <c r="X55" s="109">
        <f>COUNTIF(V$7:$V55,"Sim")</f>
        <v>3</v>
      </c>
      <c r="Y55" s="109" t="str">
        <f t="shared" si="21"/>
        <v/>
      </c>
      <c r="Z55" s="180"/>
      <c r="AA55" s="180"/>
      <c r="AB55" s="200">
        <f ca="1">_xlfn.IFNA(IF(V55="Sim",(IFERROR(SUM(OFFSET(AE55,1,,MATCH("Sim",V56:$V$66,0),1))-AC55,0)+IF(Y55-$W$7=1,SUM($AE$6:AE55)-$AF$7,0)+IF(SUM(Y56:$Y$66)=0,SUM(AE56:$AE$66)-AC55+Analítico!$BK$156)),0),0)</f>
        <v>0</v>
      </c>
      <c r="AC55" s="200">
        <f ca="1">IFERROR(IF(V55="Sim",IFERROR(SUM(OFFSET(AD55,1,,MATCH("Sim",T56:$T$66,0),1)),0)+IF(Y55-$W$7=1,SUM($AD$6:AD55),0)+IF(SUM(Y56:$Y$66)=0,SUM(AD56:$AD$66),0),0),0)</f>
        <v>0</v>
      </c>
      <c r="AD55" s="200">
        <f ca="1">SUM(OFFSET(Analítico!$B$10,0,A55,2,1))</f>
        <v>0</v>
      </c>
      <c r="AE55" s="200">
        <f ca="1">OFFSET(Analítico!$B$157,,A55)</f>
        <v>0</v>
      </c>
      <c r="AH55" s="169" t="str">
        <f t="shared" si="11"/>
        <v/>
      </c>
    </row>
    <row r="56" spans="1:34" ht="15">
      <c r="A56" s="188">
        <v>50</v>
      </c>
      <c r="B56" s="189" t="str">
        <f>IFERROR(IF(EDATE(B55,1)&gt;DATE(YEAR(Capa!$A$7),MONTH(Capa!$A$7),1),"",EDATE(B55,1)),"")</f>
        <v/>
      </c>
      <c r="C56" s="188" t="str">
        <f t="shared" si="16"/>
        <v/>
      </c>
      <c r="D56" s="29"/>
      <c r="E56" s="188"/>
      <c r="F56" s="188"/>
      <c r="G56" s="188"/>
      <c r="H56" s="188"/>
      <c r="I56" s="188"/>
      <c r="R56" s="196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109" t="str">
        <f t="shared" si="13"/>
        <v>Não</v>
      </c>
      <c r="U56" s="109" t="str">
        <f t="shared" si="15"/>
        <v/>
      </c>
      <c r="V56" s="109" t="str">
        <f>Cronogramas!T56</f>
        <v>Não</v>
      </c>
      <c r="W56" s="109"/>
      <c r="X56" s="109">
        <f>COUNTIF(V$7:$V56,"Sim")</f>
        <v>3</v>
      </c>
      <c r="Y56" s="109" t="str">
        <f t="shared" si="21"/>
        <v/>
      </c>
      <c r="Z56" s="180"/>
      <c r="AA56" s="180"/>
      <c r="AB56" s="200">
        <f ca="1">_xlfn.IFNA(IF(V56="Sim",(IFERROR(SUM(OFFSET(AE56,1,,MATCH("Sim",V57:$V$66,0),1))-AC56,0)+IF(Y56-$W$7=1,SUM($AE$6:AE56)-$AF$7,0)+IF(SUM(Y57:$Y$66)=0,SUM(AE57:$AE$66)-AC56+Analítico!$BK$156)),0),0)</f>
        <v>0</v>
      </c>
      <c r="AC56" s="200">
        <f ca="1">IFERROR(IF(V56="Sim",IFERROR(SUM(OFFSET(AD56,1,,MATCH("Sim",T57:$T$66,0),1)),0)+IF(Y56-$W$7=1,SUM($AD$6:AD56),0)+IF(SUM(Y57:$Y$66)=0,SUM(AD57:$AD$66),0),0),0)</f>
        <v>0</v>
      </c>
      <c r="AD56" s="200">
        <f ca="1">SUM(OFFSET(Analítico!$B$10,0,A56,2,1))</f>
        <v>0</v>
      </c>
      <c r="AE56" s="200">
        <f ca="1">OFFSET(Analítico!$B$157,,A56)</f>
        <v>0</v>
      </c>
      <c r="AH56" s="169" t="str">
        <f t="shared" si="11"/>
        <v/>
      </c>
    </row>
    <row r="57" spans="1:34" ht="15">
      <c r="A57" s="188">
        <v>51</v>
      </c>
      <c r="B57" s="189" t="str">
        <f>IFERROR(IF(EDATE(B56,1)&gt;DATE(YEAR(Capa!$A$7),MONTH(Capa!$A$7),1),"",EDATE(B56,1)),"")</f>
        <v/>
      </c>
      <c r="C57" s="188" t="str">
        <f t="shared" si="16"/>
        <v/>
      </c>
      <c r="D57" s="29"/>
      <c r="E57" s="188"/>
      <c r="F57" s="188"/>
      <c r="G57" s="188"/>
      <c r="H57" s="188"/>
      <c r="I57" s="188"/>
      <c r="R57" s="196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109" t="str">
        <f t="shared" si="13"/>
        <v>Não</v>
      </c>
      <c r="U57" s="109" t="str">
        <f t="shared" si="15"/>
        <v/>
      </c>
      <c r="V57" s="109" t="str">
        <f>Cronogramas!T57</f>
        <v>Não</v>
      </c>
      <c r="W57" s="109"/>
      <c r="X57" s="109">
        <f>COUNTIF(V$7:$V57,"Sim")</f>
        <v>3</v>
      </c>
      <c r="Y57" s="109" t="str">
        <f t="shared" si="21"/>
        <v/>
      </c>
      <c r="Z57" s="180"/>
      <c r="AA57" s="180"/>
      <c r="AB57" s="200">
        <f ca="1">_xlfn.IFNA(IF(V57="Sim",(IFERROR(SUM(OFFSET(AE57,1,,MATCH("Sim",V58:$V$66,0),1))-AC57,0)+IF(Y57-$W$7=1,SUM($AE$6:AE57)-$AF$7,0)+IF(SUM(Y58:$Y$66)=0,SUM(AE58:$AE$66)-AC57+Analítico!$BK$156)),0),0)</f>
        <v>0</v>
      </c>
      <c r="AC57" s="200">
        <f ca="1">IFERROR(IF(V57="Sim",IFERROR(SUM(OFFSET(AD57,1,,MATCH("Sim",T58:$T$66,0),1)),0)+IF(Y57-$W$7=1,SUM($AD$6:AD57),0)+IF(SUM(Y58:$Y$66)=0,SUM(AD58:$AD$66),0),0),0)</f>
        <v>0</v>
      </c>
      <c r="AD57" s="200">
        <f ca="1">SUM(OFFSET(Analítico!$B$10,0,A57,2,1))</f>
        <v>0</v>
      </c>
      <c r="AE57" s="200">
        <f ca="1">OFFSET(Analítico!$B$157,,A57)</f>
        <v>0</v>
      </c>
      <c r="AH57" s="169" t="str">
        <f t="shared" si="11"/>
        <v/>
      </c>
    </row>
    <row r="58" spans="1:34" ht="15">
      <c r="A58" s="188">
        <v>52</v>
      </c>
      <c r="B58" s="189" t="str">
        <f>IFERROR(IF(EDATE(B57,1)&gt;DATE(YEAR(Capa!$A$7),MONTH(Capa!$A$7),1),"",EDATE(B57,1)),"")</f>
        <v/>
      </c>
      <c r="C58" s="188" t="str">
        <f t="shared" si="16"/>
        <v/>
      </c>
      <c r="D58" s="29"/>
      <c r="E58" s="188"/>
      <c r="F58" s="188"/>
      <c r="G58" s="188"/>
      <c r="H58" s="188"/>
      <c r="I58" s="188"/>
      <c r="R58" s="196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109" t="str">
        <f t="shared" si="13"/>
        <v>Não</v>
      </c>
      <c r="U58" s="109" t="str">
        <f t="shared" si="15"/>
        <v/>
      </c>
      <c r="V58" s="109" t="str">
        <f>Cronogramas!T58</f>
        <v>Não</v>
      </c>
      <c r="W58" s="109"/>
      <c r="X58" s="109">
        <f>COUNTIF(V$7:$V58,"Sim")</f>
        <v>3</v>
      </c>
      <c r="Y58" s="109" t="str">
        <f t="shared" si="21"/>
        <v/>
      </c>
      <c r="Z58" s="180"/>
      <c r="AA58" s="180"/>
      <c r="AB58" s="200">
        <f ca="1">_xlfn.IFNA(IF(V58="Sim",(IFERROR(SUM(OFFSET(AE58,1,,MATCH("Sim",V59:$V$66,0),1))-AC58,0)+IF(Y58-$W$7=1,SUM($AE$6:AE58)-$AF$7,0)+IF(SUM(Y59:$Y$66)=0,SUM(AE59:$AE$66)-AC58+Analítico!$BK$156)),0),0)</f>
        <v>0</v>
      </c>
      <c r="AC58" s="200">
        <f ca="1">IFERROR(IF(V58="Sim",IFERROR(SUM(OFFSET(AD58,1,,MATCH("Sim",T59:$T$66,0),1)),0)+IF(Y58-$W$7=1,SUM($AD$6:AD58),0)+IF(SUM(Y59:$Y$66)=0,SUM(AD59:$AD$66),0),0),0)</f>
        <v>0</v>
      </c>
      <c r="AD58" s="200">
        <f ca="1">SUM(OFFSET(Analítico!$B$10,0,A58,2,1))</f>
        <v>0</v>
      </c>
      <c r="AE58" s="200">
        <f ca="1">OFFSET(Analítico!$B$157,,A58)</f>
        <v>0</v>
      </c>
      <c r="AH58" s="169" t="str">
        <f t="shared" si="11"/>
        <v/>
      </c>
    </row>
    <row r="59" spans="1:34" ht="15">
      <c r="A59" s="188">
        <v>53</v>
      </c>
      <c r="B59" s="189" t="str">
        <f>IFERROR(IF(EDATE(B58,1)&gt;DATE(YEAR(Capa!$A$7),MONTH(Capa!$A$7),1),"",EDATE(B58,1)),"")</f>
        <v/>
      </c>
      <c r="C59" s="188" t="str">
        <f t="shared" si="16"/>
        <v/>
      </c>
      <c r="D59" s="29"/>
      <c r="E59" s="188"/>
      <c r="F59" s="188"/>
      <c r="G59" s="188"/>
      <c r="H59" s="188"/>
      <c r="I59" s="188"/>
      <c r="R59" s="196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109" t="str">
        <f t="shared" si="13"/>
        <v>Não</v>
      </c>
      <c r="U59" s="109" t="str">
        <f t="shared" si="15"/>
        <v/>
      </c>
      <c r="V59" s="109" t="str">
        <f>Cronogramas!T59</f>
        <v>Não</v>
      </c>
      <c r="W59" s="109"/>
      <c r="X59" s="109">
        <f>COUNTIF(V$7:$V59,"Sim")</f>
        <v>3</v>
      </c>
      <c r="Y59" s="109" t="str">
        <f t="shared" si="21"/>
        <v/>
      </c>
      <c r="Z59" s="180"/>
      <c r="AA59" s="180"/>
      <c r="AB59" s="200">
        <f ca="1">_xlfn.IFNA(IF(V59="Sim",(IFERROR(SUM(OFFSET(AE59,1,,MATCH("Sim",V60:$V$66,0),1))-AC59,0)+IF(Y59-$W$7=1,SUM($AE$6:AE59)-$AF$7,0)+IF(SUM(Y60:$Y$66)=0,SUM(AE60:$AE$66)-AC59+Analítico!$BK$156)),0),0)</f>
        <v>0</v>
      </c>
      <c r="AC59" s="200">
        <f ca="1">IFERROR(IF(V59="Sim",IFERROR(SUM(OFFSET(AD59,1,,MATCH("Sim",T60:$T$66,0),1)),0)+IF(Y59-$W$7=1,SUM($AD$6:AD59),0)+IF(SUM(Y60:$Y$66)=0,SUM(AD60:$AD$66),0),0),0)</f>
        <v>0</v>
      </c>
      <c r="AD59" s="200">
        <f ca="1">SUM(OFFSET(Analítico!$B$10,0,A59,2,1))</f>
        <v>0</v>
      </c>
      <c r="AE59" s="200">
        <f ca="1">OFFSET(Analítico!$B$157,,A59)</f>
        <v>0</v>
      </c>
      <c r="AH59" s="169" t="str">
        <f t="shared" si="11"/>
        <v/>
      </c>
    </row>
    <row r="60" spans="1:34" ht="15">
      <c r="A60" s="188">
        <v>54</v>
      </c>
      <c r="B60" s="189" t="str">
        <f>IFERROR(IF(EDATE(B59,1)&gt;DATE(YEAR(Capa!$A$7),MONTH(Capa!$A$7),1),"",EDATE(B59,1)),"")</f>
        <v/>
      </c>
      <c r="C60" s="188" t="str">
        <f t="shared" si="16"/>
        <v/>
      </c>
      <c r="D60" s="29"/>
      <c r="E60" s="188"/>
      <c r="F60" s="188"/>
      <c r="G60" s="188"/>
      <c r="H60" s="188"/>
      <c r="I60" s="188"/>
      <c r="R60" s="196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109" t="str">
        <f t="shared" si="13"/>
        <v>Não</v>
      </c>
      <c r="U60" s="109" t="str">
        <f t="shared" si="15"/>
        <v/>
      </c>
      <c r="V60" s="109" t="str">
        <f>Cronogramas!T60</f>
        <v>Não</v>
      </c>
      <c r="W60" s="109"/>
      <c r="X60" s="109">
        <f>COUNTIF(V$7:$V60,"Sim")</f>
        <v>3</v>
      </c>
      <c r="Y60" s="109" t="str">
        <f t="shared" si="21"/>
        <v/>
      </c>
      <c r="Z60" s="180"/>
      <c r="AA60" s="180"/>
      <c r="AB60" s="200">
        <f ca="1">_xlfn.IFNA(IF(V60="Sim",(IFERROR(SUM(OFFSET(AE60,1,,MATCH("Sim",V61:$V$66,0),1))-AC60,0)+IF(Y60-$W$7=1,SUM($AE$6:AE60)-$AF$7,0)+IF(SUM(Y61:$Y$66)=0,SUM(AE61:$AE$66)-AC60+Analítico!$BK$156)),0),0)</f>
        <v>0</v>
      </c>
      <c r="AC60" s="200">
        <f ca="1">IFERROR(IF(V60="Sim",IFERROR(SUM(OFFSET(AD60,1,,MATCH("Sim",T61:$T$66,0),1)),0)+IF(Y60-$W$7=1,SUM($AD$6:AD60),0)+IF(SUM(Y61:$Y$66)=0,SUM(AD61:$AD$66),0),0),0)</f>
        <v>0</v>
      </c>
      <c r="AD60" s="200">
        <f ca="1">SUM(OFFSET(Analítico!$B$10,0,A60,2,1))</f>
        <v>0</v>
      </c>
      <c r="AE60" s="200">
        <f ca="1">OFFSET(Analítico!$B$157,,A60)</f>
        <v>0</v>
      </c>
      <c r="AH60" s="169" t="str">
        <f t="shared" si="11"/>
        <v/>
      </c>
    </row>
    <row r="61" spans="1:34" ht="15">
      <c r="A61" s="188">
        <v>55</v>
      </c>
      <c r="B61" s="189" t="str">
        <f>IFERROR(IF(EDATE(B60,1)&gt;DATE(YEAR(Capa!$A$7),MONTH(Capa!$A$7),1),"",EDATE(B60,1)),"")</f>
        <v/>
      </c>
      <c r="C61" s="188" t="str">
        <f t="shared" si="16"/>
        <v/>
      </c>
      <c r="D61" s="29"/>
      <c r="E61" s="188"/>
      <c r="F61" s="188"/>
      <c r="G61" s="188"/>
      <c r="H61" s="188"/>
      <c r="I61" s="188"/>
      <c r="R61" s="196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109" t="str">
        <f t="shared" si="13"/>
        <v>Não</v>
      </c>
      <c r="U61" s="109" t="str">
        <f t="shared" si="15"/>
        <v/>
      </c>
      <c r="V61" s="109" t="str">
        <f>Cronogramas!T61</f>
        <v>Não</v>
      </c>
      <c r="W61" s="109"/>
      <c r="X61" s="109">
        <f>COUNTIF(V$7:$V61,"Sim")</f>
        <v>3</v>
      </c>
      <c r="Y61" s="109" t="str">
        <f t="shared" si="21"/>
        <v/>
      </c>
      <c r="Z61" s="180"/>
      <c r="AA61" s="180"/>
      <c r="AB61" s="200">
        <f ca="1">_xlfn.IFNA(IF(V61="Sim",(IFERROR(SUM(OFFSET(AE61,1,,MATCH("Sim",V62:$V$66,0),1))-AC61,0)+IF(Y61-$W$7=1,SUM($AE$6:AE61)-$AF$7,0)+IF(SUM(Y62:$Y$66)=0,SUM(AE62:$AE$66)-AC61+Analítico!$BK$156)),0),0)</f>
        <v>0</v>
      </c>
      <c r="AC61" s="200">
        <f ca="1">IFERROR(IF(V61="Sim",IFERROR(SUM(OFFSET(AD61,1,,MATCH("Sim",T62:$T$66,0),1)),0)+IF(Y61-$W$7=1,SUM($AD$6:AD61),0)+IF(SUM(Y62:$Y$66)=0,SUM(AD62:$AD$66),0),0),0)</f>
        <v>0</v>
      </c>
      <c r="AD61" s="200">
        <f ca="1">SUM(OFFSET(Analítico!$B$10,0,A61,2,1))</f>
        <v>0</v>
      </c>
      <c r="AE61" s="200">
        <f ca="1">OFFSET(Analítico!$B$157,,A61)</f>
        <v>0</v>
      </c>
      <c r="AH61" s="169" t="str">
        <f t="shared" si="11"/>
        <v/>
      </c>
    </row>
    <row r="62" spans="1:34" ht="15">
      <c r="A62" s="188">
        <v>56</v>
      </c>
      <c r="B62" s="189" t="str">
        <f>IFERROR(IF(EDATE(B61,1)&gt;DATE(YEAR(Capa!$A$7),MONTH(Capa!$A$7),1),"",EDATE(B61,1)),"")</f>
        <v/>
      </c>
      <c r="C62" s="188" t="str">
        <f t="shared" si="16"/>
        <v/>
      </c>
      <c r="D62" s="29"/>
      <c r="E62" s="188"/>
      <c r="F62" s="188"/>
      <c r="G62" s="188"/>
      <c r="H62" s="188"/>
      <c r="I62" s="188"/>
      <c r="R62" s="196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109" t="str">
        <f t="shared" si="13"/>
        <v>Não</v>
      </c>
      <c r="U62" s="109" t="str">
        <f t="shared" si="15"/>
        <v/>
      </c>
      <c r="V62" s="109" t="str">
        <f>Cronogramas!T62</f>
        <v>Não</v>
      </c>
      <c r="W62" s="109"/>
      <c r="X62" s="109">
        <f>COUNTIF(V$7:$V62,"Sim")</f>
        <v>3</v>
      </c>
      <c r="Y62" s="109" t="str">
        <f t="shared" si="21"/>
        <v/>
      </c>
      <c r="Z62" s="180"/>
      <c r="AA62" s="180"/>
      <c r="AB62" s="200">
        <f ca="1">_xlfn.IFNA(IF(V62="Sim",(IFERROR(SUM(OFFSET(AE62,1,,MATCH("Sim",V63:$V$66,0),1))-AC62,0)+IF(Y62-$W$7=1,SUM($AE$6:AE62)-$AF$7,0)+IF(SUM(Y63:$Y$66)=0,SUM(AE63:$AE$66)-AC62+Analítico!$BK$156)),0),0)</f>
        <v>0</v>
      </c>
      <c r="AC62" s="200">
        <f ca="1">IFERROR(IF(V62="Sim",IFERROR(SUM(OFFSET(AD62,1,,MATCH("Sim",T63:$T$66,0),1)),0)+IF(Y62-$W$7=1,SUM($AD$6:AD62),0)+IF(SUM(Y63:$Y$66)=0,SUM(AD63:$AD$66),0),0),0)</f>
        <v>0</v>
      </c>
      <c r="AD62" s="200">
        <f ca="1">SUM(OFFSET(Analítico!$B$10,0,A62,2,1))</f>
        <v>0</v>
      </c>
      <c r="AE62" s="200">
        <f ca="1">OFFSET(Analítico!$B$157,,A62)</f>
        <v>0</v>
      </c>
      <c r="AH62" s="169" t="str">
        <f t="shared" si="11"/>
        <v/>
      </c>
    </row>
    <row r="63" spans="1:34" ht="15">
      <c r="A63" s="188">
        <v>57</v>
      </c>
      <c r="B63" s="189" t="str">
        <f>IFERROR(IF(EDATE(B62,1)&gt;DATE(YEAR(Capa!$A$7),MONTH(Capa!$A$7),1),"",EDATE(B62,1)),"")</f>
        <v/>
      </c>
      <c r="C63" s="188" t="str">
        <f t="shared" si="16"/>
        <v/>
      </c>
      <c r="D63" s="29"/>
      <c r="E63" s="188"/>
      <c r="F63" s="188"/>
      <c r="G63" s="188"/>
      <c r="H63" s="188"/>
      <c r="I63" s="188"/>
      <c r="R63" s="196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109" t="str">
        <f t="shared" si="13"/>
        <v>Não</v>
      </c>
      <c r="U63" s="109" t="str">
        <f t="shared" si="15"/>
        <v/>
      </c>
      <c r="V63" s="109" t="str">
        <f>Cronogramas!T63</f>
        <v>Não</v>
      </c>
      <c r="W63" s="109"/>
      <c r="X63" s="109">
        <f>COUNTIF(V$7:$V63,"Sim")</f>
        <v>3</v>
      </c>
      <c r="Y63" s="109" t="str">
        <f t="shared" si="21"/>
        <v/>
      </c>
      <c r="Z63" s="180"/>
      <c r="AA63" s="180"/>
      <c r="AB63" s="200">
        <f ca="1">_xlfn.IFNA(IF(V63="Sim",(IFERROR(SUM(OFFSET(AE63,1,,MATCH("Sim",V64:$V$66,0),1))-AC63,0)+IF(Y63-$W$7=1,SUM($AE$6:AE63)-$AF$7,0)+IF(SUM(Y64:$Y$66)=0,SUM(AE64:$AE$66)-AC63+Analítico!$BK$156)),0),0)</f>
        <v>0</v>
      </c>
      <c r="AC63" s="200">
        <f ca="1">IFERROR(IF(V63="Sim",IFERROR(SUM(OFFSET(AD63,1,,MATCH("Sim",T64:$T$66,0),1)),0)+IF(Y63-$W$7=1,SUM($AD$6:AD63),0)+IF(SUM(Y64:$Y$66)=0,SUM(AD64:$AD$66),0),0),0)</f>
        <v>0</v>
      </c>
      <c r="AD63" s="200">
        <f ca="1">SUM(OFFSET(Analítico!$B$10,0,A63,2,1))</f>
        <v>0</v>
      </c>
      <c r="AE63" s="200">
        <f ca="1">OFFSET(Analítico!$B$157,,A63)</f>
        <v>0</v>
      </c>
      <c r="AH63" s="169" t="str">
        <f t="shared" si="11"/>
        <v/>
      </c>
    </row>
    <row r="64" spans="1:34" ht="15">
      <c r="A64" s="188">
        <v>58</v>
      </c>
      <c r="B64" s="189" t="str">
        <f>IFERROR(IF(EDATE(B63,1)&gt;DATE(YEAR(Capa!$A$7),MONTH(Capa!$A$7),1),"",EDATE(B63,1)),"")</f>
        <v/>
      </c>
      <c r="C64" s="188" t="str">
        <f t="shared" si="16"/>
        <v/>
      </c>
      <c r="D64" s="29"/>
      <c r="E64" s="188"/>
      <c r="F64" s="188"/>
      <c r="G64" s="188"/>
      <c r="H64" s="188"/>
      <c r="I64" s="188"/>
      <c r="R64" s="196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109" t="str">
        <f t="shared" si="13"/>
        <v>Não</v>
      </c>
      <c r="U64" s="109" t="str">
        <f t="shared" si="15"/>
        <v/>
      </c>
      <c r="V64" s="109" t="str">
        <f>Cronogramas!T64</f>
        <v>Não</v>
      </c>
      <c r="W64" s="109"/>
      <c r="X64" s="109">
        <f>COUNTIF(V$7:$V64,"Sim")</f>
        <v>3</v>
      </c>
      <c r="Y64" s="109" t="str">
        <f t="shared" si="21"/>
        <v/>
      </c>
      <c r="Z64" s="180"/>
      <c r="AA64" s="180"/>
      <c r="AB64" s="200">
        <f ca="1">_xlfn.IFNA(IF(V64="Sim",(IFERROR(SUM(OFFSET(AE64,1,,MATCH("Sim",V65:$V$66,0),1))-AC64,0)+IF(Y64-$W$7=1,SUM($AE$6:AE64)-$AF$7,0)+IF(SUM(Y65:$Y$66)=0,SUM(AE65:$AE$66)-AC64+Analítico!$BK$156)),0),0)</f>
        <v>0</v>
      </c>
      <c r="AC64" s="200">
        <f ca="1">IFERROR(IF(V64="Sim",IFERROR(SUM(OFFSET(AD64,1,,MATCH("Sim",T65:$T$66,0),1)),0)+IF(Y64-$W$7=1,SUM($AD$6:AD64),0)+IF(SUM(Y65:$Y$66)=0,SUM(AD65:$AD$66),0),0),0)</f>
        <v>0</v>
      </c>
      <c r="AD64" s="200">
        <f ca="1">SUM(OFFSET(Analítico!$B$10,0,A64,2,1))</f>
        <v>0</v>
      </c>
      <c r="AE64" s="200">
        <f ca="1">OFFSET(Analítico!$B$157,,A64)</f>
        <v>0</v>
      </c>
      <c r="AH64" s="169" t="str">
        <f t="shared" si="11"/>
        <v/>
      </c>
    </row>
    <row r="65" spans="1:34" ht="15">
      <c r="A65" s="188">
        <v>59</v>
      </c>
      <c r="B65" s="189" t="str">
        <f>IFERROR(IF(EDATE(B64,1)&gt;DATE(YEAR(Capa!$A$7),MONTH(Capa!$A$7),1),"",EDATE(B64,1)),"")</f>
        <v/>
      </c>
      <c r="C65" s="188" t="str">
        <f t="shared" si="16"/>
        <v/>
      </c>
      <c r="D65" s="29"/>
      <c r="E65" s="188"/>
      <c r="F65" s="188"/>
      <c r="G65" s="188"/>
      <c r="H65" s="188"/>
      <c r="I65" s="188"/>
      <c r="R65" s="196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109" t="str">
        <f t="shared" si="13"/>
        <v>Não</v>
      </c>
      <c r="U65" s="109" t="str">
        <f t="shared" si="15"/>
        <v/>
      </c>
      <c r="V65" s="109" t="str">
        <f>Cronogramas!T65</f>
        <v>Não</v>
      </c>
      <c r="W65" s="109"/>
      <c r="X65" s="109">
        <f>COUNTIF(V$7:$V65,"Sim")</f>
        <v>3</v>
      </c>
      <c r="Y65" s="109" t="str">
        <f t="shared" si="21"/>
        <v/>
      </c>
      <c r="Z65" s="180"/>
      <c r="AA65" s="180"/>
      <c r="AB65" s="200">
        <f ca="1">_xlfn.IFNA(IF(V65="Sim",(IFERROR(SUM(OFFSET(AE65,1,,MATCH("Sim",V66:$V$66,0),1))-AC65,0)+IF(Y65-$W$7=1,SUM($AE$6:AE65)-$AF$7,0)+IF(SUM(Y66:$Y$66)=0,SUM(AE66:$AE$66)-AC65+Analítico!$BK$156)),0),0)</f>
        <v>0</v>
      </c>
      <c r="AC65" s="200">
        <f ca="1">IFERROR(IF(V65="Sim",IFERROR(SUM(OFFSET(AD65,1,,MATCH("Sim",T66:$T$66,0),1)),0)+IF(Y65-$W$7=1,SUM($AD$6:AD65),0)+IF(SUM(Y66:$Y$66)=0,SUM(AD66:$AD$66),0),0),0)</f>
        <v>0</v>
      </c>
      <c r="AD65" s="200">
        <f ca="1">SUM(OFFSET(Analítico!$B$10,0,A65,2,1))</f>
        <v>0</v>
      </c>
      <c r="AE65" s="200">
        <f ca="1">OFFSET(Analítico!$B$157,,A65)</f>
        <v>0</v>
      </c>
      <c r="AH65" s="169" t="str">
        <f t="shared" si="11"/>
        <v/>
      </c>
    </row>
    <row r="66" spans="1:34" ht="15">
      <c r="A66" s="197">
        <v>60</v>
      </c>
      <c r="B66" s="198" t="str">
        <f>IFERROR(IF(EDATE(B65,1)&gt;DATE(YEAR(Capa!$A$7),MONTH(Capa!$A$7),1),"",EDATE(B65,1)),"")</f>
        <v/>
      </c>
      <c r="C66" s="188" t="str">
        <f t="shared" si="16"/>
        <v/>
      </c>
      <c r="D66" s="29"/>
      <c r="E66" s="188"/>
      <c r="F66" s="188"/>
      <c r="G66" s="188"/>
      <c r="H66" s="188"/>
      <c r="I66" s="188"/>
      <c r="R66" s="196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109" t="str">
        <f t="shared" si="13"/>
        <v>Não</v>
      </c>
      <c r="U66" s="109" t="str">
        <f t="shared" si="15"/>
        <v/>
      </c>
      <c r="V66" s="109" t="s">
        <v>351</v>
      </c>
      <c r="W66" s="109"/>
      <c r="X66" s="109">
        <f>COUNTIF(V$7:$V66,"Sim")</f>
        <v>3</v>
      </c>
      <c r="Y66" s="109"/>
      <c r="Z66" s="180"/>
      <c r="AA66" s="180"/>
      <c r="AB66" s="200">
        <f ca="1">_xlfn.IFNA(IF(V66="Sim",(IFERROR(SUM(OFFSET(AE66,1,,MATCH("Sim",V$66:$V67,0),1))-AC66,0)+IF(Y66-$W$7=1,SUM($AE$6:AE66)-$AF$7,0)+IF(SUM(Y$66:$Y67)=0,SUM(AE$66:$AE67)-AC66+Analítico!$BK$156)),0),0)</f>
        <v>0</v>
      </c>
      <c r="AC66" s="200">
        <f ca="1">IFERROR(IF(V66="Sim",IFERROR(SUM(OFFSET(AD66,1,,MATCH("Sim",T$66:$T67,0),1)),0)+IF(Y66-$W$7=1,SUM($AD$6:AD66),0)+IF(SUM(Y$66:$Y67)=0,SUM(AD$66:$AD67),0),0),0)</f>
        <v>0</v>
      </c>
      <c r="AD66" s="200">
        <f ca="1">SUM(OFFSET(Analítico!$B$10,0,A66,2,1))</f>
        <v>0</v>
      </c>
      <c r="AE66" s="200">
        <f ca="1">OFFSET(Analítico!$B$157,,A66)</f>
        <v>0</v>
      </c>
      <c r="AH66" s="169" t="str">
        <f t="shared" si="11"/>
        <v/>
      </c>
    </row>
  </sheetData>
  <sheetProtection algorithmName="SHA-512" hashValue="/TDewW/9XcNZxlUbhwH/1M8QvO5dxsHM7PyHthIjZ7sKvcOdF2GDmPqBCOftWh52kIj8FqGlJVH9CVTjWbnNeQ==" saltValue="WYjjwRDCdc9XxUXko6F7Qw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4" priority="1">
      <formula>$K$4="Preencher a capa antes de qualquer campo destas tabelas"</formula>
    </cfRule>
  </conditionalFormatting>
  <dataValidations count="1">
    <dataValidation type="list" allowBlank="1" showInputMessage="1" showErrorMessage="1" sqref="AG9 P4" xr:uid="{00000000-0002-0000-0200-000000000000}">
      <formula1>$AG$6:$AG$8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7:C6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7">
    <tabColor theme="6" tint="0.39997558519241921"/>
  </sheetPr>
  <dimension ref="A1:BP107"/>
  <sheetViews>
    <sheetView showGridLines="0" zoomScaleNormal="100" zoomScaleSheetLayoutView="85" workbookViewId="0">
      <pane xSplit="2" ySplit="3" topLeftCell="D4" activePane="bottomRight" state="frozen"/>
      <selection pane="bottomRight" activeCell="L28" sqref="L28"/>
      <selection pane="bottomLeft" activeCell="C14" sqref="C14"/>
      <selection pane="topRight" activeCell="C14" sqref="C14"/>
    </sheetView>
  </sheetViews>
  <sheetFormatPr defaultColWidth="17" defaultRowHeight="30" customHeight="1"/>
  <cols>
    <col min="1" max="1" width="5.140625" style="101" customWidth="1"/>
    <col min="2" max="2" width="17.85546875" style="101" customWidth="1"/>
    <col min="3" max="4" width="13.7109375" style="101" bestFit="1" customWidth="1"/>
    <col min="5" max="5" width="13.42578125" style="101" bestFit="1" customWidth="1"/>
    <col min="6" max="6" width="12.85546875" style="101" bestFit="1" customWidth="1"/>
    <col min="7" max="9" width="14" style="101" bestFit="1" customWidth="1"/>
    <col min="10" max="11" width="13.7109375" style="101" bestFit="1" customWidth="1"/>
    <col min="12" max="12" width="12.85546875" style="101" bestFit="1" customWidth="1"/>
    <col min="13" max="13" width="12.85546875" style="101" hidden="1" customWidth="1"/>
    <col min="14" max="16" width="12.28515625" style="101" hidden="1" customWidth="1"/>
    <col min="17" max="28" width="12.5703125" style="101" hidden="1" customWidth="1"/>
    <col min="29" max="36" width="12.28515625" style="101" hidden="1" customWidth="1"/>
    <col min="37" max="46" width="12.5703125" style="101" hidden="1" customWidth="1"/>
    <col min="47" max="56" width="12.85546875" style="101" hidden="1" customWidth="1"/>
    <col min="57" max="62" width="12.5703125" style="101" hidden="1" customWidth="1"/>
    <col min="63" max="63" width="14.7109375" style="105" bestFit="1" customWidth="1"/>
    <col min="64" max="64" width="9" style="104" bestFit="1" customWidth="1"/>
    <col min="65" max="67" width="17" style="101"/>
    <col min="68" max="68" width="17" style="102"/>
    <col min="69" max="16384" width="17" style="101"/>
  </cols>
  <sheetData>
    <row r="1" spans="1:68" s="100" customFormat="1" ht="42" customHeight="1">
      <c r="B1" s="128"/>
      <c r="C1" s="369" t="str">
        <f>Capa!A1</f>
        <v>Memória de Cálculo
Contrato de Gestão nº 12/2024 celebrado entre a Fundação Hospitalar do Estado de Minas Gerais - Fhemig e a Fundação de Assistência, Estudo e Pesquisa de Uberlândia - Faepu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98"/>
      <c r="BN1" s="98"/>
      <c r="BO1" s="98"/>
      <c r="BP1" s="99"/>
    </row>
    <row r="2" spans="1:68" s="100" customFormat="1" ht="16.5" customHeight="1" thickBot="1">
      <c r="A2" s="132"/>
      <c r="B2" s="133"/>
      <c r="C2" s="368" t="s">
        <v>352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 t="s">
        <v>352</v>
      </c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 t="s">
        <v>352</v>
      </c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98"/>
      <c r="BN2" s="98"/>
      <c r="BO2" s="98"/>
      <c r="BP2" s="99"/>
    </row>
    <row r="3" spans="1:68" ht="21" customHeight="1" thickBot="1">
      <c r="A3" s="229"/>
      <c r="B3" s="229"/>
      <c r="C3" s="278">
        <f>Analítico!C3</f>
        <v>45901</v>
      </c>
      <c r="D3" s="278">
        <f>Analítico!D3</f>
        <v>45931</v>
      </c>
      <c r="E3" s="278">
        <f>Analítico!E3</f>
        <v>45962</v>
      </c>
      <c r="F3" s="278">
        <f>Analítico!F3</f>
        <v>45992</v>
      </c>
      <c r="G3" s="278">
        <f>Analítico!G3</f>
        <v>46023</v>
      </c>
      <c r="H3" s="278">
        <f>Analítico!H3</f>
        <v>46054</v>
      </c>
      <c r="I3" s="278">
        <f>Analítico!I3</f>
        <v>46082</v>
      </c>
      <c r="J3" s="278">
        <f>Analítico!J3</f>
        <v>46113</v>
      </c>
      <c r="K3" s="278">
        <f>Analítico!K3</f>
        <v>46143</v>
      </c>
      <c r="L3" s="278">
        <f>Analítico!L3</f>
        <v>46174</v>
      </c>
      <c r="M3" s="278">
        <f>Analítico!M3</f>
        <v>46204</v>
      </c>
      <c r="N3" s="278">
        <f>Analítico!N3</f>
        <v>46235</v>
      </c>
      <c r="O3" s="278">
        <f>Analítico!O3</f>
        <v>46266</v>
      </c>
      <c r="P3" s="278">
        <f>Analítico!P3</f>
        <v>46296</v>
      </c>
      <c r="Q3" s="278">
        <f>Analítico!Q3</f>
        <v>46327</v>
      </c>
      <c r="R3" s="278">
        <f>Analítico!R3</f>
        <v>46357</v>
      </c>
      <c r="S3" s="278">
        <f>Analítico!S3</f>
        <v>46388</v>
      </c>
      <c r="T3" s="278">
        <f>Analítico!T3</f>
        <v>46419</v>
      </c>
      <c r="U3" s="278">
        <f>Analítico!U3</f>
        <v>46447</v>
      </c>
      <c r="V3" s="278">
        <f>Analítico!V3</f>
        <v>46478</v>
      </c>
      <c r="W3" s="278">
        <f>Analítico!W3</f>
        <v>46508</v>
      </c>
      <c r="X3" s="278">
        <f>Analítico!X3</f>
        <v>46539</v>
      </c>
      <c r="Y3" s="278">
        <f>Analítico!Y3</f>
        <v>46569</v>
      </c>
      <c r="Z3" s="278">
        <f>Analítico!Z3</f>
        <v>46600</v>
      </c>
      <c r="AA3" s="278">
        <f>Analítico!AA3</f>
        <v>46631</v>
      </c>
      <c r="AB3" s="278">
        <f>Analítico!AB3</f>
        <v>46661</v>
      </c>
      <c r="AC3" s="278">
        <f>Analítico!AC3</f>
        <v>46692</v>
      </c>
      <c r="AD3" s="278">
        <f>Analítico!AD3</f>
        <v>46722</v>
      </c>
      <c r="AE3" s="278">
        <f>Analítico!AE3</f>
        <v>46753</v>
      </c>
      <c r="AF3" s="278">
        <f>Analítico!AF3</f>
        <v>46784</v>
      </c>
      <c r="AG3" s="278">
        <f>Analítico!AG3</f>
        <v>46813</v>
      </c>
      <c r="AH3" s="278">
        <f>Analítico!AH3</f>
        <v>46844</v>
      </c>
      <c r="AI3" s="278">
        <f>Analítico!AI3</f>
        <v>46874</v>
      </c>
      <c r="AJ3" s="278">
        <f>Analítico!AJ3</f>
        <v>46905</v>
      </c>
      <c r="AK3" s="278">
        <f>Analítico!AK3</f>
        <v>46935</v>
      </c>
      <c r="AL3" s="278">
        <f>Analítico!AL3</f>
        <v>46966</v>
      </c>
      <c r="AM3" s="278">
        <f>Analítico!AM3</f>
        <v>46997</v>
      </c>
      <c r="AN3" s="278">
        <f>Analítico!AN3</f>
        <v>47027</v>
      </c>
      <c r="AO3" s="278">
        <f>Analítico!AO3</f>
        <v>47058</v>
      </c>
      <c r="AP3" s="278">
        <f>Analítico!AP3</f>
        <v>47088</v>
      </c>
      <c r="AQ3" s="278">
        <f>Analítico!AQ3</f>
        <v>47119</v>
      </c>
      <c r="AR3" s="278">
        <f>Analítico!AR3</f>
        <v>47150</v>
      </c>
      <c r="AS3" s="278">
        <f>Analítico!AS3</f>
        <v>47178</v>
      </c>
      <c r="AT3" s="278">
        <f>Analítico!AT3</f>
        <v>47209</v>
      </c>
      <c r="AU3" s="278">
        <f>Analítico!AU3</f>
        <v>47239</v>
      </c>
      <c r="AV3" s="278">
        <f>Analítico!AV3</f>
        <v>47270</v>
      </c>
      <c r="AW3" s="278">
        <f>Analítico!AW3</f>
        <v>47300</v>
      </c>
      <c r="AX3" s="278">
        <f>Analítico!AX3</f>
        <v>47331</v>
      </c>
      <c r="AY3" s="278">
        <f>Analítico!AY3</f>
        <v>47362</v>
      </c>
      <c r="AZ3" s="278">
        <f>Analítico!AZ3</f>
        <v>47392</v>
      </c>
      <c r="BA3" s="278">
        <f>Analítico!BA3</f>
        <v>47423</v>
      </c>
      <c r="BB3" s="278">
        <f>Analítico!BB3</f>
        <v>47453</v>
      </c>
      <c r="BC3" s="278">
        <f>Analítico!BC3</f>
        <v>47484</v>
      </c>
      <c r="BD3" s="278">
        <f>Analítico!BD3</f>
        <v>47515</v>
      </c>
      <c r="BE3" s="278">
        <f>Analítico!BE3</f>
        <v>47543</v>
      </c>
      <c r="BF3" s="278">
        <f>Analítico!BF3</f>
        <v>47574</v>
      </c>
      <c r="BG3" s="278">
        <f>Analítico!BG3</f>
        <v>47604</v>
      </c>
      <c r="BH3" s="278">
        <f>Analítico!BH3</f>
        <v>47635</v>
      </c>
      <c r="BI3" s="278">
        <f>Analítico!BI3</f>
        <v>47665</v>
      </c>
      <c r="BJ3" s="278">
        <f>Analítico!BJ3</f>
        <v>47696</v>
      </c>
      <c r="BK3" s="228" t="s">
        <v>27</v>
      </c>
      <c r="BL3" s="227" t="s">
        <v>28</v>
      </c>
    </row>
    <row r="4" spans="1:68" ht="16.5" customHeight="1" thickBot="1">
      <c r="A4" s="58" t="s">
        <v>29</v>
      </c>
      <c r="B4" s="58" t="s">
        <v>30</v>
      </c>
      <c r="C4" s="70">
        <f>Analítico!C4</f>
        <v>0</v>
      </c>
      <c r="D4" s="70">
        <f>Analítico!D4</f>
        <v>0</v>
      </c>
      <c r="E4" s="70">
        <f>Analítico!E4</f>
        <v>0</v>
      </c>
      <c r="F4" s="70">
        <f>Analítico!F4</f>
        <v>0</v>
      </c>
      <c r="G4" s="70">
        <f>Analítico!G4</f>
        <v>0</v>
      </c>
      <c r="H4" s="70">
        <f>Analítico!H4</f>
        <v>0</v>
      </c>
      <c r="I4" s="70">
        <f>Analítico!I4</f>
        <v>0</v>
      </c>
      <c r="J4" s="70">
        <f>Analítico!J4</f>
        <v>0</v>
      </c>
      <c r="K4" s="70">
        <f>Analítico!K4</f>
        <v>0</v>
      </c>
      <c r="L4" s="70">
        <f>Analítico!L4</f>
        <v>0</v>
      </c>
      <c r="M4" s="70">
        <f>Analítico!M4</f>
        <v>0</v>
      </c>
      <c r="N4" s="70">
        <f>Analítico!N4</f>
        <v>0</v>
      </c>
      <c r="O4" s="70">
        <f>Analítico!O4</f>
        <v>0</v>
      </c>
      <c r="P4" s="70">
        <f>Analítico!P4</f>
        <v>0</v>
      </c>
      <c r="Q4" s="70">
        <f>Analítico!Q4</f>
        <v>0</v>
      </c>
      <c r="R4" s="70">
        <f>Analítico!R4</f>
        <v>0</v>
      </c>
      <c r="S4" s="70">
        <f>Analítico!S4</f>
        <v>0</v>
      </c>
      <c r="T4" s="70">
        <f>Analítico!T4</f>
        <v>0</v>
      </c>
      <c r="U4" s="70">
        <f>Analítico!U4</f>
        <v>0</v>
      </c>
      <c r="V4" s="70">
        <f>Analítico!V4</f>
        <v>0</v>
      </c>
      <c r="W4" s="70">
        <f>Analítico!W4</f>
        <v>0</v>
      </c>
      <c r="X4" s="70">
        <f>Analítico!X4</f>
        <v>0</v>
      </c>
      <c r="Y4" s="70">
        <f>Analítico!Y4</f>
        <v>0</v>
      </c>
      <c r="Z4" s="70">
        <f>Analítico!Z4</f>
        <v>0</v>
      </c>
      <c r="AA4" s="70">
        <f>Analítico!AA4</f>
        <v>0</v>
      </c>
      <c r="AB4" s="70">
        <f>Analítico!AB4</f>
        <v>0</v>
      </c>
      <c r="AC4" s="70">
        <f>Analítico!AC4</f>
        <v>0</v>
      </c>
      <c r="AD4" s="70">
        <f>Analítico!AD4</f>
        <v>0</v>
      </c>
      <c r="AE4" s="70">
        <f>Analítico!AE4</f>
        <v>0</v>
      </c>
      <c r="AF4" s="70">
        <f>Analítico!AF4</f>
        <v>0</v>
      </c>
      <c r="AG4" s="70">
        <f>Analítico!AG4</f>
        <v>0</v>
      </c>
      <c r="AH4" s="70">
        <f>Analítico!AH4</f>
        <v>0</v>
      </c>
      <c r="AI4" s="70">
        <f>Analítico!AI4</f>
        <v>0</v>
      </c>
      <c r="AJ4" s="70">
        <f>Analítico!AJ4</f>
        <v>0</v>
      </c>
      <c r="AK4" s="70">
        <f>Analítico!AK4</f>
        <v>0</v>
      </c>
      <c r="AL4" s="70">
        <f>Analítico!AL4</f>
        <v>0</v>
      </c>
      <c r="AM4" s="70">
        <f>Analítico!AM4</f>
        <v>0</v>
      </c>
      <c r="AN4" s="70">
        <f>Analítico!AN4</f>
        <v>0</v>
      </c>
      <c r="AO4" s="70">
        <f>Analítico!AO4</f>
        <v>0</v>
      </c>
      <c r="AP4" s="70">
        <f>Analítico!AP4</f>
        <v>0</v>
      </c>
      <c r="AQ4" s="70">
        <f>Analítico!AQ4</f>
        <v>0</v>
      </c>
      <c r="AR4" s="70">
        <f>Analítico!AR4</f>
        <v>0</v>
      </c>
      <c r="AS4" s="70">
        <f>Analítico!AS4</f>
        <v>0</v>
      </c>
      <c r="AT4" s="70">
        <f>Analítico!AT4</f>
        <v>0</v>
      </c>
      <c r="AU4" s="70">
        <f>Analítico!AU4</f>
        <v>0</v>
      </c>
      <c r="AV4" s="70">
        <f>Analítico!AV4</f>
        <v>0</v>
      </c>
      <c r="AW4" s="70">
        <f>Analítico!AW4</f>
        <v>0</v>
      </c>
      <c r="AX4" s="70">
        <f>Analítico!AX4</f>
        <v>0</v>
      </c>
      <c r="AY4" s="70">
        <f>Analítico!AY4</f>
        <v>0</v>
      </c>
      <c r="AZ4" s="70">
        <f>Analítico!AZ4</f>
        <v>0</v>
      </c>
      <c r="BA4" s="70">
        <f>Analítico!BA4</f>
        <v>0</v>
      </c>
      <c r="BB4" s="70">
        <f>Analítico!BB4</f>
        <v>0</v>
      </c>
      <c r="BC4" s="70">
        <f>Analítico!BC4</f>
        <v>0</v>
      </c>
      <c r="BD4" s="70">
        <f>Analítico!BD4</f>
        <v>0</v>
      </c>
      <c r="BE4" s="70">
        <f>Analítico!BE4</f>
        <v>0</v>
      </c>
      <c r="BF4" s="70">
        <f>Analítico!BF4</f>
        <v>0</v>
      </c>
      <c r="BG4" s="70">
        <f>Analítico!BG4</f>
        <v>0</v>
      </c>
      <c r="BH4" s="70">
        <f>Analítico!BH4</f>
        <v>0</v>
      </c>
      <c r="BI4" s="70">
        <f>Analítico!BI4</f>
        <v>0</v>
      </c>
      <c r="BJ4" s="70">
        <f>Analítico!BJ4</f>
        <v>0</v>
      </c>
      <c r="BK4" s="69">
        <f>C4</f>
        <v>0</v>
      </c>
      <c r="BL4" s="54">
        <f ca="1">IF($C$4=0,0,C4/$BK$15)</f>
        <v>0</v>
      </c>
    </row>
    <row r="5" spans="1:68" ht="7.5" customHeight="1" thickBot="1">
      <c r="A5" s="374"/>
      <c r="B5" s="374"/>
      <c r="C5" s="1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217"/>
      <c r="BL5" s="218"/>
    </row>
    <row r="6" spans="1:68" ht="21" customHeight="1" thickBot="1">
      <c r="A6" s="225">
        <v>1</v>
      </c>
      <c r="B6" s="225" t="s">
        <v>31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8"/>
      <c r="BL6" s="227"/>
    </row>
    <row r="7" spans="1:68" ht="21" customHeight="1">
      <c r="A7" s="283" t="s">
        <v>32</v>
      </c>
      <c r="B7" s="222" t="s">
        <v>33</v>
      </c>
      <c r="C7" s="223">
        <f ca="1">Analítico!C7</f>
        <v>41397780.459068745</v>
      </c>
      <c r="D7" s="223">
        <f ca="1">Analítico!D7</f>
        <v>0</v>
      </c>
      <c r="E7" s="223">
        <f ca="1">Analítico!E7</f>
        <v>0</v>
      </c>
      <c r="F7" s="223">
        <f ca="1">Analítico!F7</f>
        <v>24390825.994301561</v>
      </c>
      <c r="G7" s="223">
        <f ca="1">Analítico!G7</f>
        <v>0</v>
      </c>
      <c r="H7" s="223">
        <f ca="1">Analítico!H7</f>
        <v>0</v>
      </c>
      <c r="I7" s="223">
        <f ca="1">Analítico!I7</f>
        <v>16429943.081161475</v>
      </c>
      <c r="J7" s="223">
        <f ca="1">Analítico!J7</f>
        <v>0</v>
      </c>
      <c r="K7" s="223">
        <f ca="1">Analítico!K7</f>
        <v>0</v>
      </c>
      <c r="L7" s="223">
        <f ca="1">Analítico!L7</f>
        <v>0</v>
      </c>
      <c r="M7" s="223">
        <f ca="1">Analítico!M7</f>
        <v>0</v>
      </c>
      <c r="N7" s="223">
        <f ca="1">Analítico!N7</f>
        <v>0</v>
      </c>
      <c r="O7" s="223">
        <f ca="1">Analítico!O7</f>
        <v>0</v>
      </c>
      <c r="P7" s="223">
        <f ca="1">Analítico!P7</f>
        <v>0</v>
      </c>
      <c r="Q7" s="223">
        <f ca="1">Analítico!Q7</f>
        <v>0</v>
      </c>
      <c r="R7" s="223">
        <f ca="1">Analítico!R7</f>
        <v>0</v>
      </c>
      <c r="S7" s="223">
        <f ca="1">Analítico!S7</f>
        <v>0</v>
      </c>
      <c r="T7" s="223">
        <f ca="1">Analítico!T7</f>
        <v>0</v>
      </c>
      <c r="U7" s="223">
        <f ca="1">Analítico!U7</f>
        <v>0</v>
      </c>
      <c r="V7" s="223">
        <f ca="1">Analítico!V7</f>
        <v>0</v>
      </c>
      <c r="W7" s="223">
        <f ca="1">Analítico!W7</f>
        <v>0</v>
      </c>
      <c r="X7" s="223">
        <f ca="1">Analítico!X7</f>
        <v>0</v>
      </c>
      <c r="Y7" s="223">
        <f ca="1">Analítico!Y7</f>
        <v>0</v>
      </c>
      <c r="Z7" s="223">
        <f ca="1">Analítico!Z7</f>
        <v>0</v>
      </c>
      <c r="AA7" s="223">
        <f ca="1">Analítico!AA7</f>
        <v>0</v>
      </c>
      <c r="AB7" s="223">
        <f ca="1">Analítico!AB7</f>
        <v>0</v>
      </c>
      <c r="AC7" s="223">
        <f ca="1">Analítico!AC7</f>
        <v>0</v>
      </c>
      <c r="AD7" s="223">
        <f ca="1">Analítico!AD7</f>
        <v>0</v>
      </c>
      <c r="AE7" s="223">
        <f ca="1">Analítico!AE7</f>
        <v>0</v>
      </c>
      <c r="AF7" s="223">
        <f ca="1">Analítico!AF7</f>
        <v>0</v>
      </c>
      <c r="AG7" s="223">
        <f ca="1">Analítico!AG7</f>
        <v>0</v>
      </c>
      <c r="AH7" s="223">
        <f ca="1">Analítico!AH7</f>
        <v>0</v>
      </c>
      <c r="AI7" s="223">
        <f ca="1">Analítico!AI7</f>
        <v>0</v>
      </c>
      <c r="AJ7" s="223">
        <f ca="1">Analítico!AJ7</f>
        <v>0</v>
      </c>
      <c r="AK7" s="223">
        <f ca="1">Analítico!AK7</f>
        <v>0</v>
      </c>
      <c r="AL7" s="223">
        <f ca="1">Analítico!AL7</f>
        <v>0</v>
      </c>
      <c r="AM7" s="223">
        <f ca="1">Analítico!AM7</f>
        <v>0</v>
      </c>
      <c r="AN7" s="223">
        <f ca="1">Analítico!AN7</f>
        <v>0</v>
      </c>
      <c r="AO7" s="223">
        <f ca="1">Analítico!AO7</f>
        <v>0</v>
      </c>
      <c r="AP7" s="223">
        <f ca="1">Analítico!AP7</f>
        <v>0</v>
      </c>
      <c r="AQ7" s="223">
        <f ca="1">Analítico!AQ7</f>
        <v>0</v>
      </c>
      <c r="AR7" s="223">
        <f ca="1">Analítico!AR7</f>
        <v>0</v>
      </c>
      <c r="AS7" s="223">
        <f ca="1">Analítico!AS7</f>
        <v>0</v>
      </c>
      <c r="AT7" s="223">
        <f ca="1">Analítico!AT7</f>
        <v>0</v>
      </c>
      <c r="AU7" s="223">
        <f ca="1">Analítico!AU7</f>
        <v>0</v>
      </c>
      <c r="AV7" s="223">
        <f ca="1">Analítico!AV7</f>
        <v>0</v>
      </c>
      <c r="AW7" s="223">
        <f ca="1">Analítico!AW7</f>
        <v>0</v>
      </c>
      <c r="AX7" s="223">
        <f ca="1">Analítico!AX7</f>
        <v>0</v>
      </c>
      <c r="AY7" s="223">
        <f ca="1">Analítico!AY7</f>
        <v>0</v>
      </c>
      <c r="AZ7" s="223">
        <f ca="1">Analítico!AZ7</f>
        <v>0</v>
      </c>
      <c r="BA7" s="223">
        <f ca="1">Analítico!BA7</f>
        <v>0</v>
      </c>
      <c r="BB7" s="223">
        <f ca="1">Analítico!BB7</f>
        <v>0</v>
      </c>
      <c r="BC7" s="223">
        <f ca="1">Analítico!BC7</f>
        <v>0</v>
      </c>
      <c r="BD7" s="223">
        <f ca="1">Analítico!BD7</f>
        <v>0</v>
      </c>
      <c r="BE7" s="223">
        <f ca="1">Analítico!BE7</f>
        <v>0</v>
      </c>
      <c r="BF7" s="223">
        <f ca="1">Analítico!BF7</f>
        <v>0</v>
      </c>
      <c r="BG7" s="223">
        <f ca="1">Analítico!BG7</f>
        <v>0</v>
      </c>
      <c r="BH7" s="223">
        <f ca="1">Analítico!BH7</f>
        <v>0</v>
      </c>
      <c r="BI7" s="223">
        <f ca="1">Analítico!BI7</f>
        <v>0</v>
      </c>
      <c r="BJ7" s="223">
        <f ca="1">Analítico!BJ7</f>
        <v>0</v>
      </c>
      <c r="BK7" s="223">
        <f t="shared" ref="BK7:BK15" ca="1" si="0">SUM(C7:BJ7)</f>
        <v>82218549.534531772</v>
      </c>
      <c r="BL7" s="224">
        <f ca="1">IF($BK$15=0,0,BK7/$BK$15)</f>
        <v>1</v>
      </c>
    </row>
    <row r="8" spans="1:68" ht="21" customHeight="1">
      <c r="A8" s="284" t="s">
        <v>34</v>
      </c>
      <c r="B8" s="285" t="s">
        <v>35</v>
      </c>
      <c r="C8" s="281">
        <f>Analítico!C8</f>
        <v>0</v>
      </c>
      <c r="D8" s="281">
        <f>Analítico!D8</f>
        <v>0</v>
      </c>
      <c r="E8" s="281">
        <f>Analítico!E8</f>
        <v>0</v>
      </c>
      <c r="F8" s="281">
        <f>Analítico!F8</f>
        <v>0</v>
      </c>
      <c r="G8" s="281">
        <f>Analítico!G8</f>
        <v>0</v>
      </c>
      <c r="H8" s="281">
        <f>Analítico!H8</f>
        <v>0</v>
      </c>
      <c r="I8" s="281">
        <f>Analítico!I8</f>
        <v>0</v>
      </c>
      <c r="J8" s="281">
        <f>Analítico!J8</f>
        <v>0</v>
      </c>
      <c r="K8" s="281">
        <f>Analítico!K8</f>
        <v>0</v>
      </c>
      <c r="L8" s="281">
        <f>Analítico!L8</f>
        <v>0</v>
      </c>
      <c r="M8" s="281">
        <f>Analítico!M8</f>
        <v>0</v>
      </c>
      <c r="N8" s="281">
        <f>Analítico!N8</f>
        <v>0</v>
      </c>
      <c r="O8" s="281">
        <f>Analítico!O8</f>
        <v>0</v>
      </c>
      <c r="P8" s="281">
        <f>Analítico!P8</f>
        <v>0</v>
      </c>
      <c r="Q8" s="281">
        <f>Analítico!Q8</f>
        <v>0</v>
      </c>
      <c r="R8" s="281">
        <f>Analítico!R8</f>
        <v>0</v>
      </c>
      <c r="S8" s="281">
        <f>Analítico!S8</f>
        <v>0</v>
      </c>
      <c r="T8" s="281">
        <f>Analítico!T8</f>
        <v>0</v>
      </c>
      <c r="U8" s="281">
        <f>Analítico!U8</f>
        <v>0</v>
      </c>
      <c r="V8" s="281">
        <f>Analítico!V8</f>
        <v>0</v>
      </c>
      <c r="W8" s="281">
        <f>Analítico!W8</f>
        <v>0</v>
      </c>
      <c r="X8" s="281">
        <f>Analítico!X8</f>
        <v>0</v>
      </c>
      <c r="Y8" s="281">
        <f>Analítico!Y8</f>
        <v>0</v>
      </c>
      <c r="Z8" s="281">
        <f>Analítico!Z8</f>
        <v>0</v>
      </c>
      <c r="AA8" s="281">
        <f>Analítico!AA8</f>
        <v>0</v>
      </c>
      <c r="AB8" s="281">
        <f>Analítico!AB8</f>
        <v>0</v>
      </c>
      <c r="AC8" s="281">
        <f>Analítico!AC8</f>
        <v>0</v>
      </c>
      <c r="AD8" s="281">
        <f>Analítico!AD8</f>
        <v>0</v>
      </c>
      <c r="AE8" s="281">
        <f>Analítico!AE8</f>
        <v>0</v>
      </c>
      <c r="AF8" s="281">
        <f>Analítico!AF8</f>
        <v>0</v>
      </c>
      <c r="AG8" s="281">
        <f>Analítico!AG8</f>
        <v>0</v>
      </c>
      <c r="AH8" s="281">
        <f>Analítico!AH8</f>
        <v>0</v>
      </c>
      <c r="AI8" s="281">
        <f>Analítico!AI8</f>
        <v>0</v>
      </c>
      <c r="AJ8" s="281">
        <f>Analítico!AJ8</f>
        <v>0</v>
      </c>
      <c r="AK8" s="281">
        <f>Analítico!AK8</f>
        <v>0</v>
      </c>
      <c r="AL8" s="281">
        <f>Analítico!AL8</f>
        <v>0</v>
      </c>
      <c r="AM8" s="281">
        <f>Analítico!AM8</f>
        <v>0</v>
      </c>
      <c r="AN8" s="281">
        <f>Analítico!AN8</f>
        <v>0</v>
      </c>
      <c r="AO8" s="281">
        <f>Analítico!AO8</f>
        <v>0</v>
      </c>
      <c r="AP8" s="281">
        <f>Analítico!AP8</f>
        <v>0</v>
      </c>
      <c r="AQ8" s="281">
        <f>Analítico!AQ8</f>
        <v>0</v>
      </c>
      <c r="AR8" s="281">
        <f>Analítico!AR8</f>
        <v>0</v>
      </c>
      <c r="AS8" s="281">
        <f>Analítico!AS8</f>
        <v>0</v>
      </c>
      <c r="AT8" s="281">
        <f>Analítico!AT8</f>
        <v>0</v>
      </c>
      <c r="AU8" s="281">
        <f>Analítico!AU8</f>
        <v>0</v>
      </c>
      <c r="AV8" s="281">
        <f>Analítico!AV8</f>
        <v>0</v>
      </c>
      <c r="AW8" s="281">
        <f>Analítico!AW8</f>
        <v>0</v>
      </c>
      <c r="AX8" s="281">
        <f>Analítico!AX8</f>
        <v>0</v>
      </c>
      <c r="AY8" s="281">
        <f>Analítico!AY8</f>
        <v>0</v>
      </c>
      <c r="AZ8" s="281">
        <f>Analítico!AZ8</f>
        <v>0</v>
      </c>
      <c r="BA8" s="281">
        <f>Analítico!BA8</f>
        <v>0</v>
      </c>
      <c r="BB8" s="281">
        <f>Analítico!BB8</f>
        <v>0</v>
      </c>
      <c r="BC8" s="281">
        <f>Analítico!BC8</f>
        <v>0</v>
      </c>
      <c r="BD8" s="281">
        <f>Analítico!BD8</f>
        <v>0</v>
      </c>
      <c r="BE8" s="281">
        <f>Analítico!BE8</f>
        <v>0</v>
      </c>
      <c r="BF8" s="281">
        <f>Analítico!BF8</f>
        <v>0</v>
      </c>
      <c r="BG8" s="281">
        <f>Analítico!BG8</f>
        <v>0</v>
      </c>
      <c r="BH8" s="281">
        <f>Analítico!BH8</f>
        <v>0</v>
      </c>
      <c r="BI8" s="281">
        <f>Analítico!BI8</f>
        <v>0</v>
      </c>
      <c r="BJ8" s="281">
        <f>Analítico!BJ8</f>
        <v>0</v>
      </c>
      <c r="BK8" s="281">
        <f>SUM(C8:BJ8)</f>
        <v>0</v>
      </c>
      <c r="BL8" s="282">
        <f ca="1">IF($BK$15=0,0,BK8/$BK$15)</f>
        <v>0</v>
      </c>
    </row>
    <row r="9" spans="1:68" ht="11.25">
      <c r="A9" s="18" t="s">
        <v>36</v>
      </c>
      <c r="B9" s="12" t="s">
        <v>37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7"/>
    </row>
    <row r="10" spans="1:68" ht="21.75" customHeight="1">
      <c r="A10" s="87" t="s">
        <v>38</v>
      </c>
      <c r="B10" s="12" t="s">
        <v>39</v>
      </c>
      <c r="C10" s="14">
        <f>Analítico!C10</f>
        <v>0</v>
      </c>
      <c r="D10" s="14">
        <f>Analítico!D10</f>
        <v>0</v>
      </c>
      <c r="E10" s="14">
        <f>Analítico!E10</f>
        <v>0</v>
      </c>
      <c r="F10" s="14">
        <f>Analítico!F10</f>
        <v>0</v>
      </c>
      <c r="G10" s="14">
        <f>Analítico!G10</f>
        <v>0</v>
      </c>
      <c r="H10" s="14">
        <f>Analítico!H10</f>
        <v>0</v>
      </c>
      <c r="I10" s="14">
        <f>Analítico!I10</f>
        <v>0</v>
      </c>
      <c r="J10" s="14">
        <f>Analítico!J10</f>
        <v>0</v>
      </c>
      <c r="K10" s="14">
        <f>Analítico!K10</f>
        <v>0</v>
      </c>
      <c r="L10" s="14">
        <f>Analítico!L10</f>
        <v>0</v>
      </c>
      <c r="M10" s="14">
        <f>Analítico!M10</f>
        <v>0</v>
      </c>
      <c r="N10" s="14">
        <f>Analítico!N10</f>
        <v>0</v>
      </c>
      <c r="O10" s="14">
        <f>Analítico!O10</f>
        <v>0</v>
      </c>
      <c r="P10" s="14">
        <f>Analítico!P10</f>
        <v>0</v>
      </c>
      <c r="Q10" s="14">
        <f>Analítico!Q10</f>
        <v>0</v>
      </c>
      <c r="R10" s="14">
        <f>Analítico!R10</f>
        <v>0</v>
      </c>
      <c r="S10" s="14">
        <f>Analítico!S10</f>
        <v>0</v>
      </c>
      <c r="T10" s="14">
        <f>Analítico!T10</f>
        <v>0</v>
      </c>
      <c r="U10" s="14">
        <f>Analítico!U10</f>
        <v>0</v>
      </c>
      <c r="V10" s="14">
        <f>Analítico!V10</f>
        <v>0</v>
      </c>
      <c r="W10" s="14">
        <f>Analítico!W10</f>
        <v>0</v>
      </c>
      <c r="X10" s="14">
        <f>Analítico!X10</f>
        <v>0</v>
      </c>
      <c r="Y10" s="14">
        <f>Analítico!Y10</f>
        <v>0</v>
      </c>
      <c r="Z10" s="14">
        <f>Analítico!Z10</f>
        <v>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0</v>
      </c>
      <c r="BL10" s="67">
        <f t="shared" ref="BL10:BL15" ca="1" si="1">IF($BK$15=0,0,BK10/$BK$15)</f>
        <v>0</v>
      </c>
    </row>
    <row r="11" spans="1:68" ht="21.75" customHeight="1">
      <c r="A11" s="87" t="s">
        <v>40</v>
      </c>
      <c r="B11" s="12" t="s">
        <v>41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7">
        <f t="shared" ca="1" si="1"/>
        <v>0</v>
      </c>
    </row>
    <row r="12" spans="1:68" ht="21.75" customHeight="1">
      <c r="A12" s="87" t="s">
        <v>42</v>
      </c>
      <c r="B12" s="23" t="s">
        <v>43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8">
        <f t="shared" ca="1" si="1"/>
        <v>0</v>
      </c>
    </row>
    <row r="13" spans="1:68" ht="21" customHeight="1">
      <c r="A13" s="375" t="s">
        <v>353</v>
      </c>
      <c r="B13" s="375"/>
      <c r="C13" s="16">
        <f>SUBTOTAL(109,C10:C12)</f>
        <v>0</v>
      </c>
      <c r="D13" s="16">
        <f t="shared" ref="D13:BJ13" si="2">SUBTOTAL(109,D10:D12)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0</v>
      </c>
      <c r="BL13" s="65">
        <f t="shared" ca="1" si="1"/>
        <v>0</v>
      </c>
    </row>
    <row r="14" spans="1:68" ht="21" customHeight="1" thickBot="1">
      <c r="A14" s="377" t="s">
        <v>354</v>
      </c>
      <c r="B14" s="377"/>
      <c r="C14" s="62">
        <f ca="1">SUBTOTAL(109,C7:C13)</f>
        <v>41397780.459068745</v>
      </c>
      <c r="D14" s="62">
        <f t="shared" ref="D14:BJ14" ca="1" si="4">SUBTOTAL(109,D7:D13)</f>
        <v>0</v>
      </c>
      <c r="E14" s="62">
        <f t="shared" ca="1" si="4"/>
        <v>0</v>
      </c>
      <c r="F14" s="62">
        <f t="shared" ca="1" si="4"/>
        <v>24390825.994301561</v>
      </c>
      <c r="G14" s="62">
        <f t="shared" ca="1" si="4"/>
        <v>0</v>
      </c>
      <c r="H14" s="62">
        <f t="shared" ca="1" si="4"/>
        <v>0</v>
      </c>
      <c r="I14" s="62">
        <f t="shared" ca="1" si="4"/>
        <v>16429943.081161475</v>
      </c>
      <c r="J14" s="62">
        <f t="shared" ca="1" si="4"/>
        <v>0</v>
      </c>
      <c r="K14" s="62">
        <f t="shared" ca="1" si="4"/>
        <v>0</v>
      </c>
      <c r="L14" s="62">
        <f t="shared" ca="1" si="4"/>
        <v>0</v>
      </c>
      <c r="M14" s="62">
        <f t="shared" ca="1" si="4"/>
        <v>0</v>
      </c>
      <c r="N14" s="62">
        <f t="shared" ca="1" si="4"/>
        <v>0</v>
      </c>
      <c r="O14" s="62">
        <f t="shared" ca="1" si="4"/>
        <v>0</v>
      </c>
      <c r="P14" s="62">
        <f t="shared" ca="1" si="4"/>
        <v>0</v>
      </c>
      <c r="Q14" s="62">
        <f t="shared" ca="1" si="4"/>
        <v>0</v>
      </c>
      <c r="R14" s="62">
        <f t="shared" ca="1" si="4"/>
        <v>0</v>
      </c>
      <c r="S14" s="62">
        <f t="shared" ca="1" si="4"/>
        <v>0</v>
      </c>
      <c r="T14" s="62">
        <f t="shared" ca="1" si="4"/>
        <v>0</v>
      </c>
      <c r="U14" s="62">
        <f t="shared" ca="1" si="4"/>
        <v>0</v>
      </c>
      <c r="V14" s="62">
        <f t="shared" ca="1" si="4"/>
        <v>0</v>
      </c>
      <c r="W14" s="62">
        <f t="shared" ca="1" si="4"/>
        <v>0</v>
      </c>
      <c r="X14" s="62">
        <f t="shared" ca="1" si="4"/>
        <v>0</v>
      </c>
      <c r="Y14" s="62">
        <f t="shared" ca="1" si="4"/>
        <v>0</v>
      </c>
      <c r="Z14" s="62">
        <f t="shared" ca="1" si="4"/>
        <v>0</v>
      </c>
      <c r="AA14" s="62">
        <f t="shared" ca="1" si="4"/>
        <v>0</v>
      </c>
      <c r="AB14" s="62">
        <f t="shared" ca="1" si="4"/>
        <v>0</v>
      </c>
      <c r="AC14" s="62">
        <f t="shared" ca="1" si="4"/>
        <v>0</v>
      </c>
      <c r="AD14" s="62">
        <f t="shared" ca="1" si="4"/>
        <v>0</v>
      </c>
      <c r="AE14" s="62">
        <f t="shared" ca="1" si="4"/>
        <v>0</v>
      </c>
      <c r="AF14" s="62">
        <f t="shared" ca="1" si="4"/>
        <v>0</v>
      </c>
      <c r="AG14" s="62">
        <f t="shared" ca="1" si="4"/>
        <v>0</v>
      </c>
      <c r="AH14" s="62">
        <f t="shared" ca="1" si="4"/>
        <v>0</v>
      </c>
      <c r="AI14" s="62">
        <f t="shared" ca="1" si="4"/>
        <v>0</v>
      </c>
      <c r="AJ14" s="62">
        <f t="shared" ca="1" si="4"/>
        <v>0</v>
      </c>
      <c r="AK14" s="62">
        <f t="shared" ca="1" si="4"/>
        <v>0</v>
      </c>
      <c r="AL14" s="62">
        <f t="shared" ca="1" si="4"/>
        <v>0</v>
      </c>
      <c r="AM14" s="62">
        <f t="shared" ca="1" si="4"/>
        <v>0</v>
      </c>
      <c r="AN14" s="62">
        <f t="shared" ca="1" si="4"/>
        <v>0</v>
      </c>
      <c r="AO14" s="62">
        <f t="shared" ca="1" si="4"/>
        <v>0</v>
      </c>
      <c r="AP14" s="62">
        <f t="shared" ca="1" si="4"/>
        <v>0</v>
      </c>
      <c r="AQ14" s="62">
        <f t="shared" ca="1" si="4"/>
        <v>0</v>
      </c>
      <c r="AR14" s="62">
        <f t="shared" ca="1" si="4"/>
        <v>0</v>
      </c>
      <c r="AS14" s="62">
        <f t="shared" ca="1" si="4"/>
        <v>0</v>
      </c>
      <c r="AT14" s="62">
        <f t="shared" ca="1" si="4"/>
        <v>0</v>
      </c>
      <c r="AU14" s="62">
        <f t="shared" ca="1" si="4"/>
        <v>0</v>
      </c>
      <c r="AV14" s="62">
        <f t="shared" ca="1" si="4"/>
        <v>0</v>
      </c>
      <c r="AW14" s="62">
        <f t="shared" ca="1" si="4"/>
        <v>0</v>
      </c>
      <c r="AX14" s="62">
        <f t="shared" ca="1" si="4"/>
        <v>0</v>
      </c>
      <c r="AY14" s="62">
        <f t="shared" ca="1" si="4"/>
        <v>0</v>
      </c>
      <c r="AZ14" s="62">
        <f t="shared" ca="1" si="4"/>
        <v>0</v>
      </c>
      <c r="BA14" s="62">
        <f t="shared" ca="1" si="4"/>
        <v>0</v>
      </c>
      <c r="BB14" s="62">
        <f t="shared" ca="1" si="4"/>
        <v>0</v>
      </c>
      <c r="BC14" s="62">
        <f t="shared" ca="1" si="4"/>
        <v>0</v>
      </c>
      <c r="BD14" s="62">
        <f t="shared" ca="1" si="4"/>
        <v>0</v>
      </c>
      <c r="BE14" s="62">
        <f t="shared" ca="1" si="4"/>
        <v>0</v>
      </c>
      <c r="BF14" s="62">
        <f t="shared" ca="1" si="4"/>
        <v>0</v>
      </c>
      <c r="BG14" s="62">
        <f t="shared" ca="1" si="4"/>
        <v>0</v>
      </c>
      <c r="BH14" s="62">
        <f t="shared" ca="1" si="4"/>
        <v>0</v>
      </c>
      <c r="BI14" s="62">
        <f t="shared" ca="1" si="4"/>
        <v>0</v>
      </c>
      <c r="BJ14" s="62">
        <f t="shared" ca="1" si="4"/>
        <v>0</v>
      </c>
      <c r="BK14" s="25">
        <f t="shared" ca="1" si="0"/>
        <v>82218549.534531772</v>
      </c>
      <c r="BL14" s="63">
        <f t="shared" ca="1" si="1"/>
        <v>1</v>
      </c>
    </row>
    <row r="15" spans="1:68" ht="21" customHeight="1" thickBot="1">
      <c r="A15" s="376" t="s">
        <v>355</v>
      </c>
      <c r="B15" s="376"/>
      <c r="C15" s="272">
        <f ca="1">SUBTOTAL(109,C4:C14)</f>
        <v>41397780.459068745</v>
      </c>
      <c r="D15" s="272">
        <f t="shared" ref="D15:BJ15" ca="1" si="5">SUBTOTAL(109,D4:D14)</f>
        <v>0</v>
      </c>
      <c r="E15" s="272">
        <f t="shared" ca="1" si="5"/>
        <v>0</v>
      </c>
      <c r="F15" s="272">
        <f t="shared" ca="1" si="5"/>
        <v>24390825.994301561</v>
      </c>
      <c r="G15" s="272">
        <f t="shared" ca="1" si="5"/>
        <v>0</v>
      </c>
      <c r="H15" s="272">
        <f t="shared" ca="1" si="5"/>
        <v>0</v>
      </c>
      <c r="I15" s="272">
        <f t="shared" ca="1" si="5"/>
        <v>16429943.081161475</v>
      </c>
      <c r="J15" s="272">
        <f t="shared" ca="1" si="5"/>
        <v>0</v>
      </c>
      <c r="K15" s="272">
        <f t="shared" ca="1" si="5"/>
        <v>0</v>
      </c>
      <c r="L15" s="272">
        <f t="shared" ca="1" si="5"/>
        <v>0</v>
      </c>
      <c r="M15" s="272">
        <f t="shared" ca="1" si="5"/>
        <v>0</v>
      </c>
      <c r="N15" s="272">
        <f t="shared" ca="1" si="5"/>
        <v>0</v>
      </c>
      <c r="O15" s="272">
        <f t="shared" ca="1" si="5"/>
        <v>0</v>
      </c>
      <c r="P15" s="272">
        <f t="shared" ca="1" si="5"/>
        <v>0</v>
      </c>
      <c r="Q15" s="272">
        <f t="shared" ca="1" si="5"/>
        <v>0</v>
      </c>
      <c r="R15" s="272">
        <f t="shared" ca="1" si="5"/>
        <v>0</v>
      </c>
      <c r="S15" s="272">
        <f t="shared" ca="1" si="5"/>
        <v>0</v>
      </c>
      <c r="T15" s="272">
        <f t="shared" ca="1" si="5"/>
        <v>0</v>
      </c>
      <c r="U15" s="272">
        <f t="shared" ca="1" si="5"/>
        <v>0</v>
      </c>
      <c r="V15" s="272">
        <f t="shared" ca="1" si="5"/>
        <v>0</v>
      </c>
      <c r="W15" s="272">
        <f t="shared" ca="1" si="5"/>
        <v>0</v>
      </c>
      <c r="X15" s="272">
        <f t="shared" ca="1" si="5"/>
        <v>0</v>
      </c>
      <c r="Y15" s="272">
        <f t="shared" ca="1" si="5"/>
        <v>0</v>
      </c>
      <c r="Z15" s="272">
        <f t="shared" ca="1" si="5"/>
        <v>0</v>
      </c>
      <c r="AA15" s="272">
        <f t="shared" ca="1" si="5"/>
        <v>0</v>
      </c>
      <c r="AB15" s="272">
        <f t="shared" ca="1" si="5"/>
        <v>0</v>
      </c>
      <c r="AC15" s="272">
        <f t="shared" ca="1" si="5"/>
        <v>0</v>
      </c>
      <c r="AD15" s="272">
        <f t="shared" ca="1" si="5"/>
        <v>0</v>
      </c>
      <c r="AE15" s="272">
        <f t="shared" ca="1" si="5"/>
        <v>0</v>
      </c>
      <c r="AF15" s="272">
        <f t="shared" ca="1" si="5"/>
        <v>0</v>
      </c>
      <c r="AG15" s="272">
        <f t="shared" ca="1" si="5"/>
        <v>0</v>
      </c>
      <c r="AH15" s="272">
        <f t="shared" ca="1" si="5"/>
        <v>0</v>
      </c>
      <c r="AI15" s="272">
        <f t="shared" ca="1" si="5"/>
        <v>0</v>
      </c>
      <c r="AJ15" s="272">
        <f t="shared" ca="1" si="5"/>
        <v>0</v>
      </c>
      <c r="AK15" s="272">
        <f t="shared" ca="1" si="5"/>
        <v>0</v>
      </c>
      <c r="AL15" s="272">
        <f t="shared" ca="1" si="5"/>
        <v>0</v>
      </c>
      <c r="AM15" s="272">
        <f t="shared" ca="1" si="5"/>
        <v>0</v>
      </c>
      <c r="AN15" s="272">
        <f t="shared" ca="1" si="5"/>
        <v>0</v>
      </c>
      <c r="AO15" s="272">
        <f t="shared" ca="1" si="5"/>
        <v>0</v>
      </c>
      <c r="AP15" s="272">
        <f t="shared" ca="1" si="5"/>
        <v>0</v>
      </c>
      <c r="AQ15" s="272">
        <f t="shared" ca="1" si="5"/>
        <v>0</v>
      </c>
      <c r="AR15" s="272">
        <f t="shared" ca="1" si="5"/>
        <v>0</v>
      </c>
      <c r="AS15" s="272">
        <f t="shared" ca="1" si="5"/>
        <v>0</v>
      </c>
      <c r="AT15" s="272">
        <f t="shared" ca="1" si="5"/>
        <v>0</v>
      </c>
      <c r="AU15" s="272">
        <f t="shared" ca="1" si="5"/>
        <v>0</v>
      </c>
      <c r="AV15" s="272">
        <f t="shared" ca="1" si="5"/>
        <v>0</v>
      </c>
      <c r="AW15" s="272">
        <f t="shared" ca="1" si="5"/>
        <v>0</v>
      </c>
      <c r="AX15" s="272">
        <f t="shared" ca="1" si="5"/>
        <v>0</v>
      </c>
      <c r="AY15" s="272">
        <f t="shared" ca="1" si="5"/>
        <v>0</v>
      </c>
      <c r="AZ15" s="272">
        <f t="shared" ca="1" si="5"/>
        <v>0</v>
      </c>
      <c r="BA15" s="272">
        <f t="shared" ca="1" si="5"/>
        <v>0</v>
      </c>
      <c r="BB15" s="272">
        <f t="shared" ca="1" si="5"/>
        <v>0</v>
      </c>
      <c r="BC15" s="272">
        <f t="shared" ca="1" si="5"/>
        <v>0</v>
      </c>
      <c r="BD15" s="272">
        <f t="shared" ca="1" si="5"/>
        <v>0</v>
      </c>
      <c r="BE15" s="272">
        <f t="shared" ca="1" si="5"/>
        <v>0</v>
      </c>
      <c r="BF15" s="272">
        <f t="shared" ca="1" si="5"/>
        <v>0</v>
      </c>
      <c r="BG15" s="272">
        <f t="shared" ca="1" si="5"/>
        <v>0</v>
      </c>
      <c r="BH15" s="272">
        <f t="shared" ca="1" si="5"/>
        <v>0</v>
      </c>
      <c r="BI15" s="272">
        <f t="shared" ca="1" si="5"/>
        <v>0</v>
      </c>
      <c r="BJ15" s="272">
        <f t="shared" ca="1" si="5"/>
        <v>0</v>
      </c>
      <c r="BK15" s="272">
        <f t="shared" ca="1" si="0"/>
        <v>82218549.534531772</v>
      </c>
      <c r="BL15" s="273">
        <f t="shared" ca="1" si="1"/>
        <v>1</v>
      </c>
    </row>
    <row r="16" spans="1:68" ht="18" customHeight="1" thickBot="1">
      <c r="A16" s="219"/>
      <c r="B16" s="22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21"/>
    </row>
    <row r="17" spans="1:68" ht="21" customHeight="1" thickBot="1">
      <c r="A17" s="225">
        <v>2</v>
      </c>
      <c r="B17" s="225" t="s">
        <v>47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7"/>
    </row>
    <row r="18" spans="1:68" ht="11.25">
      <c r="A18" s="208" t="s">
        <v>48</v>
      </c>
      <c r="B18" s="13" t="s">
        <v>49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4"/>
    </row>
    <row r="19" spans="1:68" ht="15.75" customHeight="1">
      <c r="A19" s="209" t="s">
        <v>50</v>
      </c>
      <c r="B19" s="13" t="s">
        <v>53</v>
      </c>
      <c r="C19" s="14">
        <f ca="1">Analítico!C28</f>
        <v>1185425.1812196998</v>
      </c>
      <c r="D19" s="14">
        <f ca="1">Analítico!D28</f>
        <v>1185425.1812196998</v>
      </c>
      <c r="E19" s="14">
        <f ca="1">Analítico!E28</f>
        <v>1185425.1812196998</v>
      </c>
      <c r="F19" s="14">
        <f ca="1">Analítico!F28</f>
        <v>1185425.1812196998</v>
      </c>
      <c r="G19" s="14">
        <f ca="1">Analítico!G28</f>
        <v>1185425.1812196998</v>
      </c>
      <c r="H19" s="14">
        <f ca="1">Analítico!H28</f>
        <v>1185425.1812196998</v>
      </c>
      <c r="I19" s="14">
        <f ca="1">Analítico!I28</f>
        <v>1185425.1812196998</v>
      </c>
      <c r="J19" s="14">
        <f ca="1">Analítico!J28</f>
        <v>1185425.1812196998</v>
      </c>
      <c r="K19" s="14">
        <f ca="1">Analítico!K28</f>
        <v>1185425.1812196998</v>
      </c>
      <c r="L19" s="14">
        <f ca="1">Analítico!L28</f>
        <v>0</v>
      </c>
      <c r="M19" s="14">
        <f ca="1">Analítico!M28</f>
        <v>0</v>
      </c>
      <c r="N19" s="14">
        <f ca="1">Analítico!N28</f>
        <v>0</v>
      </c>
      <c r="O19" s="14">
        <f ca="1">Analítico!O28</f>
        <v>0</v>
      </c>
      <c r="P19" s="14">
        <f ca="1">Analítico!P28</f>
        <v>0</v>
      </c>
      <c r="Q19" s="14">
        <f ca="1">Analítico!Q28</f>
        <v>0</v>
      </c>
      <c r="R19" s="14">
        <f ca="1">Analítico!R28</f>
        <v>0</v>
      </c>
      <c r="S19" s="14">
        <f ca="1">Analítico!S28</f>
        <v>0</v>
      </c>
      <c r="T19" s="14">
        <f ca="1">Analítico!T28</f>
        <v>0</v>
      </c>
      <c r="U19" s="14">
        <f ca="1">Analítico!U28</f>
        <v>0</v>
      </c>
      <c r="V19" s="14">
        <f ca="1">Analítico!V28</f>
        <v>0</v>
      </c>
      <c r="W19" s="14">
        <f ca="1">Analítico!W28</f>
        <v>0</v>
      </c>
      <c r="X19" s="14">
        <f ca="1">Analítico!X28</f>
        <v>0</v>
      </c>
      <c r="Y19" s="14">
        <f ca="1">Analítico!Y28</f>
        <v>0</v>
      </c>
      <c r="Z19" s="14">
        <f ca="1">Analítico!Z28</f>
        <v>0</v>
      </c>
      <c r="AA19" s="14">
        <f ca="1">Analítico!AA28</f>
        <v>0</v>
      </c>
      <c r="AB19" s="14">
        <f ca="1">Analítico!AB28</f>
        <v>0</v>
      </c>
      <c r="AC19" s="14">
        <f ca="1">Analítico!AC28</f>
        <v>0</v>
      </c>
      <c r="AD19" s="14">
        <f ca="1">Analítico!AD28</f>
        <v>0</v>
      </c>
      <c r="AE19" s="14">
        <f ca="1">Analítico!AE28</f>
        <v>0</v>
      </c>
      <c r="AF19" s="14">
        <f ca="1">Analítico!AF28</f>
        <v>0</v>
      </c>
      <c r="AG19" s="14">
        <f ca="1">Analítico!AG28</f>
        <v>0</v>
      </c>
      <c r="AH19" s="14">
        <f ca="1">Analítico!AH28</f>
        <v>0</v>
      </c>
      <c r="AI19" s="14">
        <f ca="1">Analítico!AI28</f>
        <v>0</v>
      </c>
      <c r="AJ19" s="14">
        <f ca="1">Analítico!AJ28</f>
        <v>0</v>
      </c>
      <c r="AK19" s="14">
        <f ca="1">Analítico!AK28</f>
        <v>0</v>
      </c>
      <c r="AL19" s="14">
        <f ca="1">Analítico!AL28</f>
        <v>0</v>
      </c>
      <c r="AM19" s="14">
        <f ca="1">Analítico!AM28</f>
        <v>0</v>
      </c>
      <c r="AN19" s="14">
        <f ca="1">Analítico!AN28</f>
        <v>0</v>
      </c>
      <c r="AO19" s="14">
        <f ca="1">Analítico!AO28</f>
        <v>0</v>
      </c>
      <c r="AP19" s="14">
        <f ca="1">Analítico!AP28</f>
        <v>0</v>
      </c>
      <c r="AQ19" s="14">
        <f ca="1">Analítico!AQ28</f>
        <v>0</v>
      </c>
      <c r="AR19" s="14">
        <f ca="1">Analítico!AR28</f>
        <v>0</v>
      </c>
      <c r="AS19" s="14">
        <f ca="1">Analítico!AS28</f>
        <v>0</v>
      </c>
      <c r="AT19" s="14">
        <f ca="1">Analítico!AT28</f>
        <v>0</v>
      </c>
      <c r="AU19" s="14">
        <f ca="1">Analítico!AU28</f>
        <v>0</v>
      </c>
      <c r="AV19" s="14">
        <f ca="1">Analítico!AV28</f>
        <v>0</v>
      </c>
      <c r="AW19" s="14">
        <f ca="1">Analítico!AW28</f>
        <v>0</v>
      </c>
      <c r="AX19" s="14">
        <f ca="1">Analítico!AX28</f>
        <v>0</v>
      </c>
      <c r="AY19" s="14">
        <f ca="1">Analítico!AY28</f>
        <v>0</v>
      </c>
      <c r="AZ19" s="14">
        <f ca="1">Analítico!AZ28</f>
        <v>0</v>
      </c>
      <c r="BA19" s="14">
        <f ca="1">Analítico!BA28</f>
        <v>0</v>
      </c>
      <c r="BB19" s="14">
        <f ca="1">Analítico!BB28</f>
        <v>0</v>
      </c>
      <c r="BC19" s="14">
        <f ca="1">Analítico!BC28</f>
        <v>0</v>
      </c>
      <c r="BD19" s="14">
        <f ca="1">Analítico!BD28</f>
        <v>0</v>
      </c>
      <c r="BE19" s="14">
        <f ca="1">Analítico!BE28</f>
        <v>0</v>
      </c>
      <c r="BF19" s="14">
        <f ca="1">Analítico!BF28</f>
        <v>0</v>
      </c>
      <c r="BG19" s="14">
        <f ca="1">Analítico!BG28</f>
        <v>0</v>
      </c>
      <c r="BH19" s="14">
        <f ca="1">Analítico!BH28</f>
        <v>0</v>
      </c>
      <c r="BI19" s="14">
        <f ca="1">Analítico!BI28</f>
        <v>0</v>
      </c>
      <c r="BJ19" s="14">
        <f ca="1">Analítico!BJ28</f>
        <v>0</v>
      </c>
      <c r="BK19" s="15">
        <f t="shared" ref="BK19:BK26" ca="1" si="6">SUM(C19:BJ19)</f>
        <v>10668826.630977299</v>
      </c>
      <c r="BL19" s="67">
        <f t="shared" ref="BL19:BL25" ca="1" si="7">IF($BK$28=0,0,BK19/$BK$28)</f>
        <v>0.12976179574289856</v>
      </c>
    </row>
    <row r="20" spans="1:68" ht="15.75" customHeight="1">
      <c r="A20" s="209" t="s">
        <v>69</v>
      </c>
      <c r="B20" s="13" t="s">
        <v>70</v>
      </c>
      <c r="C20" s="14">
        <f ca="1">Analítico!C32</f>
        <v>0</v>
      </c>
      <c r="D20" s="14">
        <f ca="1">Analítico!D32</f>
        <v>0</v>
      </c>
      <c r="E20" s="14">
        <f ca="1">Analítico!E32</f>
        <v>0</v>
      </c>
      <c r="F20" s="14">
        <f ca="1">Analítico!F32</f>
        <v>0</v>
      </c>
      <c r="G20" s="14">
        <f ca="1">Analítico!G32</f>
        <v>0</v>
      </c>
      <c r="H20" s="14">
        <f ca="1">Analítico!H32</f>
        <v>0</v>
      </c>
      <c r="I20" s="14">
        <f ca="1">Analítico!I32</f>
        <v>0</v>
      </c>
      <c r="J20" s="14">
        <f ca="1">Analítico!J32</f>
        <v>0</v>
      </c>
      <c r="K20" s="14">
        <f ca="1">Analítico!K32</f>
        <v>0</v>
      </c>
      <c r="L20" s="14">
        <f ca="1">Analítico!L32</f>
        <v>0</v>
      </c>
      <c r="M20" s="14">
        <f ca="1">Analítico!M32</f>
        <v>0</v>
      </c>
      <c r="N20" s="14">
        <f ca="1">Analítico!N32</f>
        <v>0</v>
      </c>
      <c r="O20" s="14">
        <f ca="1">Analítico!O32</f>
        <v>0</v>
      </c>
      <c r="P20" s="14">
        <f ca="1">Analítico!P32</f>
        <v>0</v>
      </c>
      <c r="Q20" s="14">
        <f ca="1">Analítico!Q32</f>
        <v>0</v>
      </c>
      <c r="R20" s="14">
        <f ca="1">Analítico!R32</f>
        <v>0</v>
      </c>
      <c r="S20" s="14">
        <f ca="1">Analítico!S32</f>
        <v>0</v>
      </c>
      <c r="T20" s="14">
        <f ca="1">Analítico!T32</f>
        <v>0</v>
      </c>
      <c r="U20" s="14">
        <f ca="1">Analítico!U32</f>
        <v>0</v>
      </c>
      <c r="V20" s="14">
        <f ca="1">Analítico!V32</f>
        <v>0</v>
      </c>
      <c r="W20" s="14">
        <f ca="1">Analítico!W32</f>
        <v>0</v>
      </c>
      <c r="X20" s="14">
        <f ca="1">Analítico!X32</f>
        <v>0</v>
      </c>
      <c r="Y20" s="14">
        <f ca="1">Analítico!Y32</f>
        <v>0</v>
      </c>
      <c r="Z20" s="14">
        <f ca="1">Analítico!Z32</f>
        <v>0</v>
      </c>
      <c r="AA20" s="14">
        <f ca="1">Analítico!AA32</f>
        <v>0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0</v>
      </c>
      <c r="BL20" s="67">
        <f t="shared" ca="1" si="7"/>
        <v>0</v>
      </c>
    </row>
    <row r="21" spans="1:68" ht="15.75" customHeight="1">
      <c r="A21" s="209" t="s">
        <v>76</v>
      </c>
      <c r="B21" s="13" t="s">
        <v>77</v>
      </c>
      <c r="C21" s="14">
        <f ca="1">Analítico!C45</f>
        <v>580303.49636286392</v>
      </c>
      <c r="D21" s="14">
        <f ca="1">Analítico!D45</f>
        <v>580303.49636286392</v>
      </c>
      <c r="E21" s="14">
        <f ca="1">Analítico!E45</f>
        <v>580303.49636286392</v>
      </c>
      <c r="F21" s="14">
        <f ca="1">Analítico!F45</f>
        <v>580303.49636286392</v>
      </c>
      <c r="G21" s="14">
        <f ca="1">Analítico!G45</f>
        <v>580303.49636286392</v>
      </c>
      <c r="H21" s="14">
        <f ca="1">Analítico!H45</f>
        <v>580303.49636286392</v>
      </c>
      <c r="I21" s="14">
        <f ca="1">Analítico!I45</f>
        <v>580303.49636286392</v>
      </c>
      <c r="J21" s="14">
        <f ca="1">Analítico!J45</f>
        <v>580303.49636286392</v>
      </c>
      <c r="K21" s="14">
        <f ca="1">Analítico!K45</f>
        <v>580303.49636286392</v>
      </c>
      <c r="L21" s="14">
        <f ca="1">Analítico!L45</f>
        <v>90969.751627100006</v>
      </c>
      <c r="M21" s="14">
        <f ca="1">Analítico!M45</f>
        <v>0</v>
      </c>
      <c r="N21" s="14">
        <f ca="1">Analítico!N45</f>
        <v>0</v>
      </c>
      <c r="O21" s="14">
        <f ca="1">Analítico!O45</f>
        <v>0</v>
      </c>
      <c r="P21" s="14">
        <f ca="1">Analítico!P45</f>
        <v>0</v>
      </c>
      <c r="Q21" s="14">
        <f ca="1">Analítico!Q45</f>
        <v>0</v>
      </c>
      <c r="R21" s="14">
        <f ca="1">Analítico!R45</f>
        <v>0</v>
      </c>
      <c r="S21" s="14">
        <f ca="1">Analítico!S45</f>
        <v>0</v>
      </c>
      <c r="T21" s="14">
        <f ca="1">Analítico!T45</f>
        <v>0</v>
      </c>
      <c r="U21" s="14">
        <f ca="1">Analítico!U45</f>
        <v>0</v>
      </c>
      <c r="V21" s="14">
        <f ca="1">Analítico!V45</f>
        <v>0</v>
      </c>
      <c r="W21" s="14">
        <f ca="1">Analítico!W45</f>
        <v>0</v>
      </c>
      <c r="X21" s="14">
        <f ca="1">Analítico!X45</f>
        <v>0</v>
      </c>
      <c r="Y21" s="14">
        <f ca="1">Analítico!Y45</f>
        <v>0</v>
      </c>
      <c r="Z21" s="14">
        <f ca="1">Analítico!Z45</f>
        <v>0</v>
      </c>
      <c r="AA21" s="14">
        <f ca="1">Analítico!AA45</f>
        <v>0</v>
      </c>
      <c r="AB21" s="14">
        <f ca="1">Analítico!AB45</f>
        <v>0</v>
      </c>
      <c r="AC21" s="14">
        <f ca="1">Analítico!AC45</f>
        <v>0</v>
      </c>
      <c r="AD21" s="14">
        <f ca="1">Analítico!AD45</f>
        <v>0</v>
      </c>
      <c r="AE21" s="14">
        <f ca="1">Analítico!AE45</f>
        <v>0</v>
      </c>
      <c r="AF21" s="14">
        <f ca="1">Analítico!AF45</f>
        <v>0</v>
      </c>
      <c r="AG21" s="14">
        <f ca="1">Analítico!AG45</f>
        <v>0</v>
      </c>
      <c r="AH21" s="14">
        <f ca="1">Analítico!AH45</f>
        <v>0</v>
      </c>
      <c r="AI21" s="14">
        <f ca="1">Analítico!AI45</f>
        <v>0</v>
      </c>
      <c r="AJ21" s="14">
        <f ca="1">Analítico!AJ45</f>
        <v>0</v>
      </c>
      <c r="AK21" s="14">
        <f ca="1">Analítico!AK45</f>
        <v>0</v>
      </c>
      <c r="AL21" s="14">
        <f ca="1">Analítico!AL45</f>
        <v>0</v>
      </c>
      <c r="AM21" s="14">
        <f ca="1">Analítico!AM45</f>
        <v>0</v>
      </c>
      <c r="AN21" s="14">
        <f ca="1">Analítico!AN45</f>
        <v>0</v>
      </c>
      <c r="AO21" s="14">
        <f ca="1">Analítico!AO45</f>
        <v>0</v>
      </c>
      <c r="AP21" s="14">
        <f ca="1">Analítico!AP45</f>
        <v>0</v>
      </c>
      <c r="AQ21" s="14">
        <f ca="1">Analítico!AQ45</f>
        <v>0</v>
      </c>
      <c r="AR21" s="14">
        <f ca="1">Analítico!AR45</f>
        <v>0</v>
      </c>
      <c r="AS21" s="14">
        <f ca="1">Analítico!AS45</f>
        <v>0</v>
      </c>
      <c r="AT21" s="14">
        <f ca="1">Analítico!AT45</f>
        <v>0</v>
      </c>
      <c r="AU21" s="14">
        <f ca="1">Analítico!AU45</f>
        <v>0</v>
      </c>
      <c r="AV21" s="14">
        <f ca="1">Analítico!AV45</f>
        <v>0</v>
      </c>
      <c r="AW21" s="14">
        <f ca="1">Analítico!AW45</f>
        <v>0</v>
      </c>
      <c r="AX21" s="14">
        <f ca="1">Analítico!AX45</f>
        <v>0</v>
      </c>
      <c r="AY21" s="14">
        <f ca="1">Analítico!AY45</f>
        <v>0</v>
      </c>
      <c r="AZ21" s="14">
        <f ca="1">Analítico!AZ45</f>
        <v>0</v>
      </c>
      <c r="BA21" s="14">
        <f ca="1">Analítico!BA45</f>
        <v>0</v>
      </c>
      <c r="BB21" s="14">
        <f ca="1">Analítico!BB45</f>
        <v>0</v>
      </c>
      <c r="BC21" s="14">
        <f ca="1">Analítico!BC45</f>
        <v>0</v>
      </c>
      <c r="BD21" s="14">
        <f ca="1">Analítico!BD45</f>
        <v>0</v>
      </c>
      <c r="BE21" s="14">
        <f ca="1">Analítico!BE45</f>
        <v>0</v>
      </c>
      <c r="BF21" s="14">
        <f ca="1">Analítico!BF45</f>
        <v>0</v>
      </c>
      <c r="BG21" s="14">
        <f ca="1">Analítico!BG45</f>
        <v>0</v>
      </c>
      <c r="BH21" s="14">
        <f ca="1">Analítico!BH45</f>
        <v>0</v>
      </c>
      <c r="BI21" s="14">
        <f ca="1">Analítico!BI45</f>
        <v>0</v>
      </c>
      <c r="BJ21" s="14">
        <f ca="1">Analítico!BJ45</f>
        <v>0</v>
      </c>
      <c r="BK21" s="15">
        <f t="shared" ca="1" si="6"/>
        <v>5313701.2188928751</v>
      </c>
      <c r="BL21" s="67">
        <f t="shared" ca="1" si="7"/>
        <v>6.4628982741432597E-2</v>
      </c>
    </row>
    <row r="22" spans="1:68" ht="15.75" customHeight="1">
      <c r="A22" s="209" t="s">
        <v>101</v>
      </c>
      <c r="B22" s="13" t="s">
        <v>102</v>
      </c>
      <c r="C22" s="14">
        <f ca="1">Analítico!C56</f>
        <v>602860.46718462394</v>
      </c>
      <c r="D22" s="14">
        <f ca="1">Analítico!D56</f>
        <v>602860.46718462394</v>
      </c>
      <c r="E22" s="14">
        <f ca="1">Analítico!E56</f>
        <v>602860.46718462394</v>
      </c>
      <c r="F22" s="14">
        <f ca="1">Analítico!F56</f>
        <v>602860.46718462394</v>
      </c>
      <c r="G22" s="14">
        <f ca="1">Analítico!G56</f>
        <v>602860.46718462394</v>
      </c>
      <c r="H22" s="14">
        <f ca="1">Analítico!H56</f>
        <v>602860.46718462394</v>
      </c>
      <c r="I22" s="14">
        <f ca="1">Analítico!I56</f>
        <v>602860.46718462394</v>
      </c>
      <c r="J22" s="14">
        <f ca="1">Analítico!J56</f>
        <v>602860.46718462394</v>
      </c>
      <c r="K22" s="14">
        <f ca="1">Analítico!K56</f>
        <v>602860.46718462394</v>
      </c>
      <c r="L22" s="14">
        <f ca="1">Analítico!L56</f>
        <v>0</v>
      </c>
      <c r="M22" s="14">
        <f ca="1">Analítico!M56</f>
        <v>0</v>
      </c>
      <c r="N22" s="14">
        <f ca="1">Analítico!N56</f>
        <v>0</v>
      </c>
      <c r="O22" s="14">
        <f ca="1">Analítico!O56</f>
        <v>0</v>
      </c>
      <c r="P22" s="14">
        <f ca="1">Analítico!P56</f>
        <v>0</v>
      </c>
      <c r="Q22" s="14">
        <f ca="1">Analítico!Q56</f>
        <v>0</v>
      </c>
      <c r="R22" s="14">
        <f ca="1">Analítico!R56</f>
        <v>0</v>
      </c>
      <c r="S22" s="14">
        <f ca="1">Analítico!S56</f>
        <v>0</v>
      </c>
      <c r="T22" s="14">
        <f ca="1">Analítico!T56</f>
        <v>0</v>
      </c>
      <c r="U22" s="14">
        <f ca="1">Analítico!U56</f>
        <v>0</v>
      </c>
      <c r="V22" s="14">
        <f ca="1">Analítico!V56</f>
        <v>0</v>
      </c>
      <c r="W22" s="14">
        <f ca="1">Analítico!W56</f>
        <v>0</v>
      </c>
      <c r="X22" s="14">
        <f ca="1">Analítico!X56</f>
        <v>0</v>
      </c>
      <c r="Y22" s="14">
        <f ca="1">Analítico!Y56</f>
        <v>0</v>
      </c>
      <c r="Z22" s="14">
        <f ca="1">Analítico!Z56</f>
        <v>0</v>
      </c>
      <c r="AA22" s="14">
        <f ca="1">Analítico!AA56</f>
        <v>0</v>
      </c>
      <c r="AB22" s="14">
        <f ca="1">Analítico!AB56</f>
        <v>0</v>
      </c>
      <c r="AC22" s="14">
        <f ca="1">Analítico!AC56</f>
        <v>0</v>
      </c>
      <c r="AD22" s="14">
        <f ca="1">Analítico!AD56</f>
        <v>0</v>
      </c>
      <c r="AE22" s="14">
        <f ca="1">Analítico!AE56</f>
        <v>0</v>
      </c>
      <c r="AF22" s="14">
        <f ca="1">Analítico!AF56</f>
        <v>0</v>
      </c>
      <c r="AG22" s="14">
        <f ca="1">Analítico!AG56</f>
        <v>0</v>
      </c>
      <c r="AH22" s="14">
        <f ca="1">Analítico!AH56</f>
        <v>0</v>
      </c>
      <c r="AI22" s="14">
        <f ca="1">Analítico!AI56</f>
        <v>0</v>
      </c>
      <c r="AJ22" s="14">
        <f ca="1">Analítico!AJ56</f>
        <v>0</v>
      </c>
      <c r="AK22" s="14">
        <f ca="1">Analítico!AK56</f>
        <v>0</v>
      </c>
      <c r="AL22" s="14">
        <f ca="1">Analítico!AL56</f>
        <v>0</v>
      </c>
      <c r="AM22" s="14">
        <f ca="1">Analítico!AM56</f>
        <v>0</v>
      </c>
      <c r="AN22" s="14">
        <f ca="1">Analítico!AN56</f>
        <v>0</v>
      </c>
      <c r="AO22" s="14">
        <f ca="1">Analítico!AO56</f>
        <v>0</v>
      </c>
      <c r="AP22" s="14">
        <f ca="1">Analítico!AP56</f>
        <v>0</v>
      </c>
      <c r="AQ22" s="14">
        <f ca="1">Analítico!AQ56</f>
        <v>0</v>
      </c>
      <c r="AR22" s="14">
        <f ca="1">Analítico!AR56</f>
        <v>0</v>
      </c>
      <c r="AS22" s="14">
        <f ca="1">Analítico!AS56</f>
        <v>0</v>
      </c>
      <c r="AT22" s="14">
        <f ca="1">Analítico!AT56</f>
        <v>0</v>
      </c>
      <c r="AU22" s="14">
        <f ca="1">Analítico!AU56</f>
        <v>0</v>
      </c>
      <c r="AV22" s="14">
        <f ca="1">Analítico!AV56</f>
        <v>0</v>
      </c>
      <c r="AW22" s="14">
        <f ca="1">Analítico!AW56</f>
        <v>0</v>
      </c>
      <c r="AX22" s="14">
        <f ca="1">Analítico!AX56</f>
        <v>0</v>
      </c>
      <c r="AY22" s="14">
        <f ca="1">Analítico!AY56</f>
        <v>0</v>
      </c>
      <c r="AZ22" s="14">
        <f ca="1">Analítico!AZ56</f>
        <v>0</v>
      </c>
      <c r="BA22" s="14">
        <f ca="1">Analítico!BA56</f>
        <v>0</v>
      </c>
      <c r="BB22" s="14">
        <f ca="1">Analítico!BB56</f>
        <v>0</v>
      </c>
      <c r="BC22" s="14">
        <f ca="1">Analítico!BC56</f>
        <v>0</v>
      </c>
      <c r="BD22" s="14">
        <f ca="1">Analítico!BD56</f>
        <v>0</v>
      </c>
      <c r="BE22" s="14">
        <f ca="1">Analítico!BE56</f>
        <v>0</v>
      </c>
      <c r="BF22" s="14">
        <f ca="1">Analítico!BF56</f>
        <v>0</v>
      </c>
      <c r="BG22" s="14">
        <f ca="1">Analítico!BG56</f>
        <v>0</v>
      </c>
      <c r="BH22" s="14">
        <f ca="1">Analítico!BH56</f>
        <v>0</v>
      </c>
      <c r="BI22" s="14">
        <f ca="1">Analítico!BI56</f>
        <v>0</v>
      </c>
      <c r="BJ22" s="14">
        <f ca="1">Analítico!BJ56</f>
        <v>0</v>
      </c>
      <c r="BK22" s="15">
        <f t="shared" ca="1" si="6"/>
        <v>5425744.2046616143</v>
      </c>
      <c r="BL22" s="67">
        <f t="shared" ca="1" si="7"/>
        <v>6.5991728574374853E-2</v>
      </c>
    </row>
    <row r="23" spans="1:68" ht="21" customHeight="1">
      <c r="A23" s="375" t="s">
        <v>122</v>
      </c>
      <c r="B23" s="375"/>
      <c r="C23" s="16">
        <f ca="1">SUBTOTAL(109,C19:C22)</f>
        <v>2368589.1447671875</v>
      </c>
      <c r="D23" s="16">
        <f t="shared" ref="D23:L23" ca="1" si="8">SUBTOTAL(109,D19:D22)</f>
        <v>2368589.1447671875</v>
      </c>
      <c r="E23" s="16">
        <f t="shared" ca="1" si="8"/>
        <v>2368589.1447671875</v>
      </c>
      <c r="F23" s="16">
        <f t="shared" ca="1" si="8"/>
        <v>2368589.1447671875</v>
      </c>
      <c r="G23" s="16">
        <f t="shared" ca="1" si="8"/>
        <v>2368589.1447671875</v>
      </c>
      <c r="H23" s="16">
        <f t="shared" ca="1" si="8"/>
        <v>2368589.1447671875</v>
      </c>
      <c r="I23" s="16">
        <f t="shared" ca="1" si="8"/>
        <v>2368589.1447671875</v>
      </c>
      <c r="J23" s="16">
        <f t="shared" ca="1" si="8"/>
        <v>2368589.1447671875</v>
      </c>
      <c r="K23" s="16">
        <f t="shared" ca="1" si="8"/>
        <v>2368589.1447671875</v>
      </c>
      <c r="L23" s="16">
        <f t="shared" ca="1" si="8"/>
        <v>90969.751627100006</v>
      </c>
      <c r="M23" s="16">
        <f t="shared" ref="M23:Y23" ca="1" si="9">SUBTOTAL(109,M19:M22)</f>
        <v>0</v>
      </c>
      <c r="N23" s="16">
        <f t="shared" ca="1" si="9"/>
        <v>0</v>
      </c>
      <c r="O23" s="16">
        <f t="shared" ca="1" si="9"/>
        <v>0</v>
      </c>
      <c r="P23" s="16">
        <f t="shared" ca="1" si="9"/>
        <v>0</v>
      </c>
      <c r="Q23" s="16">
        <f t="shared" ca="1" si="9"/>
        <v>0</v>
      </c>
      <c r="R23" s="16">
        <f t="shared" ca="1" si="9"/>
        <v>0</v>
      </c>
      <c r="S23" s="16">
        <f t="shared" ca="1" si="9"/>
        <v>0</v>
      </c>
      <c r="T23" s="16">
        <f t="shared" ca="1" si="9"/>
        <v>0</v>
      </c>
      <c r="U23" s="16">
        <f t="shared" ca="1" si="9"/>
        <v>0</v>
      </c>
      <c r="V23" s="16">
        <f t="shared" ca="1" si="9"/>
        <v>0</v>
      </c>
      <c r="W23" s="16">
        <f t="shared" ca="1" si="9"/>
        <v>0</v>
      </c>
      <c r="X23" s="16">
        <f t="shared" ca="1" si="9"/>
        <v>0</v>
      </c>
      <c r="Y23" s="16">
        <f t="shared" ca="1" si="9"/>
        <v>0</v>
      </c>
      <c r="Z23" s="16">
        <f t="shared" ref="Z23:AJ23" ca="1" si="10">SUBTOTAL(109,Z19:Z22)</f>
        <v>0</v>
      </c>
      <c r="AA23" s="16">
        <f t="shared" ca="1" si="10"/>
        <v>0</v>
      </c>
      <c r="AB23" s="16">
        <f t="shared" ca="1" si="10"/>
        <v>0</v>
      </c>
      <c r="AC23" s="16">
        <f t="shared" ca="1" si="10"/>
        <v>0</v>
      </c>
      <c r="AD23" s="16">
        <f t="shared" ca="1" si="10"/>
        <v>0</v>
      </c>
      <c r="AE23" s="16">
        <f t="shared" ca="1" si="10"/>
        <v>0</v>
      </c>
      <c r="AF23" s="16">
        <f t="shared" ca="1" si="10"/>
        <v>0</v>
      </c>
      <c r="AG23" s="16">
        <f t="shared" ca="1" si="10"/>
        <v>0</v>
      </c>
      <c r="AH23" s="16">
        <f t="shared" ca="1" si="10"/>
        <v>0</v>
      </c>
      <c r="AI23" s="16">
        <f t="shared" ca="1" si="10"/>
        <v>0</v>
      </c>
      <c r="AJ23" s="16">
        <f t="shared" ca="1" si="10"/>
        <v>0</v>
      </c>
      <c r="AK23" s="16">
        <f t="shared" ref="AK23:BJ23" ca="1" si="11">SUBTOTAL(109,AK19:AK22)</f>
        <v>0</v>
      </c>
      <c r="AL23" s="16">
        <f t="shared" ca="1" si="11"/>
        <v>0</v>
      </c>
      <c r="AM23" s="16">
        <f t="shared" ca="1" si="11"/>
        <v>0</v>
      </c>
      <c r="AN23" s="16">
        <f t="shared" ca="1" si="11"/>
        <v>0</v>
      </c>
      <c r="AO23" s="16">
        <f t="shared" ca="1" si="11"/>
        <v>0</v>
      </c>
      <c r="AP23" s="16">
        <f t="shared" ca="1" si="11"/>
        <v>0</v>
      </c>
      <c r="AQ23" s="16">
        <f t="shared" ca="1" si="11"/>
        <v>0</v>
      </c>
      <c r="AR23" s="16">
        <f t="shared" ca="1" si="11"/>
        <v>0</v>
      </c>
      <c r="AS23" s="16">
        <f t="shared" ca="1" si="11"/>
        <v>0</v>
      </c>
      <c r="AT23" s="16">
        <f t="shared" ca="1" si="11"/>
        <v>0</v>
      </c>
      <c r="AU23" s="16">
        <f t="shared" ca="1" si="11"/>
        <v>0</v>
      </c>
      <c r="AV23" s="16">
        <f t="shared" ca="1" si="11"/>
        <v>0</v>
      </c>
      <c r="AW23" s="16">
        <f t="shared" ca="1" si="11"/>
        <v>0</v>
      </c>
      <c r="AX23" s="16">
        <f t="shared" ca="1" si="11"/>
        <v>0</v>
      </c>
      <c r="AY23" s="16">
        <f t="shared" ca="1" si="11"/>
        <v>0</v>
      </c>
      <c r="AZ23" s="16">
        <f t="shared" ca="1" si="11"/>
        <v>0</v>
      </c>
      <c r="BA23" s="16">
        <f t="shared" ca="1" si="11"/>
        <v>0</v>
      </c>
      <c r="BB23" s="16">
        <f t="shared" ca="1" si="11"/>
        <v>0</v>
      </c>
      <c r="BC23" s="16">
        <f t="shared" ca="1" si="11"/>
        <v>0</v>
      </c>
      <c r="BD23" s="16">
        <f t="shared" ca="1" si="11"/>
        <v>0</v>
      </c>
      <c r="BE23" s="16">
        <f t="shared" ca="1" si="11"/>
        <v>0</v>
      </c>
      <c r="BF23" s="16">
        <f t="shared" ca="1" si="11"/>
        <v>0</v>
      </c>
      <c r="BG23" s="16">
        <f t="shared" ca="1" si="11"/>
        <v>0</v>
      </c>
      <c r="BH23" s="16">
        <f t="shared" ca="1" si="11"/>
        <v>0</v>
      </c>
      <c r="BI23" s="16">
        <f t="shared" ca="1" si="11"/>
        <v>0</v>
      </c>
      <c r="BJ23" s="16">
        <f t="shared" ca="1" si="11"/>
        <v>0</v>
      </c>
      <c r="BK23" s="16">
        <f t="shared" ca="1" si="6"/>
        <v>21408272.054531787</v>
      </c>
      <c r="BL23" s="65">
        <f t="shared" ca="1" si="7"/>
        <v>0.26038250705870597</v>
      </c>
    </row>
    <row r="24" spans="1:68" ht="21" customHeight="1">
      <c r="A24" s="208" t="s">
        <v>123</v>
      </c>
      <c r="B24" s="13" t="s">
        <v>124</v>
      </c>
      <c r="C24" s="14">
        <f>Analítico!C137</f>
        <v>8369113.959999999</v>
      </c>
      <c r="D24" s="14">
        <f>Analítico!D137</f>
        <v>8729113.959999999</v>
      </c>
      <c r="E24" s="14">
        <f>Analítico!E137</f>
        <v>5758769.5199999996</v>
      </c>
      <c r="F24" s="14">
        <f>Analítico!F137</f>
        <v>5782519.5199999996</v>
      </c>
      <c r="G24" s="14">
        <f>Analítico!G137</f>
        <v>5767519.5199999996</v>
      </c>
      <c r="H24" s="14">
        <f>Analítico!H137</f>
        <v>5758769.5199999996</v>
      </c>
      <c r="I24" s="14">
        <f>Analítico!I137</f>
        <v>5758769.5199999996</v>
      </c>
      <c r="J24" s="14">
        <f>Analítico!J137</f>
        <v>5758769.5199999996</v>
      </c>
      <c r="K24" s="14">
        <f>Analítico!K137</f>
        <v>5758769.5199999996</v>
      </c>
      <c r="L24" s="14">
        <f>Analítico!L137</f>
        <v>0</v>
      </c>
      <c r="M24" s="14">
        <f>Analítico!M137</f>
        <v>0</v>
      </c>
      <c r="N24" s="14">
        <f>Analítico!N137</f>
        <v>0</v>
      </c>
      <c r="O24" s="14">
        <f>Analítico!O137</f>
        <v>0</v>
      </c>
      <c r="P24" s="14">
        <f>Analítico!P137</f>
        <v>0</v>
      </c>
      <c r="Q24" s="14">
        <f>Analítico!Q137</f>
        <v>0</v>
      </c>
      <c r="R24" s="14">
        <f>Analítico!R137</f>
        <v>0</v>
      </c>
      <c r="S24" s="14">
        <f>Analítico!S137</f>
        <v>0</v>
      </c>
      <c r="T24" s="14">
        <f>Analítico!T137</f>
        <v>0</v>
      </c>
      <c r="U24" s="14">
        <f>Analítico!U137</f>
        <v>0</v>
      </c>
      <c r="V24" s="14">
        <f>Analítico!V137</f>
        <v>0</v>
      </c>
      <c r="W24" s="14">
        <f>Analítico!W137</f>
        <v>0</v>
      </c>
      <c r="X24" s="14">
        <f>Analítico!X137</f>
        <v>0</v>
      </c>
      <c r="Y24" s="14">
        <f>Analítico!Y137</f>
        <v>0</v>
      </c>
      <c r="Z24" s="14">
        <f>Analítico!Z137</f>
        <v>0</v>
      </c>
      <c r="AA24" s="14">
        <f>Analítico!AA137</f>
        <v>0</v>
      </c>
      <c r="AB24" s="14">
        <f>Analítico!AB137</f>
        <v>0</v>
      </c>
      <c r="AC24" s="14">
        <f>Analítico!AC137</f>
        <v>0</v>
      </c>
      <c r="AD24" s="14">
        <f>Analítico!AD137</f>
        <v>0</v>
      </c>
      <c r="AE24" s="14">
        <f>Analítico!AE137</f>
        <v>0</v>
      </c>
      <c r="AF24" s="14">
        <f>Analítico!AF137</f>
        <v>0</v>
      </c>
      <c r="AG24" s="14">
        <f>Analítico!AG137</f>
        <v>0</v>
      </c>
      <c r="AH24" s="14">
        <f>Analítico!AH137</f>
        <v>0</v>
      </c>
      <c r="AI24" s="14">
        <f>Analítico!AI137</f>
        <v>0</v>
      </c>
      <c r="AJ24" s="14">
        <f>Analítico!AJ137</f>
        <v>0</v>
      </c>
      <c r="AK24" s="14">
        <f>Analítico!AK137</f>
        <v>0</v>
      </c>
      <c r="AL24" s="14">
        <f>Analítico!AL137</f>
        <v>0</v>
      </c>
      <c r="AM24" s="14">
        <f>Analítico!AM137</f>
        <v>0</v>
      </c>
      <c r="AN24" s="14">
        <f>Analítico!AN137</f>
        <v>0</v>
      </c>
      <c r="AO24" s="14">
        <f>Analítico!AO137</f>
        <v>0</v>
      </c>
      <c r="AP24" s="14">
        <f>Analítico!AP137</f>
        <v>0</v>
      </c>
      <c r="AQ24" s="14">
        <f>Analítico!AQ137</f>
        <v>0</v>
      </c>
      <c r="AR24" s="14">
        <f>Analítico!AR137</f>
        <v>0</v>
      </c>
      <c r="AS24" s="14">
        <f>Analítico!AS137</f>
        <v>0</v>
      </c>
      <c r="AT24" s="14">
        <f>Analítico!AT137</f>
        <v>0</v>
      </c>
      <c r="AU24" s="14">
        <f>Analítico!AU137</f>
        <v>0</v>
      </c>
      <c r="AV24" s="14">
        <f>Analítico!AV137</f>
        <v>0</v>
      </c>
      <c r="AW24" s="14">
        <f>Analítico!AW137</f>
        <v>0</v>
      </c>
      <c r="AX24" s="14">
        <f>Analítico!AX137</f>
        <v>0</v>
      </c>
      <c r="AY24" s="14">
        <f>Analítico!AY137</f>
        <v>0</v>
      </c>
      <c r="AZ24" s="14">
        <f>Analítico!AZ137</f>
        <v>0</v>
      </c>
      <c r="BA24" s="14">
        <f>Analítico!BA137</f>
        <v>0</v>
      </c>
      <c r="BB24" s="14">
        <f>Analítico!BB137</f>
        <v>0</v>
      </c>
      <c r="BC24" s="14">
        <f>Analítico!BC137</f>
        <v>0</v>
      </c>
      <c r="BD24" s="14">
        <f>Analítico!BD137</f>
        <v>0</v>
      </c>
      <c r="BE24" s="14">
        <f>Analítico!BE137</f>
        <v>0</v>
      </c>
      <c r="BF24" s="14">
        <f>Analítico!BF137</f>
        <v>0</v>
      </c>
      <c r="BG24" s="14">
        <f>Analítico!BG137</f>
        <v>0</v>
      </c>
      <c r="BH24" s="14">
        <f>Analítico!BH137</f>
        <v>0</v>
      </c>
      <c r="BI24" s="14">
        <f>Analítico!BI137</f>
        <v>0</v>
      </c>
      <c r="BJ24" s="14">
        <f>Analítico!BJ137</f>
        <v>0</v>
      </c>
      <c r="BK24" s="15">
        <f t="shared" si="6"/>
        <v>57442114.559999987</v>
      </c>
      <c r="BL24" s="67">
        <f t="shared" ca="1" si="7"/>
        <v>0.6986515194588091</v>
      </c>
    </row>
    <row r="25" spans="1:68" ht="21" customHeight="1">
      <c r="A25" s="279" t="s">
        <v>282</v>
      </c>
      <c r="B25" s="280" t="s">
        <v>283</v>
      </c>
      <c r="C25" s="281">
        <f>Analítico!C154</f>
        <v>3283906.92</v>
      </c>
      <c r="D25" s="281">
        <f>Analítico!D154</f>
        <v>0</v>
      </c>
      <c r="E25" s="281">
        <f>Analítico!E154</f>
        <v>0</v>
      </c>
      <c r="F25" s="281">
        <f>Analítico!F154</f>
        <v>0</v>
      </c>
      <c r="G25" s="281">
        <f>Analítico!G154</f>
        <v>0</v>
      </c>
      <c r="H25" s="281">
        <f>Analítico!H154</f>
        <v>0</v>
      </c>
      <c r="I25" s="281">
        <f>Analítico!I154</f>
        <v>0</v>
      </c>
      <c r="J25" s="281">
        <f>Analítico!J154</f>
        <v>0</v>
      </c>
      <c r="K25" s="281">
        <f>Analítico!K154</f>
        <v>0</v>
      </c>
      <c r="L25" s="281">
        <f>Analítico!L154</f>
        <v>0</v>
      </c>
      <c r="M25" s="281">
        <f>Analítico!M154</f>
        <v>0</v>
      </c>
      <c r="N25" s="281">
        <f>Analítico!N154</f>
        <v>0</v>
      </c>
      <c r="O25" s="281">
        <f>Analítico!O154</f>
        <v>0</v>
      </c>
      <c r="P25" s="281">
        <f>Analítico!P154</f>
        <v>0</v>
      </c>
      <c r="Q25" s="281">
        <f>Analítico!Q154</f>
        <v>0</v>
      </c>
      <c r="R25" s="281">
        <f>Analítico!R154</f>
        <v>0</v>
      </c>
      <c r="S25" s="281">
        <f>Analítico!S154</f>
        <v>0</v>
      </c>
      <c r="T25" s="281">
        <f>Analítico!T154</f>
        <v>0</v>
      </c>
      <c r="U25" s="281">
        <f>Analítico!U154</f>
        <v>0</v>
      </c>
      <c r="V25" s="281">
        <f>Analítico!V154</f>
        <v>0</v>
      </c>
      <c r="W25" s="281">
        <f>Analítico!W154</f>
        <v>0</v>
      </c>
      <c r="X25" s="281">
        <f>Analítico!X154</f>
        <v>0</v>
      </c>
      <c r="Y25" s="281">
        <f>Analítico!Y154</f>
        <v>0</v>
      </c>
      <c r="Z25" s="281">
        <f>Analítico!Z154</f>
        <v>0</v>
      </c>
      <c r="AA25" s="281">
        <f>Analítico!AA154</f>
        <v>0</v>
      </c>
      <c r="AB25" s="281">
        <f>Analítico!AB154</f>
        <v>0</v>
      </c>
      <c r="AC25" s="281">
        <f>Analítico!AC154</f>
        <v>0</v>
      </c>
      <c r="AD25" s="281">
        <f>Analítico!AD154</f>
        <v>0</v>
      </c>
      <c r="AE25" s="281">
        <f>Analítico!AE154</f>
        <v>0</v>
      </c>
      <c r="AF25" s="281">
        <f>Analítico!AF154</f>
        <v>0</v>
      </c>
      <c r="AG25" s="281">
        <f>Analítico!AG154</f>
        <v>0</v>
      </c>
      <c r="AH25" s="281">
        <f>Analítico!AH154</f>
        <v>0</v>
      </c>
      <c r="AI25" s="281">
        <f>Analítico!AI154</f>
        <v>0</v>
      </c>
      <c r="AJ25" s="281">
        <f>Analítico!AJ154</f>
        <v>0</v>
      </c>
      <c r="AK25" s="281">
        <f>Analítico!AK154</f>
        <v>0</v>
      </c>
      <c r="AL25" s="281">
        <f>Analítico!AL154</f>
        <v>0</v>
      </c>
      <c r="AM25" s="281">
        <f>Analítico!AM154</f>
        <v>0</v>
      </c>
      <c r="AN25" s="281">
        <f>Analítico!AN154</f>
        <v>0</v>
      </c>
      <c r="AO25" s="281">
        <f>Analítico!AO154</f>
        <v>0</v>
      </c>
      <c r="AP25" s="281">
        <f>Analítico!AP154</f>
        <v>0</v>
      </c>
      <c r="AQ25" s="281">
        <f>Analítico!AQ154</f>
        <v>0</v>
      </c>
      <c r="AR25" s="281">
        <f>Analítico!AR154</f>
        <v>0</v>
      </c>
      <c r="AS25" s="281">
        <f>Analítico!AS154</f>
        <v>0</v>
      </c>
      <c r="AT25" s="281">
        <f>Analítico!AT154</f>
        <v>0</v>
      </c>
      <c r="AU25" s="281">
        <f>Analítico!AU154</f>
        <v>0</v>
      </c>
      <c r="AV25" s="281">
        <f>Analítico!AV154</f>
        <v>0</v>
      </c>
      <c r="AW25" s="281">
        <f>Analítico!AW154</f>
        <v>0</v>
      </c>
      <c r="AX25" s="281">
        <f>Analítico!AX154</f>
        <v>0</v>
      </c>
      <c r="AY25" s="281">
        <f>Analítico!AY154</f>
        <v>0</v>
      </c>
      <c r="AZ25" s="281">
        <f>Analítico!AZ154</f>
        <v>0</v>
      </c>
      <c r="BA25" s="281">
        <f>Analítico!BA154</f>
        <v>0</v>
      </c>
      <c r="BB25" s="281">
        <f>Analítico!BB154</f>
        <v>0</v>
      </c>
      <c r="BC25" s="281">
        <f>Analítico!BC154</f>
        <v>0</v>
      </c>
      <c r="BD25" s="281">
        <f>Analítico!BD154</f>
        <v>0</v>
      </c>
      <c r="BE25" s="281">
        <f>Analítico!BE154</f>
        <v>0</v>
      </c>
      <c r="BF25" s="281">
        <f>Analítico!BF154</f>
        <v>0</v>
      </c>
      <c r="BG25" s="281">
        <f>Analítico!BG154</f>
        <v>0</v>
      </c>
      <c r="BH25" s="281">
        <f>Analítico!BH154</f>
        <v>0</v>
      </c>
      <c r="BI25" s="281">
        <f>Analítico!BI154</f>
        <v>0</v>
      </c>
      <c r="BJ25" s="281">
        <f>Analítico!BJ154</f>
        <v>0</v>
      </c>
      <c r="BK25" s="16">
        <f t="shared" si="6"/>
        <v>3283906.92</v>
      </c>
      <c r="BL25" s="282">
        <f t="shared" ca="1" si="7"/>
        <v>3.9941192572617204E-2</v>
      </c>
      <c r="BP25" s="101"/>
    </row>
    <row r="26" spans="1:68" ht="21" customHeight="1">
      <c r="A26" s="210" t="s">
        <v>315</v>
      </c>
      <c r="B26" s="153" t="s">
        <v>316</v>
      </c>
      <c r="C26" s="154">
        <f>Analítico!C155</f>
        <v>0</v>
      </c>
      <c r="D26" s="154">
        <f>Analítico!D155</f>
        <v>0</v>
      </c>
      <c r="E26" s="154">
        <f>Analítico!E155</f>
        <v>0</v>
      </c>
      <c r="F26" s="154">
        <f>Analítico!F155</f>
        <v>0</v>
      </c>
      <c r="G26" s="154">
        <f>Analítico!G155</f>
        <v>0</v>
      </c>
      <c r="H26" s="154">
        <f>Analítico!H155</f>
        <v>0</v>
      </c>
      <c r="I26" s="154">
        <f>Analítico!I155</f>
        <v>0</v>
      </c>
      <c r="J26" s="154">
        <f>Analítico!J155</f>
        <v>0</v>
      </c>
      <c r="K26" s="154">
        <f>Analítico!K155</f>
        <v>0</v>
      </c>
      <c r="L26" s="154">
        <f>Analítico!L155</f>
        <v>0</v>
      </c>
      <c r="M26" s="154">
        <f>Analítico!M155</f>
        <v>0</v>
      </c>
      <c r="N26" s="154">
        <f>Analítico!N155</f>
        <v>0</v>
      </c>
      <c r="O26" s="154">
        <f>Analítico!O155</f>
        <v>0</v>
      </c>
      <c r="P26" s="154">
        <f>Analítico!P155</f>
        <v>0</v>
      </c>
      <c r="Q26" s="154">
        <f>Analítico!Q155</f>
        <v>0</v>
      </c>
      <c r="R26" s="154">
        <f>Analítico!R155</f>
        <v>0</v>
      </c>
      <c r="S26" s="154">
        <f>Analítico!S155</f>
        <v>0</v>
      </c>
      <c r="T26" s="154">
        <f>Analítico!T155</f>
        <v>0</v>
      </c>
      <c r="U26" s="154">
        <f>Analítico!U155</f>
        <v>0</v>
      </c>
      <c r="V26" s="154">
        <f>Analítico!V155</f>
        <v>0</v>
      </c>
      <c r="W26" s="154">
        <f>Analítico!W155</f>
        <v>0</v>
      </c>
      <c r="X26" s="154">
        <f>Analítico!X155</f>
        <v>0</v>
      </c>
      <c r="Y26" s="154">
        <f>Analítico!Y155</f>
        <v>0</v>
      </c>
      <c r="Z26" s="154">
        <f>Analítico!Z155</f>
        <v>0</v>
      </c>
      <c r="AA26" s="154">
        <f>Analítico!AA155</f>
        <v>0</v>
      </c>
      <c r="AB26" s="154">
        <f>Analítico!AB155</f>
        <v>0</v>
      </c>
      <c r="AC26" s="154">
        <f>Analítico!AC155</f>
        <v>0</v>
      </c>
      <c r="AD26" s="154">
        <f>Analítico!AD155</f>
        <v>0</v>
      </c>
      <c r="AE26" s="154">
        <f>Analítico!AE155</f>
        <v>0</v>
      </c>
      <c r="AF26" s="154">
        <f>Analítico!AF155</f>
        <v>0</v>
      </c>
      <c r="AG26" s="154">
        <f>Analítico!AG155</f>
        <v>0</v>
      </c>
      <c r="AH26" s="154">
        <f>Analítico!AH155</f>
        <v>0</v>
      </c>
      <c r="AI26" s="154">
        <f>Analítico!AI155</f>
        <v>0</v>
      </c>
      <c r="AJ26" s="154">
        <f>Analítico!AJ155</f>
        <v>0</v>
      </c>
      <c r="AK26" s="154">
        <f>Analítico!AK155</f>
        <v>0</v>
      </c>
      <c r="AL26" s="154">
        <f>Analítico!AL155</f>
        <v>0</v>
      </c>
      <c r="AM26" s="154">
        <f>Analítico!AM155</f>
        <v>0</v>
      </c>
      <c r="AN26" s="154">
        <f>Analítico!AN155</f>
        <v>0</v>
      </c>
      <c r="AO26" s="154">
        <f>Analítico!AO155</f>
        <v>0</v>
      </c>
      <c r="AP26" s="154">
        <f>Analítico!AP155</f>
        <v>0</v>
      </c>
      <c r="AQ26" s="154">
        <f>Analítico!AQ155</f>
        <v>0</v>
      </c>
      <c r="AR26" s="154">
        <f>Analítico!AR155</f>
        <v>0</v>
      </c>
      <c r="AS26" s="154">
        <f>Analítico!AS155</f>
        <v>0</v>
      </c>
      <c r="AT26" s="154">
        <f>Analítico!AT155</f>
        <v>0</v>
      </c>
      <c r="AU26" s="154">
        <f>Analítico!AU155</f>
        <v>0</v>
      </c>
      <c r="AV26" s="154">
        <f>Analítico!AV155</f>
        <v>0</v>
      </c>
      <c r="AW26" s="154">
        <f>Analítico!AW155</f>
        <v>0</v>
      </c>
      <c r="AX26" s="154">
        <f>Analítico!AX155</f>
        <v>0</v>
      </c>
      <c r="AY26" s="154">
        <f>Analítico!AY155</f>
        <v>0</v>
      </c>
      <c r="AZ26" s="154">
        <f>Analítico!AZ155</f>
        <v>0</v>
      </c>
      <c r="BA26" s="154">
        <f>Analítico!BA155</f>
        <v>0</v>
      </c>
      <c r="BB26" s="154">
        <f>Analítico!BB155</f>
        <v>0</v>
      </c>
      <c r="BC26" s="154">
        <f>Analítico!BC155</f>
        <v>0</v>
      </c>
      <c r="BD26" s="154">
        <f>Analítico!BD155</f>
        <v>0</v>
      </c>
      <c r="BE26" s="154">
        <f>Analítico!BE155</f>
        <v>0</v>
      </c>
      <c r="BF26" s="154">
        <f>Analítico!BF155</f>
        <v>0</v>
      </c>
      <c r="BG26" s="154">
        <f>Analítico!BG155</f>
        <v>0</v>
      </c>
      <c r="BH26" s="154">
        <f>Analítico!BH155</f>
        <v>0</v>
      </c>
      <c r="BI26" s="154">
        <f>Analítico!BI155</f>
        <v>0</v>
      </c>
      <c r="BJ26" s="154">
        <f>Analítico!BJ155</f>
        <v>0</v>
      </c>
      <c r="BK26" s="155">
        <f t="shared" si="6"/>
        <v>0</v>
      </c>
      <c r="BL26" s="156">
        <f t="shared" ref="BL26" ca="1" si="12">IF($BK$28=0,0,BK26/$BK$28)</f>
        <v>0</v>
      </c>
      <c r="BP26" s="101"/>
    </row>
    <row r="27" spans="1:68" ht="21" customHeight="1" thickBot="1">
      <c r="A27" s="211" t="s">
        <v>317</v>
      </c>
      <c r="B27" s="106" t="s">
        <v>318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62">
        <f>Desmobilização!H204</f>
        <v>84256</v>
      </c>
      <c r="BL27" s="108">
        <f t="shared" ref="BL27" ca="1" si="13">IF($BK$28=0,0,BK27/$BK$28)</f>
        <v>1.0247809098676997E-3</v>
      </c>
      <c r="BP27" s="101"/>
    </row>
    <row r="28" spans="1:68" ht="21" customHeight="1" thickBot="1">
      <c r="A28" s="274" t="s">
        <v>356</v>
      </c>
      <c r="B28" s="228"/>
      <c r="C28" s="272">
        <f ca="1">SUBTOTAL(109,C19:C27)</f>
        <v>14021610.024767186</v>
      </c>
      <c r="D28" s="272">
        <f t="shared" ref="D28:L28" ca="1" si="14">SUBTOTAL(109,D19:D27)</f>
        <v>11097703.104767187</v>
      </c>
      <c r="E28" s="272">
        <f t="shared" ca="1" si="14"/>
        <v>8127358.6647671871</v>
      </c>
      <c r="F28" s="272">
        <f t="shared" ca="1" si="14"/>
        <v>8151108.6647671871</v>
      </c>
      <c r="G28" s="272">
        <f t="shared" ca="1" si="14"/>
        <v>8136108.6647671871</v>
      </c>
      <c r="H28" s="272">
        <f t="shared" ca="1" si="14"/>
        <v>8127358.6647671871</v>
      </c>
      <c r="I28" s="272">
        <f t="shared" ca="1" si="14"/>
        <v>8127358.6647671871</v>
      </c>
      <c r="J28" s="272">
        <f t="shared" ca="1" si="14"/>
        <v>8127358.6647671871</v>
      </c>
      <c r="K28" s="272">
        <f t="shared" ca="1" si="14"/>
        <v>8127358.6647671871</v>
      </c>
      <c r="L28" s="272">
        <f t="shared" ca="1" si="14"/>
        <v>90969.751627100006</v>
      </c>
      <c r="M28" s="272">
        <f t="shared" ref="M28:Y28" ca="1" si="15">SUBTOTAL(109,M19:M27)</f>
        <v>0</v>
      </c>
      <c r="N28" s="272">
        <f t="shared" ca="1" si="15"/>
        <v>0</v>
      </c>
      <c r="O28" s="272">
        <f t="shared" ca="1" si="15"/>
        <v>0</v>
      </c>
      <c r="P28" s="272">
        <f t="shared" ca="1" si="15"/>
        <v>0</v>
      </c>
      <c r="Q28" s="272">
        <f t="shared" ca="1" si="15"/>
        <v>0</v>
      </c>
      <c r="R28" s="272">
        <f t="shared" ca="1" si="15"/>
        <v>0</v>
      </c>
      <c r="S28" s="272">
        <f t="shared" ca="1" si="15"/>
        <v>0</v>
      </c>
      <c r="T28" s="272">
        <f t="shared" ca="1" si="15"/>
        <v>0</v>
      </c>
      <c r="U28" s="272">
        <f t="shared" ca="1" si="15"/>
        <v>0</v>
      </c>
      <c r="V28" s="272">
        <f t="shared" ca="1" si="15"/>
        <v>0</v>
      </c>
      <c r="W28" s="272">
        <f t="shared" ca="1" si="15"/>
        <v>0</v>
      </c>
      <c r="X28" s="272">
        <f t="shared" ca="1" si="15"/>
        <v>0</v>
      </c>
      <c r="Y28" s="272">
        <f t="shared" ca="1" si="15"/>
        <v>0</v>
      </c>
      <c r="Z28" s="272">
        <f t="shared" ref="Z28:AJ28" ca="1" si="16">SUBTOTAL(109,Z19:Z27)</f>
        <v>0</v>
      </c>
      <c r="AA28" s="272">
        <f t="shared" ca="1" si="16"/>
        <v>0</v>
      </c>
      <c r="AB28" s="272">
        <f t="shared" ca="1" si="16"/>
        <v>0</v>
      </c>
      <c r="AC28" s="272">
        <f t="shared" ca="1" si="16"/>
        <v>0</v>
      </c>
      <c r="AD28" s="272">
        <f t="shared" ca="1" si="16"/>
        <v>0</v>
      </c>
      <c r="AE28" s="272">
        <f t="shared" ca="1" si="16"/>
        <v>0</v>
      </c>
      <c r="AF28" s="272">
        <f t="shared" ca="1" si="16"/>
        <v>0</v>
      </c>
      <c r="AG28" s="272">
        <f t="shared" ca="1" si="16"/>
        <v>0</v>
      </c>
      <c r="AH28" s="272">
        <f t="shared" ca="1" si="16"/>
        <v>0</v>
      </c>
      <c r="AI28" s="272">
        <f t="shared" ca="1" si="16"/>
        <v>0</v>
      </c>
      <c r="AJ28" s="272">
        <f t="shared" ca="1" si="16"/>
        <v>0</v>
      </c>
      <c r="AK28" s="272">
        <f t="shared" ref="AK28:BJ28" ca="1" si="17">SUBTOTAL(109,AK19:AK27)</f>
        <v>0</v>
      </c>
      <c r="AL28" s="272">
        <f t="shared" ca="1" si="17"/>
        <v>0</v>
      </c>
      <c r="AM28" s="272">
        <f t="shared" ca="1" si="17"/>
        <v>0</v>
      </c>
      <c r="AN28" s="272">
        <f t="shared" ca="1" si="17"/>
        <v>0</v>
      </c>
      <c r="AO28" s="272">
        <f t="shared" ca="1" si="17"/>
        <v>0</v>
      </c>
      <c r="AP28" s="272">
        <f t="shared" ca="1" si="17"/>
        <v>0</v>
      </c>
      <c r="AQ28" s="272">
        <f t="shared" ca="1" si="17"/>
        <v>0</v>
      </c>
      <c r="AR28" s="272">
        <f t="shared" ca="1" si="17"/>
        <v>0</v>
      </c>
      <c r="AS28" s="272">
        <f t="shared" ca="1" si="17"/>
        <v>0</v>
      </c>
      <c r="AT28" s="272">
        <f t="shared" ca="1" si="17"/>
        <v>0</v>
      </c>
      <c r="AU28" s="272">
        <f t="shared" ca="1" si="17"/>
        <v>0</v>
      </c>
      <c r="AV28" s="272">
        <f t="shared" ca="1" si="17"/>
        <v>0</v>
      </c>
      <c r="AW28" s="272">
        <f t="shared" ca="1" si="17"/>
        <v>0</v>
      </c>
      <c r="AX28" s="272">
        <f t="shared" ca="1" si="17"/>
        <v>0</v>
      </c>
      <c r="AY28" s="272">
        <f t="shared" ca="1" si="17"/>
        <v>0</v>
      </c>
      <c r="AZ28" s="272">
        <f t="shared" ca="1" si="17"/>
        <v>0</v>
      </c>
      <c r="BA28" s="272">
        <f t="shared" ca="1" si="17"/>
        <v>0</v>
      </c>
      <c r="BB28" s="272">
        <f t="shared" ca="1" si="17"/>
        <v>0</v>
      </c>
      <c r="BC28" s="272">
        <f t="shared" ca="1" si="17"/>
        <v>0</v>
      </c>
      <c r="BD28" s="272">
        <f t="shared" ca="1" si="17"/>
        <v>0</v>
      </c>
      <c r="BE28" s="272">
        <f t="shared" ca="1" si="17"/>
        <v>0</v>
      </c>
      <c r="BF28" s="272">
        <f t="shared" ca="1" si="17"/>
        <v>0</v>
      </c>
      <c r="BG28" s="272">
        <f t="shared" ca="1" si="17"/>
        <v>0</v>
      </c>
      <c r="BH28" s="272">
        <f t="shared" ca="1" si="17"/>
        <v>0</v>
      </c>
      <c r="BI28" s="272">
        <f t="shared" ca="1" si="17"/>
        <v>0</v>
      </c>
      <c r="BJ28" s="272">
        <f t="shared" ca="1" si="17"/>
        <v>0</v>
      </c>
      <c r="BK28" s="272">
        <f ca="1">SUBTOTAL(109,BK23:BK27)</f>
        <v>82218549.534531772</v>
      </c>
      <c r="BL28" s="273">
        <f ca="1">IF($BK$28=0,0,BK28/$BK$28)</f>
        <v>1</v>
      </c>
      <c r="BP28" s="101"/>
    </row>
    <row r="29" spans="1:68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6"/>
      <c r="BP29" s="101"/>
    </row>
    <row r="30" spans="1:68" ht="1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P30" s="101"/>
    </row>
    <row r="31" spans="1:68" ht="1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P31" s="101"/>
    </row>
    <row r="32" spans="1:68" ht="1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40"/>
      <c r="BP32" s="101"/>
    </row>
    <row r="33" spans="1:68" ht="1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P33" s="101"/>
    </row>
    <row r="34" spans="1:68" ht="15">
      <c r="BK34" s="103"/>
      <c r="BP34" s="101"/>
    </row>
    <row r="35" spans="1:68" ht="10.5"/>
    <row r="36" spans="1:68" ht="10.5"/>
    <row r="37" spans="1:68" ht="10.5"/>
    <row r="38" spans="1:68" ht="10.5"/>
    <row r="39" spans="1:68" ht="10.5"/>
    <row r="40" spans="1:68" ht="10.5"/>
    <row r="41" spans="1:68" ht="10.5"/>
    <row r="42" spans="1:68" ht="10.5"/>
    <row r="43" spans="1:68" ht="10.5"/>
    <row r="44" spans="1:68" ht="10.5"/>
    <row r="45" spans="1:68" ht="10.5"/>
    <row r="46" spans="1:68" ht="10.5"/>
    <row r="47" spans="1:68" ht="10.5"/>
    <row r="48" spans="1:68" ht="10.5"/>
    <row r="49" ht="10.5"/>
    <row r="50" ht="10.5"/>
    <row r="51" ht="10.5"/>
    <row r="52" ht="10.5"/>
    <row r="53" ht="10.5"/>
    <row r="54" ht="10.5"/>
    <row r="55" ht="10.5"/>
    <row r="56" ht="10.5"/>
    <row r="57" ht="10.5"/>
    <row r="58" ht="10.5"/>
    <row r="59" ht="10.5"/>
    <row r="60" ht="10.5"/>
    <row r="61" ht="10.5"/>
    <row r="62" ht="10.5"/>
    <row r="63" ht="10.5"/>
    <row r="64" ht="10.5"/>
    <row r="65" ht="10.5"/>
    <row r="66" ht="10.5"/>
    <row r="67" ht="10.5"/>
    <row r="68" ht="10.5"/>
    <row r="69" ht="10.5"/>
    <row r="70" ht="10.5"/>
    <row r="71" ht="10.5"/>
    <row r="72" ht="10.5"/>
    <row r="73" ht="10.5"/>
    <row r="74" ht="10.5"/>
    <row r="75" ht="10.5"/>
    <row r="76" ht="10.5"/>
    <row r="77" ht="10.5"/>
    <row r="78" ht="10.5"/>
    <row r="79" ht="10.5"/>
    <row r="80" ht="10.5"/>
    <row r="81" ht="10.5"/>
    <row r="82" ht="10.5"/>
    <row r="83" ht="10.5"/>
    <row r="84" ht="10.5"/>
    <row r="85" ht="10.5"/>
    <row r="86" ht="10.5"/>
    <row r="87" ht="10.5"/>
    <row r="88" ht="10.5"/>
    <row r="89" ht="10.5"/>
    <row r="90" ht="10.5"/>
    <row r="91" ht="10.5"/>
    <row r="92" ht="10.5"/>
    <row r="93" ht="10.5"/>
    <row r="94" ht="10.5"/>
    <row r="95" ht="10.5"/>
    <row r="96" ht="10.5"/>
    <row r="97" ht="10.5"/>
    <row r="98" ht="10.5"/>
    <row r="99" ht="10.5"/>
    <row r="100" ht="10.5"/>
    <row r="101" ht="10.5"/>
    <row r="102" ht="10.5"/>
    <row r="103" ht="10.5"/>
    <row r="104" ht="10.5"/>
    <row r="105" ht="10.5"/>
    <row r="106" ht="10.5"/>
    <row r="107" ht="10.5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C1:N1"/>
    <mergeCell ref="C2:N2"/>
    <mergeCell ref="O2:Z2"/>
    <mergeCell ref="A5:B5"/>
    <mergeCell ref="AA2:BL2"/>
    <mergeCell ref="A23:B23"/>
    <mergeCell ref="A15:B15"/>
    <mergeCell ref="A14:B14"/>
    <mergeCell ref="A13:B13"/>
  </mergeCells>
  <phoneticPr fontId="3" type="noConversion"/>
  <pageMargins left="0.19685039370078741" right="0.19685039370078741" top="0.59055118110236227" bottom="0.59055118110236227" header="0" footer="0"/>
  <pageSetup paperSize="9" scale="69" fitToWidth="3" orientation="landscape" horizontalDpi="4294967294" verticalDpi="4294967294" r:id="rId1"/>
  <headerFooter>
    <oddFooter>Página &amp;P de &amp;N</oddFooter>
  </headerFooter>
  <colBreaks count="3" manualBreakCount="3">
    <brk id="14" max="24" man="1"/>
    <brk id="26" max="24" man="1"/>
    <brk id="50" max="25" man="1"/>
  </colBreaks>
  <ignoredErrors>
    <ignoredError sqref="B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  <pageSetUpPr fitToPage="1"/>
  </sheetPr>
  <dimension ref="A1:BY126"/>
  <sheetViews>
    <sheetView zoomScaleNormal="100" zoomScaleSheetLayoutView="100" workbookViewId="0">
      <pane xSplit="1" ySplit="3" topLeftCell="B4" activePane="bottomRight" state="frozen"/>
      <selection pane="bottomRight" activeCell="B7" sqref="B7"/>
      <selection pane="bottomLeft" activeCell="A4" sqref="A4"/>
      <selection pane="topRight" activeCell="A4" sqref="A4"/>
    </sheetView>
  </sheetViews>
  <sheetFormatPr defaultColWidth="9.140625" defaultRowHeight="12.75"/>
  <cols>
    <col min="1" max="1" width="4.85546875" style="86" customWidth="1"/>
    <col min="2" max="2" width="65.7109375" style="85" customWidth="1"/>
    <col min="3" max="10" width="14.140625" style="85" customWidth="1"/>
    <col min="11" max="15" width="8.85546875" style="85" customWidth="1"/>
    <col min="16" max="16" width="8.42578125" style="85" customWidth="1"/>
    <col min="17" max="17" width="11.5703125" style="85" hidden="1" customWidth="1"/>
    <col min="18" max="18" width="14.42578125" style="85" hidden="1" customWidth="1"/>
    <col min="19" max="19" width="12.5703125" style="85" hidden="1" customWidth="1"/>
    <col min="20" max="76" width="13.85546875" style="85" hidden="1" customWidth="1"/>
    <col min="77" max="16384" width="9.140625" style="85"/>
  </cols>
  <sheetData>
    <row r="1" spans="1:77" ht="35.25" customHeight="1">
      <c r="A1" s="369" t="str">
        <f>Capa!A1</f>
        <v>Memória de Cálculo
Contrato de Gestão nº 12/2024 celebrado entre a Fundação Hospitalar do Estado de Minas Gerais - Fhemig e a Fundação de Assistência, Estudo e Pesquisa de Uberlândia - Faepu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</row>
    <row r="2" spans="1:77" ht="15.75" customHeight="1" thickBot="1">
      <c r="A2" s="369" t="s">
        <v>357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28"/>
    </row>
    <row r="3" spans="1:77" ht="63" customHeight="1" thickBot="1">
      <c r="A3" s="332" t="s">
        <v>326</v>
      </c>
      <c r="B3" s="333" t="s">
        <v>358</v>
      </c>
      <c r="C3" s="334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>2025
Previsões Anteriores
(jan-ago/2025)</v>
      </c>
      <c r="D3" s="348" t="str">
        <f>IF(Capa!A5="mmm/aaaa","",
IF(OR(MONTH(Capa!A5)=1,Capa!A2=""),"Ocultar Coluna",
IF(Capa!A2="Selecionar Termo Aditivo ou Em Branco","Preencher Capa",
TEXT(E3,"AAAA")&amp;"
 "&amp;LEFT(Capa!A2,1)&amp;"º TA")))</f>
        <v>2025
 2º TA</v>
      </c>
      <c r="E3" s="335">
        <f>DATE(YEAR(Q3),1,1)</f>
        <v>45658</v>
      </c>
      <c r="F3" s="336">
        <f>DATE(YEAR(E3)+1,1,1)</f>
        <v>46023</v>
      </c>
      <c r="G3" s="336">
        <f t="shared" ref="G3:I3" si="0">DATE(YEAR(F3)+1,1,1)</f>
        <v>46388</v>
      </c>
      <c r="H3" s="336">
        <f t="shared" si="0"/>
        <v>46753</v>
      </c>
      <c r="I3" s="336">
        <f t="shared" si="0"/>
        <v>47119</v>
      </c>
      <c r="J3" s="337" t="s">
        <v>27</v>
      </c>
      <c r="K3" s="335">
        <f>E3</f>
        <v>45658</v>
      </c>
      <c r="L3" s="336">
        <f t="shared" ref="L3:O3" si="1">F3</f>
        <v>46023</v>
      </c>
      <c r="M3" s="336">
        <f t="shared" si="1"/>
        <v>46388</v>
      </c>
      <c r="N3" s="336">
        <f t="shared" si="1"/>
        <v>46753</v>
      </c>
      <c r="O3" s="338">
        <f t="shared" si="1"/>
        <v>47119</v>
      </c>
      <c r="P3" s="339" t="s">
        <v>28</v>
      </c>
      <c r="Q3" s="201">
        <f>Analítico!C3</f>
        <v>45901</v>
      </c>
      <c r="R3" s="201">
        <f>Analítico!D3</f>
        <v>45931</v>
      </c>
      <c r="S3" s="201">
        <f>Analítico!E3</f>
        <v>45962</v>
      </c>
      <c r="T3" s="201">
        <f>Analítico!F3</f>
        <v>45992</v>
      </c>
      <c r="U3" s="201">
        <f>Analítico!G3</f>
        <v>46023</v>
      </c>
      <c r="V3" s="201">
        <f>Analítico!H3</f>
        <v>46054</v>
      </c>
      <c r="W3" s="201">
        <f>Analítico!I3</f>
        <v>46082</v>
      </c>
      <c r="X3" s="201">
        <f>Analítico!J3</f>
        <v>46113</v>
      </c>
      <c r="Y3" s="201">
        <f>Analítico!K3</f>
        <v>46143</v>
      </c>
      <c r="Z3" s="201">
        <f>Analítico!L3</f>
        <v>46174</v>
      </c>
      <c r="AA3" s="201">
        <f>Analítico!M3</f>
        <v>46204</v>
      </c>
      <c r="AB3" s="201">
        <f>Analítico!N3</f>
        <v>46235</v>
      </c>
      <c r="AC3" s="201">
        <f>Analítico!O3</f>
        <v>46266</v>
      </c>
      <c r="AD3" s="201">
        <f>Analítico!P3</f>
        <v>46296</v>
      </c>
      <c r="AE3" s="201">
        <f>Analítico!Q3</f>
        <v>46327</v>
      </c>
      <c r="AF3" s="201">
        <f>Analítico!R3</f>
        <v>46357</v>
      </c>
      <c r="AG3" s="201">
        <f>Analítico!S3</f>
        <v>46388</v>
      </c>
      <c r="AH3" s="201">
        <f>Analítico!T3</f>
        <v>46419</v>
      </c>
      <c r="AI3" s="201">
        <f>Analítico!U3</f>
        <v>46447</v>
      </c>
      <c r="AJ3" s="201">
        <f>Analítico!V3</f>
        <v>46478</v>
      </c>
      <c r="AK3" s="201">
        <f>Analítico!W3</f>
        <v>46508</v>
      </c>
      <c r="AL3" s="201">
        <f>Analítico!X3</f>
        <v>46539</v>
      </c>
      <c r="AM3" s="201">
        <f>Analítico!Y3</f>
        <v>46569</v>
      </c>
      <c r="AN3" s="201">
        <f>Analítico!Z3</f>
        <v>46600</v>
      </c>
      <c r="AO3" s="201">
        <f>Analítico!AA3</f>
        <v>46631</v>
      </c>
      <c r="AP3" s="201">
        <f>Analítico!AB3</f>
        <v>46661</v>
      </c>
      <c r="AQ3" s="201">
        <f>Analítico!AC3</f>
        <v>46692</v>
      </c>
      <c r="AR3" s="201">
        <f>Analítico!AD3</f>
        <v>46722</v>
      </c>
      <c r="AS3" s="201">
        <f>Analítico!AE3</f>
        <v>46753</v>
      </c>
      <c r="AT3" s="201">
        <f>Analítico!AF3</f>
        <v>46784</v>
      </c>
      <c r="AU3" s="201">
        <f>Analítico!AG3</f>
        <v>46813</v>
      </c>
      <c r="AV3" s="201">
        <f>Analítico!AH3</f>
        <v>46844</v>
      </c>
      <c r="AW3" s="201">
        <f>Analítico!AI3</f>
        <v>46874</v>
      </c>
      <c r="AX3" s="201">
        <f>Analítico!AJ3</f>
        <v>46905</v>
      </c>
      <c r="AY3" s="201">
        <f>Analítico!AK3</f>
        <v>46935</v>
      </c>
      <c r="AZ3" s="201">
        <f>Analítico!AL3</f>
        <v>46966</v>
      </c>
      <c r="BA3" s="201">
        <f>Analítico!AM3</f>
        <v>46997</v>
      </c>
      <c r="BB3" s="201">
        <f>Analítico!AN3</f>
        <v>47027</v>
      </c>
      <c r="BC3" s="201">
        <f>Analítico!AO3</f>
        <v>47058</v>
      </c>
      <c r="BD3" s="201">
        <f>Analítico!AP3</f>
        <v>47088</v>
      </c>
      <c r="BE3" s="201">
        <f>Analítico!AQ3</f>
        <v>47119</v>
      </c>
      <c r="BF3" s="201">
        <f>Analítico!AR3</f>
        <v>47150</v>
      </c>
      <c r="BG3" s="201">
        <f>Analítico!AS3</f>
        <v>47178</v>
      </c>
      <c r="BH3" s="201">
        <f>Analítico!AT3</f>
        <v>47209</v>
      </c>
      <c r="BI3" s="201">
        <f>Analítico!AU3</f>
        <v>47239</v>
      </c>
      <c r="BJ3" s="201">
        <f>Analítico!AV3</f>
        <v>47270</v>
      </c>
      <c r="BK3" s="201">
        <f>Analítico!AW3</f>
        <v>47300</v>
      </c>
      <c r="BL3" s="201">
        <f>Analítico!AX3</f>
        <v>47331</v>
      </c>
      <c r="BM3" s="201">
        <f>Analítico!AY3</f>
        <v>47362</v>
      </c>
      <c r="BN3" s="201">
        <f>Analítico!AZ3</f>
        <v>47392</v>
      </c>
      <c r="BO3" s="201">
        <f>Analítico!BA3</f>
        <v>47423</v>
      </c>
      <c r="BP3" s="201">
        <f>Analítico!BB3</f>
        <v>47453</v>
      </c>
      <c r="BQ3" s="201">
        <f>Analítico!BC3</f>
        <v>47484</v>
      </c>
      <c r="BR3" s="201">
        <f>Analítico!BD3</f>
        <v>47515</v>
      </c>
      <c r="BS3" s="201">
        <f>Analítico!BE3</f>
        <v>47543</v>
      </c>
      <c r="BT3" s="201">
        <f>Analítico!BF3</f>
        <v>47574</v>
      </c>
      <c r="BU3" s="201">
        <f>Analítico!BG3</f>
        <v>47604</v>
      </c>
      <c r="BV3" s="201">
        <f>Analítico!BH3</f>
        <v>47635</v>
      </c>
      <c r="BW3" s="201">
        <f>Analítico!BI3</f>
        <v>47665</v>
      </c>
      <c r="BX3" s="201">
        <f>Analítico!BJ3</f>
        <v>47696</v>
      </c>
    </row>
    <row r="4" spans="1:77">
      <c r="A4" s="139">
        <v>1</v>
      </c>
      <c r="B4" s="331" t="s">
        <v>359</v>
      </c>
      <c r="C4" s="298">
        <v>0</v>
      </c>
      <c r="D4" s="349">
        <f>SUMIFS($Q4:$BX4,$Q$3:$BX$3,"&gt;="&amp;E$3,$Q$3:$BX$3,"&lt;"&amp;(DATE(YEAR(E$3)+1,1,1)-1))</f>
        <v>1351600</v>
      </c>
      <c r="E4" s="137">
        <f>SUM(C4:D4)</f>
        <v>1351600</v>
      </c>
      <c r="F4" s="73">
        <f t="shared" ref="F4:I33" si="2">SUMIFS($Q4:$BX4,$Q$3:$BX$3,"&gt;="&amp;F$3,$Q$3:$BX$3,"&lt;"&amp;(DATE(YEAR(F$3)+1,1,1)-1))</f>
        <v>1689500</v>
      </c>
      <c r="G4" s="73">
        <f t="shared" si="2"/>
        <v>0</v>
      </c>
      <c r="H4" s="73">
        <f t="shared" si="2"/>
        <v>0</v>
      </c>
      <c r="I4" s="73">
        <f t="shared" si="2"/>
        <v>0</v>
      </c>
      <c r="J4" s="138">
        <f t="shared" ref="J4:J33" si="3">SUM(Q4:BX4)</f>
        <v>3041100</v>
      </c>
      <c r="K4" s="76">
        <f t="shared" ref="K4:K33" si="4">IF($J$34=0,0,E4/$J$34)</f>
        <v>2.3529774458219393E-2</v>
      </c>
      <c r="L4" s="76">
        <f t="shared" ref="L4:L33" si="5">IF($J$34=0,0,F4/$J$34)</f>
        <v>2.9412218072774242E-2</v>
      </c>
      <c r="M4" s="76">
        <f t="shared" ref="M4:M33" si="6">IF($J$34=0,0,G4/$J$34)</f>
        <v>0</v>
      </c>
      <c r="N4" s="76">
        <f t="shared" ref="N4:O4" si="7">IF($J$34=0,0,H4/$J$34)</f>
        <v>0</v>
      </c>
      <c r="O4" s="76">
        <f t="shared" si="7"/>
        <v>0</v>
      </c>
      <c r="P4" s="202">
        <f t="shared" ref="P4:P34" si="8">IF($J$34=0,0,J4/$J$34)</f>
        <v>5.2941992530993631E-2</v>
      </c>
      <c r="Q4" s="73">
        <f>IF($B4="",0,SUMPRODUCT(-('Gastos Gerais'!$F$4:$F$1002='Gastos das Atividades'!$B4),-('Gastos das Atividades'!Q$3&gt;='Gastos Gerais'!$D$4:$D$1002),-('Gastos das Atividades'!Q$3&lt;='Gastos Gerais'!$E$4:$E$1002),-('Gastos Gerais'!$C$4:$C$1002)))</f>
        <v>337900</v>
      </c>
      <c r="R4" s="73">
        <f>IF($B4="",0,SUMPRODUCT(-('Gastos Gerais'!$F$4:$F$1002='Gastos das Atividades'!$B4),-('Gastos das Atividades'!R$3&gt;='Gastos Gerais'!$D$4:$D$1002),-('Gastos das Atividades'!R$3&lt;='Gastos Gerais'!$E$4:$E$1002),-('Gastos Gerais'!$C$4:$C$1002)))</f>
        <v>337900</v>
      </c>
      <c r="S4" s="73">
        <f>IF($B4="",0,SUMPRODUCT(-('Gastos Gerais'!$F$4:$F$1002='Gastos das Atividades'!$B4),-('Gastos das Atividades'!S$3&gt;='Gastos Gerais'!$D$4:$D$1002),-('Gastos das Atividades'!S$3&lt;='Gastos Gerais'!$E$4:$E$1002),-('Gastos Gerais'!$C$4:$C$1002)))</f>
        <v>337900</v>
      </c>
      <c r="T4" s="73">
        <f>IF($B4="",0,SUMPRODUCT(-('Gastos Gerais'!$F$4:$F$1002='Gastos das Atividades'!$B4),-('Gastos das Atividades'!T$3&gt;='Gastos Gerais'!$D$4:$D$1002),-('Gastos das Atividades'!T$3&lt;='Gastos Gerais'!$E$4:$E$1002),-('Gastos Gerais'!$C$4:$C$1002)))</f>
        <v>337900</v>
      </c>
      <c r="U4" s="73">
        <f>IF($B4="",0,SUMPRODUCT(-('Gastos Gerais'!$F$4:$F$1002='Gastos das Atividades'!$B4),-('Gastos das Atividades'!U$3&gt;='Gastos Gerais'!$D$4:$D$1002),-('Gastos das Atividades'!U$3&lt;='Gastos Gerais'!$E$4:$E$1002),-('Gastos Gerais'!$C$4:$C$1002)))</f>
        <v>337900</v>
      </c>
      <c r="V4" s="73">
        <f>IF($B4="",0,SUMPRODUCT(-('Gastos Gerais'!$F$4:$F$1002='Gastos das Atividades'!$B4),-('Gastos das Atividades'!V$3&gt;='Gastos Gerais'!$D$4:$D$1002),-('Gastos das Atividades'!V$3&lt;='Gastos Gerais'!$E$4:$E$1002),-('Gastos Gerais'!$C$4:$C$1002)))</f>
        <v>337900</v>
      </c>
      <c r="W4" s="73">
        <f>IF($B4="",0,SUMPRODUCT(-('Gastos Gerais'!$F$4:$F$1002='Gastos das Atividades'!$B4),-('Gastos das Atividades'!W$3&gt;='Gastos Gerais'!$D$4:$D$1002),-('Gastos das Atividades'!W$3&lt;='Gastos Gerais'!$E$4:$E$1002),-('Gastos Gerais'!$C$4:$C$1002)))</f>
        <v>337900</v>
      </c>
      <c r="X4" s="73">
        <f>IF($B4="",0,SUMPRODUCT(-('Gastos Gerais'!$F$4:$F$1002='Gastos das Atividades'!$B4),-('Gastos das Atividades'!X$3&gt;='Gastos Gerais'!$D$4:$D$1002),-('Gastos das Atividades'!X$3&lt;='Gastos Gerais'!$E$4:$E$1002),-('Gastos Gerais'!$C$4:$C$1002)))</f>
        <v>337900</v>
      </c>
      <c r="Y4" s="73">
        <f>IF($B4="",0,SUMPRODUCT(-('Gastos Gerais'!$F$4:$F$1002='Gastos das Atividades'!$B4),-('Gastos das Atividades'!Y$3&gt;='Gastos Gerais'!$D$4:$D$1002),-('Gastos das Atividades'!Y$3&lt;='Gastos Gerais'!$E$4:$E$1002),-('Gastos Gerais'!$C$4:$C$1002)))</f>
        <v>337900</v>
      </c>
      <c r="Z4" s="73">
        <f>IF($B4="",0,SUMPRODUCT(-('Gastos Gerais'!$F$4:$F$1002='Gastos das Atividades'!$B4),-('Gastos das Atividades'!Z$3&gt;='Gastos Gerais'!$D$4:$D$1002),-('Gastos das Atividades'!Z$3&lt;='Gastos Gerais'!$E$4:$E$1002),-('Gastos Gerais'!$C$4:$C$1002)))</f>
        <v>0</v>
      </c>
      <c r="AA4" s="73">
        <f>IF($B4="",0,SUMPRODUCT(-('Gastos Gerais'!$F$4:$F$1002='Gastos das Atividades'!$B4),-('Gastos das Atividades'!AA$3&gt;='Gastos Gerais'!$D$4:$D$1002),-('Gastos das Atividades'!AA$3&lt;='Gastos Gerais'!$E$4:$E$1002),-('Gastos Gerais'!$C$4:$C$1002)))</f>
        <v>0</v>
      </c>
      <c r="AB4" s="73">
        <f>IF($B4="",0,SUMPRODUCT(-('Gastos Gerais'!$F$4:$F$1002='Gastos das Atividades'!$B4),-('Gastos das Atividades'!AB$3&gt;='Gastos Gerais'!$D$4:$D$1002),-('Gastos das Atividades'!AB$3&lt;='Gastos Gerais'!$E$4:$E$1002),-('Gastos Gerais'!$C$4:$C$1002)))</f>
        <v>0</v>
      </c>
      <c r="AC4" s="73">
        <f>IF($B4="",0,SUMPRODUCT(-('Gastos Gerais'!$F$4:$F$1002='Gastos das Atividades'!$B4),-('Gastos das Atividades'!AC$3&gt;='Gastos Gerais'!$D$4:$D$1002),-('Gastos das Atividades'!AC$3&lt;='Gastos Gerais'!$E$4:$E$1002),-('Gastos Gerais'!$C$4:$C$1002)))</f>
        <v>0</v>
      </c>
      <c r="AD4" s="73">
        <f>IF($B4="",0,SUMPRODUCT(-('Gastos Gerais'!$F$4:$F$1002='Gastos das Atividades'!$B4),-('Gastos das Atividades'!AD$3&gt;='Gastos Gerais'!$D$4:$D$1002),-('Gastos das Atividades'!AD$3&lt;='Gastos Gerais'!$E$4:$E$1002),-('Gastos Gerais'!$C$4:$C$1002)))</f>
        <v>0</v>
      </c>
      <c r="AE4" s="73">
        <f>IF($B4="",0,SUMPRODUCT(-('Gastos Gerais'!$F$4:$F$1002='Gastos das Atividades'!$B4),-('Gastos das Atividades'!AE$3&gt;='Gastos Gerais'!$D$4:$D$1002),-('Gastos das Atividades'!AE$3&lt;='Gastos Gerais'!$E$4:$E$1002),-('Gastos Gerais'!$C$4:$C$1002)))</f>
        <v>0</v>
      </c>
      <c r="AF4" s="73">
        <f>IF($B4="",0,SUMPRODUCT(-('Gastos Gerais'!$F$4:$F$1002='Gastos das Atividades'!$B4),-('Gastos das Atividades'!AF$3&gt;='Gastos Gerais'!$D$4:$D$1002),-('Gastos das Atividades'!AF$3&lt;='Gastos Gerais'!$E$4:$E$1002),-('Gastos Gerais'!$C$4:$C$1002)))</f>
        <v>0</v>
      </c>
      <c r="AG4" s="73">
        <f>IF($B4="",0,SUMPRODUCT(-('Gastos Gerais'!$F$4:$F$1002='Gastos das Atividades'!$B4),-('Gastos das Atividades'!AG$3&gt;='Gastos Gerais'!$D$4:$D$1002),-('Gastos das Atividades'!AG$3&lt;='Gastos Gerais'!$E$4:$E$1002),-('Gastos Gerais'!$C$4:$C$1002)))</f>
        <v>0</v>
      </c>
      <c r="AH4" s="73">
        <f>IF($B4="",0,SUMPRODUCT(-('Gastos Gerais'!$F$4:$F$1002='Gastos das Atividades'!$B4),-('Gastos das Atividades'!AH$3&gt;='Gastos Gerais'!$D$4:$D$1002),-('Gastos das Atividades'!AH$3&lt;='Gastos Gerais'!$E$4:$E$1002),-('Gastos Gerais'!$C$4:$C$1002)))</f>
        <v>0</v>
      </c>
      <c r="AI4" s="73">
        <f>IF($B4="",0,SUMPRODUCT(-('Gastos Gerais'!$F$4:$F$1002='Gastos das Atividades'!$B4),-('Gastos das Atividades'!AI$3&gt;='Gastos Gerais'!$D$4:$D$1002),-('Gastos das Atividades'!AI$3&lt;='Gastos Gerais'!$E$4:$E$1002),-('Gastos Gerais'!$C$4:$C$1002)))</f>
        <v>0</v>
      </c>
      <c r="AJ4" s="73">
        <f>IF($B4="",0,SUMPRODUCT(-('Gastos Gerais'!$F$4:$F$1002='Gastos das Atividades'!$B4),-('Gastos das Atividades'!AJ$3&gt;='Gastos Gerais'!$D$4:$D$1002),-('Gastos das Atividades'!AJ$3&lt;='Gastos Gerais'!$E$4:$E$1002),-('Gastos Gerais'!$C$4:$C$1002)))</f>
        <v>0</v>
      </c>
      <c r="AK4" s="73">
        <f>IF($B4="",0,SUMPRODUCT(-('Gastos Gerais'!$F$4:$F$1002='Gastos das Atividades'!$B4),-('Gastos das Atividades'!AK$3&gt;='Gastos Gerais'!$D$4:$D$1002),-('Gastos das Atividades'!AK$3&lt;='Gastos Gerais'!$E$4:$E$1002),-('Gastos Gerais'!$C$4:$C$1002)))</f>
        <v>0</v>
      </c>
      <c r="AL4" s="73">
        <f>IF($B4="",0,SUMPRODUCT(-('Gastos Gerais'!$F$4:$F$1002='Gastos das Atividades'!$B4),-('Gastos das Atividades'!AL$3&gt;='Gastos Gerais'!$D$4:$D$1002),-('Gastos das Atividades'!AL$3&lt;='Gastos Gerais'!$E$4:$E$1002),-('Gastos Gerais'!$C$4:$C$1002)))</f>
        <v>0</v>
      </c>
      <c r="AM4" s="73">
        <f>IF($B4="",0,SUMPRODUCT(-('Gastos Gerais'!$F$4:$F$1002='Gastos das Atividades'!$B4),-('Gastos das Atividades'!AM$3&gt;='Gastos Gerais'!$D$4:$D$1002),-('Gastos das Atividades'!AM$3&lt;='Gastos Gerais'!$E$4:$E$1002),-('Gastos Gerais'!$C$4:$C$1002)))</f>
        <v>0</v>
      </c>
      <c r="AN4" s="73">
        <f>IF($B4="",0,SUMPRODUCT(-('Gastos Gerais'!$F$4:$F$1002='Gastos das Atividades'!$B4),-('Gastos das Atividades'!AN$3&gt;='Gastos Gerais'!$D$4:$D$1002),-('Gastos das Atividades'!AN$3&lt;='Gastos Gerais'!$E$4:$E$1002),-('Gastos Gerais'!$C$4:$C$1002)))</f>
        <v>0</v>
      </c>
      <c r="AO4" s="73">
        <f>IF($B4="",0,SUMPRODUCT(-('Gastos Gerais'!$F$4:$F$1002='Gastos das Atividades'!$B4),-('Gastos das Atividades'!AO$3&gt;='Gastos Gerais'!$D$4:$D$1002),-('Gastos das Atividades'!AO$3&lt;='Gastos Gerais'!$E$4:$E$1002),-('Gastos Gerais'!$C$4:$C$1002)))</f>
        <v>0</v>
      </c>
      <c r="AP4" s="73">
        <f>IF($B4="",0,SUMPRODUCT(-('Gastos Gerais'!$F$4:$F$1002='Gastos das Atividades'!$B4),-('Gastos das Atividades'!AP$3&gt;='Gastos Gerais'!$D$4:$D$1002),-('Gastos das Atividades'!AP$3&lt;='Gastos Gerais'!$E$4:$E$1002),-('Gastos Gerais'!$C$4:$C$1002)))</f>
        <v>0</v>
      </c>
      <c r="AQ4" s="73">
        <f>IF($B4="",0,SUMPRODUCT(-('Gastos Gerais'!$F$4:$F$1002='Gastos das Atividades'!$B4),-('Gastos das Atividades'!AQ$3&gt;='Gastos Gerais'!$D$4:$D$1002),-('Gastos das Atividades'!AQ$3&lt;='Gastos Gerais'!$E$4:$E$1002),-('Gastos Gerais'!$C$4:$C$1002)))</f>
        <v>0</v>
      </c>
      <c r="AR4" s="73">
        <f>IF($B4="",0,SUMPRODUCT(-('Gastos Gerais'!$F$4:$F$1002='Gastos das Atividades'!$B4),-('Gastos das Atividades'!AR$3&gt;='Gastos Gerais'!$D$4:$D$1002),-('Gastos das Atividades'!AR$3&lt;='Gastos Gerais'!$E$4:$E$1002),-('Gastos Gerais'!$C$4:$C$1002)))</f>
        <v>0</v>
      </c>
      <c r="AS4" s="73">
        <f>IF($B4="",0,SUMPRODUCT(-('Gastos Gerais'!$F$4:$F$1002='Gastos das Atividades'!$B4),-('Gastos das Atividades'!AS$3&gt;='Gastos Gerais'!$D$4:$D$1002),-('Gastos das Atividades'!AS$3&lt;='Gastos Gerais'!$E$4:$E$1002),-('Gastos Gerais'!$C$4:$C$1002)))</f>
        <v>0</v>
      </c>
      <c r="AT4" s="73">
        <f>IF($B4="",0,SUMPRODUCT(-('Gastos Gerais'!$F$4:$F$1002='Gastos das Atividades'!$B4),-('Gastos das Atividades'!AT$3&gt;='Gastos Gerais'!$D$4:$D$1002),-('Gastos das Atividades'!AT$3&lt;='Gastos Gerais'!$E$4:$E$1002),-('Gastos Gerais'!$C$4:$C$1002)))</f>
        <v>0</v>
      </c>
      <c r="AU4" s="73">
        <f>IF($B4="",0,SUMPRODUCT(-('Gastos Gerais'!$F$4:$F$1002='Gastos das Atividades'!$B4),-('Gastos das Atividades'!AU$3&gt;='Gastos Gerais'!$D$4:$D$1002),-('Gastos das Atividades'!AU$3&lt;='Gastos Gerais'!$E$4:$E$1002),-('Gastos Gerais'!$C$4:$C$1002)))</f>
        <v>0</v>
      </c>
      <c r="AV4" s="73">
        <f>IF($B4="",0,SUMPRODUCT(-('Gastos Gerais'!$F$4:$F$1002='Gastos das Atividades'!$B4),-('Gastos das Atividades'!AV$3&gt;='Gastos Gerais'!$D$4:$D$1002),-('Gastos das Atividades'!AV$3&lt;='Gastos Gerais'!$E$4:$E$1002),-('Gastos Gerais'!$C$4:$C$1002)))</f>
        <v>0</v>
      </c>
      <c r="AW4" s="73">
        <f>IF($B4="",0,SUMPRODUCT(-('Gastos Gerais'!$F$4:$F$1002='Gastos das Atividades'!$B4),-('Gastos das Atividades'!AW$3&gt;='Gastos Gerais'!$D$4:$D$1002),-('Gastos das Atividades'!AW$3&lt;='Gastos Gerais'!$E$4:$E$1002),-('Gastos Gerais'!$C$4:$C$1002)))</f>
        <v>0</v>
      </c>
      <c r="AX4" s="73">
        <f>IF($B4="",0,SUMPRODUCT(-('Gastos Gerais'!$F$4:$F$1002='Gastos das Atividades'!$B4),-('Gastos das Atividades'!AX$3&gt;='Gastos Gerais'!$D$4:$D$1002),-('Gastos das Atividades'!AX$3&lt;='Gastos Gerais'!$E$4:$E$1002),-('Gastos Gerais'!$C$4:$C$1002)))</f>
        <v>0</v>
      </c>
      <c r="AY4" s="73">
        <f>IF($B4="",0,SUMPRODUCT(-('Gastos Gerais'!$F$4:$F$1002='Gastos das Atividades'!$B4),-('Gastos das Atividades'!AY$3&gt;='Gastos Gerais'!$D$4:$D$1002),-('Gastos das Atividades'!AY$3&lt;='Gastos Gerais'!$E$4:$E$1002),-('Gastos Gerais'!$C$4:$C$1002)))</f>
        <v>0</v>
      </c>
      <c r="AZ4" s="73">
        <f>IF($B4="",0,SUMPRODUCT(-('Gastos Gerais'!$F$4:$F$1002='Gastos das Atividades'!$B4),-('Gastos das Atividades'!AZ$3&gt;='Gastos Gerais'!$D$4:$D$1002),-('Gastos das Atividades'!AZ$3&lt;='Gastos Gerais'!$E$4:$E$1002),-('Gastos Gerais'!$C$4:$C$1002)))</f>
        <v>0</v>
      </c>
      <c r="BA4" s="73">
        <f>IF($B4="",0,SUMPRODUCT(-('Gastos Gerais'!$F$4:$F$1002='Gastos das Atividades'!$B4),-('Gastos das Atividades'!BA$3&gt;='Gastos Gerais'!$D$4:$D$1002),-('Gastos das Atividades'!BA$3&lt;='Gastos Gerais'!$E$4:$E$1002),-('Gastos Gerais'!$C$4:$C$1002)))</f>
        <v>0</v>
      </c>
      <c r="BB4" s="73">
        <f>IF($B4="",0,SUMPRODUCT(-('Gastos Gerais'!$F$4:$F$1002='Gastos das Atividades'!$B4),-('Gastos das Atividades'!BB$3&gt;='Gastos Gerais'!$D$4:$D$1002),-('Gastos das Atividades'!BB$3&lt;='Gastos Gerais'!$E$4:$E$1002),-('Gastos Gerais'!$C$4:$C$1002)))</f>
        <v>0</v>
      </c>
      <c r="BC4" s="73">
        <f>IF($B4="",0,SUMPRODUCT(-('Gastos Gerais'!$F$4:$F$1002='Gastos das Atividades'!$B4),-('Gastos das Atividades'!BC$3&gt;='Gastos Gerais'!$D$4:$D$1002),-('Gastos das Atividades'!BC$3&lt;='Gastos Gerais'!$E$4:$E$1002),-('Gastos Gerais'!$C$4:$C$1002)))</f>
        <v>0</v>
      </c>
      <c r="BD4" s="73">
        <f>IF($B4="",0,SUMPRODUCT(-('Gastos Gerais'!$F$4:$F$1002='Gastos das Atividades'!$B4),-('Gastos das Atividades'!BD$3&gt;='Gastos Gerais'!$D$4:$D$1002),-('Gastos das Atividades'!BD$3&lt;='Gastos Gerais'!$E$4:$E$1002),-('Gastos Gerais'!$C$4:$C$1002)))</f>
        <v>0</v>
      </c>
      <c r="BE4" s="73">
        <f>IF($B4="",0,SUMPRODUCT(-('Gastos Gerais'!$F$4:$F$1002='Gastos das Atividades'!$B4),-('Gastos das Atividades'!BE$3&gt;='Gastos Gerais'!$D$4:$D$1002),-('Gastos das Atividades'!BE$3&lt;='Gastos Gerais'!$E$4:$E$1002),-('Gastos Gerais'!$C$4:$C$1002)))</f>
        <v>0</v>
      </c>
      <c r="BF4" s="73">
        <f>IF($B4="",0,SUMPRODUCT(-('Gastos Gerais'!$F$4:$F$1002='Gastos das Atividades'!$B4),-('Gastos das Atividades'!BF$3&gt;='Gastos Gerais'!$D$4:$D$1002),-('Gastos das Atividades'!BF$3&lt;='Gastos Gerais'!$E$4:$E$1002),-('Gastos Gerais'!$C$4:$C$1002)))</f>
        <v>0</v>
      </c>
      <c r="BG4" s="73">
        <f>IF($B4="",0,SUMPRODUCT(-('Gastos Gerais'!$F$4:$F$1002='Gastos das Atividades'!$B4),-('Gastos das Atividades'!BG$3&gt;='Gastos Gerais'!$D$4:$D$1002),-('Gastos das Atividades'!BG$3&lt;='Gastos Gerais'!$E$4:$E$1002),-('Gastos Gerais'!$C$4:$C$1002)))</f>
        <v>0</v>
      </c>
      <c r="BH4" s="73">
        <f>IF($B4="",0,SUMPRODUCT(-('Gastos Gerais'!$F$4:$F$1002='Gastos das Atividades'!$B4),-('Gastos das Atividades'!BH$3&gt;='Gastos Gerais'!$D$4:$D$1002),-('Gastos das Atividades'!BH$3&lt;='Gastos Gerais'!$E$4:$E$1002),-('Gastos Gerais'!$C$4:$C$1002)))</f>
        <v>0</v>
      </c>
      <c r="BI4" s="73">
        <f>IF($B4="",0,SUMPRODUCT(-('Gastos Gerais'!$F$4:$F$1002='Gastos das Atividades'!$B4),-('Gastos das Atividades'!BI$3&gt;='Gastos Gerais'!$D$4:$D$1002),-('Gastos das Atividades'!BI$3&lt;='Gastos Gerais'!$E$4:$E$1002),-('Gastos Gerais'!$C$4:$C$1002)))</f>
        <v>0</v>
      </c>
      <c r="BJ4" s="73">
        <f>IF($B4="",0,SUMPRODUCT(-('Gastos Gerais'!$F$4:$F$1002='Gastos das Atividades'!$B4),-('Gastos das Atividades'!BJ$3&gt;='Gastos Gerais'!$D$4:$D$1002),-('Gastos das Atividades'!BJ$3&lt;='Gastos Gerais'!$E$4:$E$1002),-('Gastos Gerais'!$C$4:$C$1002)))</f>
        <v>0</v>
      </c>
      <c r="BK4" s="73">
        <f>IF($B4="",0,SUMPRODUCT(-('Gastos Gerais'!$F$4:$F$1002='Gastos das Atividades'!$B4),-('Gastos das Atividades'!BK$3&gt;='Gastos Gerais'!$D$4:$D$1002),-('Gastos das Atividades'!BK$3&lt;='Gastos Gerais'!$E$4:$E$1002),-('Gastos Gerais'!$C$4:$C$1002)))</f>
        <v>0</v>
      </c>
      <c r="BL4" s="73">
        <f>IF($B4="",0,SUMPRODUCT(-('Gastos Gerais'!$F$4:$F$1002='Gastos das Atividades'!$B4),-('Gastos das Atividades'!BL$3&gt;='Gastos Gerais'!$D$4:$D$1002),-('Gastos das Atividades'!BL$3&lt;='Gastos Gerais'!$E$4:$E$1002),-('Gastos Gerais'!$C$4:$C$1002)))</f>
        <v>0</v>
      </c>
      <c r="BM4" s="73">
        <f>IF($B4="",0,SUMPRODUCT(-('Gastos Gerais'!$F$4:$F$1002='Gastos das Atividades'!$B4),-('Gastos das Atividades'!BM$3&gt;='Gastos Gerais'!$D$4:$D$1002),-('Gastos das Atividades'!BM$3&lt;='Gastos Gerais'!$E$4:$E$1002),-('Gastos Gerais'!$C$4:$C$1002)))</f>
        <v>0</v>
      </c>
      <c r="BN4" s="73">
        <f>IF($B4="",0,SUMPRODUCT(-('Gastos Gerais'!$F$4:$F$1002='Gastos das Atividades'!$B4),-('Gastos das Atividades'!BN$3&gt;='Gastos Gerais'!$D$4:$D$1002),-('Gastos das Atividades'!BN$3&lt;='Gastos Gerais'!$E$4:$E$1002),-('Gastos Gerais'!$C$4:$C$1002)))</f>
        <v>0</v>
      </c>
      <c r="BO4" s="73">
        <f>IF($B4="",0,SUMPRODUCT(-('Gastos Gerais'!$F$4:$F$1002='Gastos das Atividades'!$B4),-('Gastos das Atividades'!BO$3&gt;='Gastos Gerais'!$D$4:$D$1002),-('Gastos das Atividades'!BO$3&lt;='Gastos Gerais'!$E$4:$E$1002),-('Gastos Gerais'!$C$4:$C$1002)))</f>
        <v>0</v>
      </c>
      <c r="BP4" s="73">
        <f>IF($B4="",0,SUMPRODUCT(-('Gastos Gerais'!$F$4:$F$1002='Gastos das Atividades'!$B4),-('Gastos das Atividades'!BP$3&gt;='Gastos Gerais'!$D$4:$D$1002),-('Gastos das Atividades'!BP$3&lt;='Gastos Gerais'!$E$4:$E$1002),-('Gastos Gerais'!$C$4:$C$1002)))</f>
        <v>0</v>
      </c>
      <c r="BQ4" s="73">
        <f>IF($B4="",0,SUMPRODUCT(-('Gastos Gerais'!$F$4:$F$1002='Gastos das Atividades'!$B4),-('Gastos das Atividades'!BQ$3&gt;='Gastos Gerais'!$D$4:$D$1002),-('Gastos das Atividades'!BQ$3&lt;='Gastos Gerais'!$E$4:$E$1002),-('Gastos Gerais'!$C$4:$C$1002)))</f>
        <v>0</v>
      </c>
      <c r="BR4" s="73">
        <f>IF($B4="",0,SUMPRODUCT(-('Gastos Gerais'!$F$4:$F$1002='Gastos das Atividades'!$B4),-('Gastos das Atividades'!BR$3&gt;='Gastos Gerais'!$D$4:$D$1002),-('Gastos das Atividades'!BR$3&lt;='Gastos Gerais'!$E$4:$E$1002),-('Gastos Gerais'!$C$4:$C$1002)))</f>
        <v>0</v>
      </c>
      <c r="BS4" s="73">
        <f>IF($B4="",0,SUMPRODUCT(-('Gastos Gerais'!$F$4:$F$1002='Gastos das Atividades'!$B4),-('Gastos das Atividades'!BS$3&gt;='Gastos Gerais'!$D$4:$D$1002),-('Gastos das Atividades'!BS$3&lt;='Gastos Gerais'!$E$4:$E$1002),-('Gastos Gerais'!$C$4:$C$1002)))</f>
        <v>0</v>
      </c>
      <c r="BT4" s="73">
        <f>IF($B4="",0,SUMPRODUCT(-('Gastos Gerais'!$F$4:$F$1002='Gastos das Atividades'!$B4),-('Gastos das Atividades'!BT$3&gt;='Gastos Gerais'!$D$4:$D$1002),-('Gastos das Atividades'!BT$3&lt;='Gastos Gerais'!$E$4:$E$1002),-('Gastos Gerais'!$C$4:$C$1002)))</f>
        <v>0</v>
      </c>
      <c r="BU4" s="73">
        <f>IF($B4="",0,SUMPRODUCT(-('Gastos Gerais'!$F$4:$F$1002='Gastos das Atividades'!$B4),-('Gastos das Atividades'!BU$3&gt;='Gastos Gerais'!$D$4:$D$1002),-('Gastos das Atividades'!BU$3&lt;='Gastos Gerais'!$E$4:$E$1002),-('Gastos Gerais'!$C$4:$C$1002)))</f>
        <v>0</v>
      </c>
      <c r="BV4" s="73">
        <f>IF($B4="",0,SUMPRODUCT(-('Gastos Gerais'!$F$4:$F$1002='Gastos das Atividades'!$B4),-('Gastos das Atividades'!BV$3&gt;='Gastos Gerais'!$D$4:$D$1002),-('Gastos das Atividades'!BV$3&lt;='Gastos Gerais'!$E$4:$E$1002),-('Gastos Gerais'!$C$4:$C$1002)))</f>
        <v>0</v>
      </c>
      <c r="BW4" s="73">
        <f>IF($B4="",0,SUMPRODUCT(-('Gastos Gerais'!$F$4:$F$1002='Gastos das Atividades'!$B4),-('Gastos das Atividades'!BW$3&gt;='Gastos Gerais'!$D$4:$D$1002),-('Gastos das Atividades'!BW$3&lt;='Gastos Gerais'!$E$4:$E$1002),-('Gastos Gerais'!$C$4:$C$1002)))</f>
        <v>0</v>
      </c>
      <c r="BX4" s="73">
        <f>IF($B4="",0,SUMPRODUCT(-('Gastos Gerais'!$F$4:$F$1002='Gastos das Atividades'!$B4),-('Gastos das Atividades'!BX$3&gt;='Gastos Gerais'!$D$4:$D$1002),-('Gastos das Atividades'!BX$3&lt;='Gastos Gerais'!$E$4:$E$1002),-('Gastos Gerais'!$C$4:$C$1002)))</f>
        <v>0</v>
      </c>
    </row>
    <row r="5" spans="1:77">
      <c r="A5" s="139">
        <v>2</v>
      </c>
      <c r="B5" s="157" t="s">
        <v>360</v>
      </c>
      <c r="C5" s="298">
        <v>0</v>
      </c>
      <c r="D5" s="349">
        <f t="shared" ref="D5:D32" si="9">SUMIFS($Q5:$BX5,$Q$3:$BX$3,"&gt;="&amp;E$3,$Q$3:$BX$3,"&lt;"&amp;(DATE(YEAR(E$3)+1,1,1)-1))</f>
        <v>27287916.959999997</v>
      </c>
      <c r="E5" s="137">
        <f t="shared" ref="E5:E33" si="10">SUM(C5:D5)</f>
        <v>27287916.959999997</v>
      </c>
      <c r="F5" s="73">
        <f t="shared" si="2"/>
        <v>27113097.599999998</v>
      </c>
      <c r="G5" s="73">
        <f t="shared" si="2"/>
        <v>0</v>
      </c>
      <c r="H5" s="73">
        <f t="shared" si="2"/>
        <v>0</v>
      </c>
      <c r="I5" s="73">
        <f t="shared" si="2"/>
        <v>0</v>
      </c>
      <c r="J5" s="138">
        <f t="shared" si="3"/>
        <v>54401014.559999987</v>
      </c>
      <c r="K5" s="76">
        <f t="shared" si="4"/>
        <v>0.4750507039829977</v>
      </c>
      <c r="L5" s="76">
        <f t="shared" si="5"/>
        <v>0.47200730348600878</v>
      </c>
      <c r="M5" s="76">
        <f t="shared" si="6"/>
        <v>0</v>
      </c>
      <c r="N5" s="76">
        <f t="shared" ref="N5:N33" si="11">IF($J$34=0,0,H5/$J$34)</f>
        <v>0</v>
      </c>
      <c r="O5" s="76">
        <f t="shared" ref="O5:O33" si="12">IF($J$34=0,0,I5/$J$34)</f>
        <v>0</v>
      </c>
      <c r="P5" s="202">
        <f t="shared" si="8"/>
        <v>0.94705800746900637</v>
      </c>
      <c r="Q5" s="73">
        <f>IF($B5="",0,SUMPRODUCT(-('Gastos Gerais'!$F$4:$F$1002='Gastos das Atividades'!$B5),-('Gastos das Atividades'!Q$3&gt;='Gastos Gerais'!$D$4:$D$1002),-('Gastos das Atividades'!Q$3&lt;='Gastos Gerais'!$E$4:$E$1002),-('Gastos Gerais'!$C$4:$C$1002)))</f>
        <v>8031213.959999999</v>
      </c>
      <c r="R5" s="73">
        <f>IF($B5="",0,SUMPRODUCT(-('Gastos Gerais'!$F$4:$F$1002='Gastos das Atividades'!$B5),-('Gastos das Atividades'!R$3&gt;='Gastos Gerais'!$D$4:$D$1002),-('Gastos das Atividades'!R$3&lt;='Gastos Gerais'!$E$4:$E$1002),-('Gastos Gerais'!$C$4:$C$1002)))</f>
        <v>8391213.959999999</v>
      </c>
      <c r="S5" s="73">
        <f>IF($B5="",0,SUMPRODUCT(-('Gastos Gerais'!$F$4:$F$1002='Gastos das Atividades'!$B5),-('Gastos das Atividades'!S$3&gt;='Gastos Gerais'!$D$4:$D$1002),-('Gastos das Atividades'!S$3&lt;='Gastos Gerais'!$E$4:$E$1002),-('Gastos Gerais'!$C$4:$C$1002)))</f>
        <v>5420869.5199999996</v>
      </c>
      <c r="T5" s="73">
        <f>IF($B5="",0,SUMPRODUCT(-('Gastos Gerais'!$F$4:$F$1002='Gastos das Atividades'!$B5),-('Gastos das Atividades'!T$3&gt;='Gastos Gerais'!$D$4:$D$1002),-('Gastos das Atividades'!T$3&lt;='Gastos Gerais'!$E$4:$E$1002),-('Gastos Gerais'!$C$4:$C$1002)))</f>
        <v>5444619.5199999996</v>
      </c>
      <c r="U5" s="73">
        <f>IF($B5="",0,SUMPRODUCT(-('Gastos Gerais'!$F$4:$F$1002='Gastos das Atividades'!$B5),-('Gastos das Atividades'!U$3&gt;='Gastos Gerais'!$D$4:$D$1002),-('Gastos das Atividades'!U$3&lt;='Gastos Gerais'!$E$4:$E$1002),-('Gastos Gerais'!$C$4:$C$1002)))</f>
        <v>5429619.5199999996</v>
      </c>
      <c r="V5" s="73">
        <f>IF($B5="",0,SUMPRODUCT(-('Gastos Gerais'!$F$4:$F$1002='Gastos das Atividades'!$B5),-('Gastos das Atividades'!V$3&gt;='Gastos Gerais'!$D$4:$D$1002),-('Gastos das Atividades'!V$3&lt;='Gastos Gerais'!$E$4:$E$1002),-('Gastos Gerais'!$C$4:$C$1002)))</f>
        <v>5420869.5199999996</v>
      </c>
      <c r="W5" s="73">
        <f>IF($B5="",0,SUMPRODUCT(-('Gastos Gerais'!$F$4:$F$1002='Gastos das Atividades'!$B5),-('Gastos das Atividades'!W$3&gt;='Gastos Gerais'!$D$4:$D$1002),-('Gastos das Atividades'!W$3&lt;='Gastos Gerais'!$E$4:$E$1002),-('Gastos Gerais'!$C$4:$C$1002)))</f>
        <v>5420869.5199999996</v>
      </c>
      <c r="X5" s="73">
        <f>IF($B5="",0,SUMPRODUCT(-('Gastos Gerais'!$F$4:$F$1002='Gastos das Atividades'!$B5),-('Gastos das Atividades'!X$3&gt;='Gastos Gerais'!$D$4:$D$1002),-('Gastos das Atividades'!X$3&lt;='Gastos Gerais'!$E$4:$E$1002),-('Gastos Gerais'!$C$4:$C$1002)))</f>
        <v>5420869.5199999996</v>
      </c>
      <c r="Y5" s="73">
        <f>IF($B5="",0,SUMPRODUCT(-('Gastos Gerais'!$F$4:$F$1002='Gastos das Atividades'!$B5),-('Gastos das Atividades'!Y$3&gt;='Gastos Gerais'!$D$4:$D$1002),-('Gastos das Atividades'!Y$3&lt;='Gastos Gerais'!$E$4:$E$1002),-('Gastos Gerais'!$C$4:$C$1002)))</f>
        <v>5420869.5199999996</v>
      </c>
      <c r="Z5" s="73">
        <f>IF($B5="",0,SUMPRODUCT(-('Gastos Gerais'!$F$4:$F$1002='Gastos das Atividades'!$B5),-('Gastos das Atividades'!Z$3&gt;='Gastos Gerais'!$D$4:$D$1002),-('Gastos das Atividades'!Z$3&lt;='Gastos Gerais'!$E$4:$E$1002),-('Gastos Gerais'!$C$4:$C$1002)))</f>
        <v>0</v>
      </c>
      <c r="AA5" s="73">
        <f>IF($B5="",0,SUMPRODUCT(-('Gastos Gerais'!$F$4:$F$1002='Gastos das Atividades'!$B5),-('Gastos das Atividades'!AA$3&gt;='Gastos Gerais'!$D$4:$D$1002),-('Gastos das Atividades'!AA$3&lt;='Gastos Gerais'!$E$4:$E$1002),-('Gastos Gerais'!$C$4:$C$1002)))</f>
        <v>0</v>
      </c>
      <c r="AB5" s="73">
        <f>IF($B5="",0,SUMPRODUCT(-('Gastos Gerais'!$F$4:$F$1002='Gastos das Atividades'!$B5),-('Gastos das Atividades'!AB$3&gt;='Gastos Gerais'!$D$4:$D$1002),-('Gastos das Atividades'!AB$3&lt;='Gastos Gerais'!$E$4:$E$1002),-('Gastos Gerais'!$C$4:$C$1002)))</f>
        <v>0</v>
      </c>
      <c r="AC5" s="73">
        <f>IF($B5="",0,SUMPRODUCT(-('Gastos Gerais'!$F$4:$F$1002='Gastos das Atividades'!$B5),-('Gastos das Atividades'!AC$3&gt;='Gastos Gerais'!$D$4:$D$1002),-('Gastos das Atividades'!AC$3&lt;='Gastos Gerais'!$E$4:$E$1002),-('Gastos Gerais'!$C$4:$C$1002)))</f>
        <v>0</v>
      </c>
      <c r="AD5" s="73">
        <f>IF($B5="",0,SUMPRODUCT(-('Gastos Gerais'!$F$4:$F$1002='Gastos das Atividades'!$B5),-('Gastos das Atividades'!AD$3&gt;='Gastos Gerais'!$D$4:$D$1002),-('Gastos das Atividades'!AD$3&lt;='Gastos Gerais'!$E$4:$E$1002),-('Gastos Gerais'!$C$4:$C$1002)))</f>
        <v>0</v>
      </c>
      <c r="AE5" s="73">
        <f>IF($B5="",0,SUMPRODUCT(-('Gastos Gerais'!$F$4:$F$1002='Gastos das Atividades'!$B5),-('Gastos das Atividades'!AE$3&gt;='Gastos Gerais'!$D$4:$D$1002),-('Gastos das Atividades'!AE$3&lt;='Gastos Gerais'!$E$4:$E$1002),-('Gastos Gerais'!$C$4:$C$1002)))</f>
        <v>0</v>
      </c>
      <c r="AF5" s="73">
        <f>IF($B5="",0,SUMPRODUCT(-('Gastos Gerais'!$F$4:$F$1002='Gastos das Atividades'!$B5),-('Gastos das Atividades'!AF$3&gt;='Gastos Gerais'!$D$4:$D$1002),-('Gastos das Atividades'!AF$3&lt;='Gastos Gerais'!$E$4:$E$1002),-('Gastos Gerais'!$C$4:$C$1002)))</f>
        <v>0</v>
      </c>
      <c r="AG5" s="73">
        <f>IF($B5="",0,SUMPRODUCT(-('Gastos Gerais'!$F$4:$F$1002='Gastos das Atividades'!$B5),-('Gastos das Atividades'!AG$3&gt;='Gastos Gerais'!$D$4:$D$1002),-('Gastos das Atividades'!AG$3&lt;='Gastos Gerais'!$E$4:$E$1002),-('Gastos Gerais'!$C$4:$C$1002)))</f>
        <v>0</v>
      </c>
      <c r="AH5" s="73">
        <f>IF($B5="",0,SUMPRODUCT(-('Gastos Gerais'!$F$4:$F$1002='Gastos das Atividades'!$B5),-('Gastos das Atividades'!AH$3&gt;='Gastos Gerais'!$D$4:$D$1002),-('Gastos das Atividades'!AH$3&lt;='Gastos Gerais'!$E$4:$E$1002),-('Gastos Gerais'!$C$4:$C$1002)))</f>
        <v>0</v>
      </c>
      <c r="AI5" s="73">
        <f>IF($B5="",0,SUMPRODUCT(-('Gastos Gerais'!$F$4:$F$1002='Gastos das Atividades'!$B5),-('Gastos das Atividades'!AI$3&gt;='Gastos Gerais'!$D$4:$D$1002),-('Gastos das Atividades'!AI$3&lt;='Gastos Gerais'!$E$4:$E$1002),-('Gastos Gerais'!$C$4:$C$1002)))</f>
        <v>0</v>
      </c>
      <c r="AJ5" s="73">
        <f>IF($B5="",0,SUMPRODUCT(-('Gastos Gerais'!$F$4:$F$1002='Gastos das Atividades'!$B5),-('Gastos das Atividades'!AJ$3&gt;='Gastos Gerais'!$D$4:$D$1002),-('Gastos das Atividades'!AJ$3&lt;='Gastos Gerais'!$E$4:$E$1002),-('Gastos Gerais'!$C$4:$C$1002)))</f>
        <v>0</v>
      </c>
      <c r="AK5" s="73">
        <f>IF($B5="",0,SUMPRODUCT(-('Gastos Gerais'!$F$4:$F$1002='Gastos das Atividades'!$B5),-('Gastos das Atividades'!AK$3&gt;='Gastos Gerais'!$D$4:$D$1002),-('Gastos das Atividades'!AK$3&lt;='Gastos Gerais'!$E$4:$E$1002),-('Gastos Gerais'!$C$4:$C$1002)))</f>
        <v>0</v>
      </c>
      <c r="AL5" s="73">
        <f>IF($B5="",0,SUMPRODUCT(-('Gastos Gerais'!$F$4:$F$1002='Gastos das Atividades'!$B5),-('Gastos das Atividades'!AL$3&gt;='Gastos Gerais'!$D$4:$D$1002),-('Gastos das Atividades'!AL$3&lt;='Gastos Gerais'!$E$4:$E$1002),-('Gastos Gerais'!$C$4:$C$1002)))</f>
        <v>0</v>
      </c>
      <c r="AM5" s="73">
        <f>IF($B5="",0,SUMPRODUCT(-('Gastos Gerais'!$F$4:$F$1002='Gastos das Atividades'!$B5),-('Gastos das Atividades'!AM$3&gt;='Gastos Gerais'!$D$4:$D$1002),-('Gastos das Atividades'!AM$3&lt;='Gastos Gerais'!$E$4:$E$1002),-('Gastos Gerais'!$C$4:$C$1002)))</f>
        <v>0</v>
      </c>
      <c r="AN5" s="73">
        <f>IF($B5="",0,SUMPRODUCT(-('Gastos Gerais'!$F$4:$F$1002='Gastos das Atividades'!$B5),-('Gastos das Atividades'!AN$3&gt;='Gastos Gerais'!$D$4:$D$1002),-('Gastos das Atividades'!AN$3&lt;='Gastos Gerais'!$E$4:$E$1002),-('Gastos Gerais'!$C$4:$C$1002)))</f>
        <v>0</v>
      </c>
      <c r="AO5" s="73">
        <f>IF($B5="",0,SUMPRODUCT(-('Gastos Gerais'!$F$4:$F$1002='Gastos das Atividades'!$B5),-('Gastos das Atividades'!AO$3&gt;='Gastos Gerais'!$D$4:$D$1002),-('Gastos das Atividades'!AO$3&lt;='Gastos Gerais'!$E$4:$E$1002),-('Gastos Gerais'!$C$4:$C$1002)))</f>
        <v>0</v>
      </c>
      <c r="AP5" s="73">
        <f>IF($B5="",0,SUMPRODUCT(-('Gastos Gerais'!$F$4:$F$1002='Gastos das Atividades'!$B5),-('Gastos das Atividades'!AP$3&gt;='Gastos Gerais'!$D$4:$D$1002),-('Gastos das Atividades'!AP$3&lt;='Gastos Gerais'!$E$4:$E$1002),-('Gastos Gerais'!$C$4:$C$1002)))</f>
        <v>0</v>
      </c>
      <c r="AQ5" s="73">
        <f>IF($B5="",0,SUMPRODUCT(-('Gastos Gerais'!$F$4:$F$1002='Gastos das Atividades'!$B5),-('Gastos das Atividades'!AQ$3&gt;='Gastos Gerais'!$D$4:$D$1002),-('Gastos das Atividades'!AQ$3&lt;='Gastos Gerais'!$E$4:$E$1002),-('Gastos Gerais'!$C$4:$C$1002)))</f>
        <v>0</v>
      </c>
      <c r="AR5" s="73">
        <f>IF($B5="",0,SUMPRODUCT(-('Gastos Gerais'!$F$4:$F$1002='Gastos das Atividades'!$B5),-('Gastos das Atividades'!AR$3&gt;='Gastos Gerais'!$D$4:$D$1002),-('Gastos das Atividades'!AR$3&lt;='Gastos Gerais'!$E$4:$E$1002),-('Gastos Gerais'!$C$4:$C$1002)))</f>
        <v>0</v>
      </c>
      <c r="AS5" s="73">
        <f>IF($B5="",0,SUMPRODUCT(-('Gastos Gerais'!$F$4:$F$1002='Gastos das Atividades'!$B5),-('Gastos das Atividades'!AS$3&gt;='Gastos Gerais'!$D$4:$D$1002),-('Gastos das Atividades'!AS$3&lt;='Gastos Gerais'!$E$4:$E$1002),-('Gastos Gerais'!$C$4:$C$1002)))</f>
        <v>0</v>
      </c>
      <c r="AT5" s="73">
        <f>IF($B5="",0,SUMPRODUCT(-('Gastos Gerais'!$F$4:$F$1002='Gastos das Atividades'!$B5),-('Gastos das Atividades'!AT$3&gt;='Gastos Gerais'!$D$4:$D$1002),-('Gastos das Atividades'!AT$3&lt;='Gastos Gerais'!$E$4:$E$1002),-('Gastos Gerais'!$C$4:$C$1002)))</f>
        <v>0</v>
      </c>
      <c r="AU5" s="73">
        <f>IF($B5="",0,SUMPRODUCT(-('Gastos Gerais'!$F$4:$F$1002='Gastos das Atividades'!$B5),-('Gastos das Atividades'!AU$3&gt;='Gastos Gerais'!$D$4:$D$1002),-('Gastos das Atividades'!AU$3&lt;='Gastos Gerais'!$E$4:$E$1002),-('Gastos Gerais'!$C$4:$C$1002)))</f>
        <v>0</v>
      </c>
      <c r="AV5" s="73">
        <f>IF($B5="",0,SUMPRODUCT(-('Gastos Gerais'!$F$4:$F$1002='Gastos das Atividades'!$B5),-('Gastos das Atividades'!AV$3&gt;='Gastos Gerais'!$D$4:$D$1002),-('Gastos das Atividades'!AV$3&lt;='Gastos Gerais'!$E$4:$E$1002),-('Gastos Gerais'!$C$4:$C$1002)))</f>
        <v>0</v>
      </c>
      <c r="AW5" s="73">
        <f>IF($B5="",0,SUMPRODUCT(-('Gastos Gerais'!$F$4:$F$1002='Gastos das Atividades'!$B5),-('Gastos das Atividades'!AW$3&gt;='Gastos Gerais'!$D$4:$D$1002),-('Gastos das Atividades'!AW$3&lt;='Gastos Gerais'!$E$4:$E$1002),-('Gastos Gerais'!$C$4:$C$1002)))</f>
        <v>0</v>
      </c>
      <c r="AX5" s="73">
        <f>IF($B5="",0,SUMPRODUCT(-('Gastos Gerais'!$F$4:$F$1002='Gastos das Atividades'!$B5),-('Gastos das Atividades'!AX$3&gt;='Gastos Gerais'!$D$4:$D$1002),-('Gastos das Atividades'!AX$3&lt;='Gastos Gerais'!$E$4:$E$1002),-('Gastos Gerais'!$C$4:$C$1002)))</f>
        <v>0</v>
      </c>
      <c r="AY5" s="73">
        <f>IF($B5="",0,SUMPRODUCT(-('Gastos Gerais'!$F$4:$F$1002='Gastos das Atividades'!$B5),-('Gastos das Atividades'!AY$3&gt;='Gastos Gerais'!$D$4:$D$1002),-('Gastos das Atividades'!AY$3&lt;='Gastos Gerais'!$E$4:$E$1002),-('Gastos Gerais'!$C$4:$C$1002)))</f>
        <v>0</v>
      </c>
      <c r="AZ5" s="73">
        <f>IF($B5="",0,SUMPRODUCT(-('Gastos Gerais'!$F$4:$F$1002='Gastos das Atividades'!$B5),-('Gastos das Atividades'!AZ$3&gt;='Gastos Gerais'!$D$4:$D$1002),-('Gastos das Atividades'!AZ$3&lt;='Gastos Gerais'!$E$4:$E$1002),-('Gastos Gerais'!$C$4:$C$1002)))</f>
        <v>0</v>
      </c>
      <c r="BA5" s="73">
        <f>IF($B5="",0,SUMPRODUCT(-('Gastos Gerais'!$F$4:$F$1002='Gastos das Atividades'!$B5),-('Gastos das Atividades'!BA$3&gt;='Gastos Gerais'!$D$4:$D$1002),-('Gastos das Atividades'!BA$3&lt;='Gastos Gerais'!$E$4:$E$1002),-('Gastos Gerais'!$C$4:$C$1002)))</f>
        <v>0</v>
      </c>
      <c r="BB5" s="73">
        <f>IF($B5="",0,SUMPRODUCT(-('Gastos Gerais'!$F$4:$F$1002='Gastos das Atividades'!$B5),-('Gastos das Atividades'!BB$3&gt;='Gastos Gerais'!$D$4:$D$1002),-('Gastos das Atividades'!BB$3&lt;='Gastos Gerais'!$E$4:$E$1002),-('Gastos Gerais'!$C$4:$C$1002)))</f>
        <v>0</v>
      </c>
      <c r="BC5" s="73">
        <f>IF($B5="",0,SUMPRODUCT(-('Gastos Gerais'!$F$4:$F$1002='Gastos das Atividades'!$B5),-('Gastos das Atividades'!BC$3&gt;='Gastos Gerais'!$D$4:$D$1002),-('Gastos das Atividades'!BC$3&lt;='Gastos Gerais'!$E$4:$E$1002),-('Gastos Gerais'!$C$4:$C$1002)))</f>
        <v>0</v>
      </c>
      <c r="BD5" s="73">
        <f>IF($B5="",0,SUMPRODUCT(-('Gastos Gerais'!$F$4:$F$1002='Gastos das Atividades'!$B5),-('Gastos das Atividades'!BD$3&gt;='Gastos Gerais'!$D$4:$D$1002),-('Gastos das Atividades'!BD$3&lt;='Gastos Gerais'!$E$4:$E$1002),-('Gastos Gerais'!$C$4:$C$1002)))</f>
        <v>0</v>
      </c>
      <c r="BE5" s="73">
        <f>IF($B5="",0,SUMPRODUCT(-('Gastos Gerais'!$F$4:$F$1002='Gastos das Atividades'!$B5),-('Gastos das Atividades'!BE$3&gt;='Gastos Gerais'!$D$4:$D$1002),-('Gastos das Atividades'!BE$3&lt;='Gastos Gerais'!$E$4:$E$1002),-('Gastos Gerais'!$C$4:$C$1002)))</f>
        <v>0</v>
      </c>
      <c r="BF5" s="73">
        <f>IF($B5="",0,SUMPRODUCT(-('Gastos Gerais'!$F$4:$F$1002='Gastos das Atividades'!$B5),-('Gastos das Atividades'!BF$3&gt;='Gastos Gerais'!$D$4:$D$1002),-('Gastos das Atividades'!BF$3&lt;='Gastos Gerais'!$E$4:$E$1002),-('Gastos Gerais'!$C$4:$C$1002)))</f>
        <v>0</v>
      </c>
      <c r="BG5" s="73">
        <f>IF($B5="",0,SUMPRODUCT(-('Gastos Gerais'!$F$4:$F$1002='Gastos das Atividades'!$B5),-('Gastos das Atividades'!BG$3&gt;='Gastos Gerais'!$D$4:$D$1002),-('Gastos das Atividades'!BG$3&lt;='Gastos Gerais'!$E$4:$E$1002),-('Gastos Gerais'!$C$4:$C$1002)))</f>
        <v>0</v>
      </c>
      <c r="BH5" s="73">
        <f>IF($B5="",0,SUMPRODUCT(-('Gastos Gerais'!$F$4:$F$1002='Gastos das Atividades'!$B5),-('Gastos das Atividades'!BH$3&gt;='Gastos Gerais'!$D$4:$D$1002),-('Gastos das Atividades'!BH$3&lt;='Gastos Gerais'!$E$4:$E$1002),-('Gastos Gerais'!$C$4:$C$1002)))</f>
        <v>0</v>
      </c>
      <c r="BI5" s="73">
        <f>IF($B5="",0,SUMPRODUCT(-('Gastos Gerais'!$F$4:$F$1002='Gastos das Atividades'!$B5),-('Gastos das Atividades'!BI$3&gt;='Gastos Gerais'!$D$4:$D$1002),-('Gastos das Atividades'!BI$3&lt;='Gastos Gerais'!$E$4:$E$1002),-('Gastos Gerais'!$C$4:$C$1002)))</f>
        <v>0</v>
      </c>
      <c r="BJ5" s="73">
        <f>IF($B5="",0,SUMPRODUCT(-('Gastos Gerais'!$F$4:$F$1002='Gastos das Atividades'!$B5),-('Gastos das Atividades'!BJ$3&gt;='Gastos Gerais'!$D$4:$D$1002),-('Gastos das Atividades'!BJ$3&lt;='Gastos Gerais'!$E$4:$E$1002),-('Gastos Gerais'!$C$4:$C$1002)))</f>
        <v>0</v>
      </c>
      <c r="BK5" s="73">
        <f>IF($B5="",0,SUMPRODUCT(-('Gastos Gerais'!$F$4:$F$1002='Gastos das Atividades'!$B5),-('Gastos das Atividades'!BK$3&gt;='Gastos Gerais'!$D$4:$D$1002),-('Gastos das Atividades'!BK$3&lt;='Gastos Gerais'!$E$4:$E$1002),-('Gastos Gerais'!$C$4:$C$1002)))</f>
        <v>0</v>
      </c>
      <c r="BL5" s="73">
        <f>IF($B5="",0,SUMPRODUCT(-('Gastos Gerais'!$F$4:$F$1002='Gastos das Atividades'!$B5),-('Gastos das Atividades'!BL$3&gt;='Gastos Gerais'!$D$4:$D$1002),-('Gastos das Atividades'!BL$3&lt;='Gastos Gerais'!$E$4:$E$1002),-('Gastos Gerais'!$C$4:$C$1002)))</f>
        <v>0</v>
      </c>
      <c r="BM5" s="73">
        <f>IF($B5="",0,SUMPRODUCT(-('Gastos Gerais'!$F$4:$F$1002='Gastos das Atividades'!$B5),-('Gastos das Atividades'!BM$3&gt;='Gastos Gerais'!$D$4:$D$1002),-('Gastos das Atividades'!BM$3&lt;='Gastos Gerais'!$E$4:$E$1002),-('Gastos Gerais'!$C$4:$C$1002)))</f>
        <v>0</v>
      </c>
      <c r="BN5" s="73">
        <f>IF($B5="",0,SUMPRODUCT(-('Gastos Gerais'!$F$4:$F$1002='Gastos das Atividades'!$B5),-('Gastos das Atividades'!BN$3&gt;='Gastos Gerais'!$D$4:$D$1002),-('Gastos das Atividades'!BN$3&lt;='Gastos Gerais'!$E$4:$E$1002),-('Gastos Gerais'!$C$4:$C$1002)))</f>
        <v>0</v>
      </c>
      <c r="BO5" s="73">
        <f>IF($B5="",0,SUMPRODUCT(-('Gastos Gerais'!$F$4:$F$1002='Gastos das Atividades'!$B5),-('Gastos das Atividades'!BO$3&gt;='Gastos Gerais'!$D$4:$D$1002),-('Gastos das Atividades'!BO$3&lt;='Gastos Gerais'!$E$4:$E$1002),-('Gastos Gerais'!$C$4:$C$1002)))</f>
        <v>0</v>
      </c>
      <c r="BP5" s="73">
        <f>IF($B5="",0,SUMPRODUCT(-('Gastos Gerais'!$F$4:$F$1002='Gastos das Atividades'!$B5),-('Gastos das Atividades'!BP$3&gt;='Gastos Gerais'!$D$4:$D$1002),-('Gastos das Atividades'!BP$3&lt;='Gastos Gerais'!$E$4:$E$1002),-('Gastos Gerais'!$C$4:$C$1002)))</f>
        <v>0</v>
      </c>
      <c r="BQ5" s="73">
        <f>IF($B5="",0,SUMPRODUCT(-('Gastos Gerais'!$F$4:$F$1002='Gastos das Atividades'!$B5),-('Gastos das Atividades'!BQ$3&gt;='Gastos Gerais'!$D$4:$D$1002),-('Gastos das Atividades'!BQ$3&lt;='Gastos Gerais'!$E$4:$E$1002),-('Gastos Gerais'!$C$4:$C$1002)))</f>
        <v>0</v>
      </c>
      <c r="BR5" s="73">
        <f>IF($B5="",0,SUMPRODUCT(-('Gastos Gerais'!$F$4:$F$1002='Gastos das Atividades'!$B5),-('Gastos das Atividades'!BR$3&gt;='Gastos Gerais'!$D$4:$D$1002),-('Gastos das Atividades'!BR$3&lt;='Gastos Gerais'!$E$4:$E$1002),-('Gastos Gerais'!$C$4:$C$1002)))</f>
        <v>0</v>
      </c>
      <c r="BS5" s="73">
        <f>IF($B5="",0,SUMPRODUCT(-('Gastos Gerais'!$F$4:$F$1002='Gastos das Atividades'!$B5),-('Gastos das Atividades'!BS$3&gt;='Gastos Gerais'!$D$4:$D$1002),-('Gastos das Atividades'!BS$3&lt;='Gastos Gerais'!$E$4:$E$1002),-('Gastos Gerais'!$C$4:$C$1002)))</f>
        <v>0</v>
      </c>
      <c r="BT5" s="73">
        <f>IF($B5="",0,SUMPRODUCT(-('Gastos Gerais'!$F$4:$F$1002='Gastos das Atividades'!$B5),-('Gastos das Atividades'!BT$3&gt;='Gastos Gerais'!$D$4:$D$1002),-('Gastos das Atividades'!BT$3&lt;='Gastos Gerais'!$E$4:$E$1002),-('Gastos Gerais'!$C$4:$C$1002)))</f>
        <v>0</v>
      </c>
      <c r="BU5" s="73">
        <f>IF($B5="",0,SUMPRODUCT(-('Gastos Gerais'!$F$4:$F$1002='Gastos das Atividades'!$B5),-('Gastos das Atividades'!BU$3&gt;='Gastos Gerais'!$D$4:$D$1002),-('Gastos das Atividades'!BU$3&lt;='Gastos Gerais'!$E$4:$E$1002),-('Gastos Gerais'!$C$4:$C$1002)))</f>
        <v>0</v>
      </c>
      <c r="BV5" s="73">
        <f>IF($B5="",0,SUMPRODUCT(-('Gastos Gerais'!$F$4:$F$1002='Gastos das Atividades'!$B5),-('Gastos das Atividades'!BV$3&gt;='Gastos Gerais'!$D$4:$D$1002),-('Gastos das Atividades'!BV$3&lt;='Gastos Gerais'!$E$4:$E$1002),-('Gastos Gerais'!$C$4:$C$1002)))</f>
        <v>0</v>
      </c>
      <c r="BW5" s="73">
        <f>IF($B5="",0,SUMPRODUCT(-('Gastos Gerais'!$F$4:$F$1002='Gastos das Atividades'!$B5),-('Gastos das Atividades'!BW$3&gt;='Gastos Gerais'!$D$4:$D$1002),-('Gastos das Atividades'!BW$3&lt;='Gastos Gerais'!$E$4:$E$1002),-('Gastos Gerais'!$C$4:$C$1002)))</f>
        <v>0</v>
      </c>
      <c r="BX5" s="73">
        <f>IF($B5="",0,SUMPRODUCT(-('Gastos Gerais'!$F$4:$F$1002='Gastos das Atividades'!$B5),-('Gastos das Atividades'!BX$3&gt;='Gastos Gerais'!$D$4:$D$1002),-('Gastos das Atividades'!BX$3&lt;='Gastos Gerais'!$E$4:$E$1002),-('Gastos Gerais'!$C$4:$C$1002)))</f>
        <v>0</v>
      </c>
    </row>
    <row r="6" spans="1:77">
      <c r="A6" s="139">
        <v>3</v>
      </c>
      <c r="B6" s="157"/>
      <c r="C6" s="298">
        <v>0</v>
      </c>
      <c r="D6" s="349">
        <f t="shared" si="9"/>
        <v>0</v>
      </c>
      <c r="E6" s="137">
        <f t="shared" si="10"/>
        <v>0</v>
      </c>
      <c r="F6" s="73">
        <f t="shared" si="2"/>
        <v>0</v>
      </c>
      <c r="G6" s="73">
        <f t="shared" si="2"/>
        <v>0</v>
      </c>
      <c r="H6" s="73">
        <f t="shared" si="2"/>
        <v>0</v>
      </c>
      <c r="I6" s="73">
        <f t="shared" si="2"/>
        <v>0</v>
      </c>
      <c r="J6" s="138">
        <f t="shared" si="3"/>
        <v>0</v>
      </c>
      <c r="K6" s="76">
        <f t="shared" si="4"/>
        <v>0</v>
      </c>
      <c r="L6" s="76">
        <f t="shared" si="5"/>
        <v>0</v>
      </c>
      <c r="M6" s="76">
        <f t="shared" si="6"/>
        <v>0</v>
      </c>
      <c r="N6" s="76">
        <f t="shared" si="11"/>
        <v>0</v>
      </c>
      <c r="O6" s="76">
        <f t="shared" si="12"/>
        <v>0</v>
      </c>
      <c r="P6" s="202">
        <f t="shared" si="8"/>
        <v>0</v>
      </c>
      <c r="Q6" s="73">
        <f>IF($B6="",0,SUMPRODUCT(-('Gastos Gerais'!$F$4:$F$1002='Gastos das Atividades'!$B6),-('Gastos das Atividades'!Q$3&gt;='Gastos Gerais'!$D$4:$D$1002),-('Gastos das Atividades'!Q$3&lt;='Gastos Gerais'!$E$4:$E$1002),-('Gastos Gerais'!$C$4:$C$1002)))</f>
        <v>0</v>
      </c>
      <c r="R6" s="73">
        <f>IF($B6="",0,SUMPRODUCT(-('Gastos Gerais'!$F$4:$F$1002='Gastos das Atividades'!$B6),-('Gastos das Atividades'!R$3&gt;='Gastos Gerais'!$D$4:$D$1002),-('Gastos das Atividades'!R$3&lt;='Gastos Gerais'!$E$4:$E$1002),-('Gastos Gerais'!$C$4:$C$1002)))</f>
        <v>0</v>
      </c>
      <c r="S6" s="73">
        <f>IF($B6="",0,SUMPRODUCT(-('Gastos Gerais'!$F$4:$F$1002='Gastos das Atividades'!$B6),-('Gastos das Atividades'!S$3&gt;='Gastos Gerais'!$D$4:$D$1002),-('Gastos das Atividades'!S$3&lt;='Gastos Gerais'!$E$4:$E$1002),-('Gastos Gerais'!$C$4:$C$1002)))</f>
        <v>0</v>
      </c>
      <c r="T6" s="73">
        <f>IF($B6="",0,SUMPRODUCT(-('Gastos Gerais'!$F$4:$F$1002='Gastos das Atividades'!$B6),-('Gastos das Atividades'!T$3&gt;='Gastos Gerais'!$D$4:$D$1002),-('Gastos das Atividades'!T$3&lt;='Gastos Gerais'!$E$4:$E$1002),-('Gastos Gerais'!$C$4:$C$1002)))</f>
        <v>0</v>
      </c>
      <c r="U6" s="73">
        <f>IF($B6="",0,SUMPRODUCT(-('Gastos Gerais'!$F$4:$F$1002='Gastos das Atividades'!$B6),-('Gastos das Atividades'!U$3&gt;='Gastos Gerais'!$D$4:$D$1002),-('Gastos das Atividades'!U$3&lt;='Gastos Gerais'!$E$4:$E$1002),-('Gastos Gerais'!$C$4:$C$1002)))</f>
        <v>0</v>
      </c>
      <c r="V6" s="73">
        <f>IF($B6="",0,SUMPRODUCT(-('Gastos Gerais'!$F$4:$F$1002='Gastos das Atividades'!$B6),-('Gastos das Atividades'!V$3&gt;='Gastos Gerais'!$D$4:$D$1002),-('Gastos das Atividades'!V$3&lt;='Gastos Gerais'!$E$4:$E$1002),-('Gastos Gerais'!$C$4:$C$1002)))</f>
        <v>0</v>
      </c>
      <c r="W6" s="73">
        <f>IF($B6="",0,SUMPRODUCT(-('Gastos Gerais'!$F$4:$F$1002='Gastos das Atividades'!$B6),-('Gastos das Atividades'!W$3&gt;='Gastos Gerais'!$D$4:$D$1002),-('Gastos das Atividades'!W$3&lt;='Gastos Gerais'!$E$4:$E$1002),-('Gastos Gerais'!$C$4:$C$1002)))</f>
        <v>0</v>
      </c>
      <c r="X6" s="73">
        <f>IF($B6="",0,SUMPRODUCT(-('Gastos Gerais'!$F$4:$F$1002='Gastos das Atividades'!$B6),-('Gastos das Atividades'!X$3&gt;='Gastos Gerais'!$D$4:$D$1002),-('Gastos das Atividades'!X$3&lt;='Gastos Gerais'!$E$4:$E$1002),-('Gastos Gerais'!$C$4:$C$1002)))</f>
        <v>0</v>
      </c>
      <c r="Y6" s="73">
        <f>IF($B6="",0,SUMPRODUCT(-('Gastos Gerais'!$F$4:$F$1002='Gastos das Atividades'!$B6),-('Gastos das Atividades'!Y$3&gt;='Gastos Gerais'!$D$4:$D$1002),-('Gastos das Atividades'!Y$3&lt;='Gastos Gerais'!$E$4:$E$1002),-('Gastos Gerais'!$C$4:$C$1002)))</f>
        <v>0</v>
      </c>
      <c r="Z6" s="73">
        <f>IF($B6="",0,SUMPRODUCT(-('Gastos Gerais'!$F$4:$F$1002='Gastos das Atividades'!$B6),-('Gastos das Atividades'!Z$3&gt;='Gastos Gerais'!$D$4:$D$1002),-('Gastos das Atividades'!Z$3&lt;='Gastos Gerais'!$E$4:$E$1002),-('Gastos Gerais'!$C$4:$C$1002)))</f>
        <v>0</v>
      </c>
      <c r="AA6" s="73">
        <f>IF($B6="",0,SUMPRODUCT(-('Gastos Gerais'!$F$4:$F$1002='Gastos das Atividades'!$B6),-('Gastos das Atividades'!AA$3&gt;='Gastos Gerais'!$D$4:$D$1002),-('Gastos das Atividades'!AA$3&lt;='Gastos Gerais'!$E$4:$E$1002),-('Gastos Gerais'!$C$4:$C$1002)))</f>
        <v>0</v>
      </c>
      <c r="AB6" s="73">
        <f>IF($B6="",0,SUMPRODUCT(-('Gastos Gerais'!$F$4:$F$1002='Gastos das Atividades'!$B6),-('Gastos das Atividades'!AB$3&gt;='Gastos Gerais'!$D$4:$D$1002),-('Gastos das Atividades'!AB$3&lt;='Gastos Gerais'!$E$4:$E$1002),-('Gastos Gerais'!$C$4:$C$1002)))</f>
        <v>0</v>
      </c>
      <c r="AC6" s="73">
        <f>IF($B6="",0,SUMPRODUCT(-('Gastos Gerais'!$F$4:$F$1002='Gastos das Atividades'!$B6),-('Gastos das Atividades'!AC$3&gt;='Gastos Gerais'!$D$4:$D$1002),-('Gastos das Atividades'!AC$3&lt;='Gastos Gerais'!$E$4:$E$1002),-('Gastos Gerais'!$C$4:$C$1002)))</f>
        <v>0</v>
      </c>
      <c r="AD6" s="73">
        <f>IF($B6="",0,SUMPRODUCT(-('Gastos Gerais'!$F$4:$F$1002='Gastos das Atividades'!$B6),-('Gastos das Atividades'!AD$3&gt;='Gastos Gerais'!$D$4:$D$1002),-('Gastos das Atividades'!AD$3&lt;='Gastos Gerais'!$E$4:$E$1002),-('Gastos Gerais'!$C$4:$C$1002)))</f>
        <v>0</v>
      </c>
      <c r="AE6" s="73">
        <f>IF($B6="",0,SUMPRODUCT(-('Gastos Gerais'!$F$4:$F$1002='Gastos das Atividades'!$B6),-('Gastos das Atividades'!AE$3&gt;='Gastos Gerais'!$D$4:$D$1002),-('Gastos das Atividades'!AE$3&lt;='Gastos Gerais'!$E$4:$E$1002),-('Gastos Gerais'!$C$4:$C$1002)))</f>
        <v>0</v>
      </c>
      <c r="AF6" s="73">
        <f>IF($B6="",0,SUMPRODUCT(-('Gastos Gerais'!$F$4:$F$1002='Gastos das Atividades'!$B6),-('Gastos das Atividades'!AF$3&gt;='Gastos Gerais'!$D$4:$D$1002),-('Gastos das Atividades'!AF$3&lt;='Gastos Gerais'!$E$4:$E$1002),-('Gastos Gerais'!$C$4:$C$1002)))</f>
        <v>0</v>
      </c>
      <c r="AG6" s="73">
        <f>IF($B6="",0,SUMPRODUCT(-('Gastos Gerais'!$F$4:$F$1002='Gastos das Atividades'!$B6),-('Gastos das Atividades'!AG$3&gt;='Gastos Gerais'!$D$4:$D$1002),-('Gastos das Atividades'!AG$3&lt;='Gastos Gerais'!$E$4:$E$1002),-('Gastos Gerais'!$C$4:$C$1002)))</f>
        <v>0</v>
      </c>
      <c r="AH6" s="73">
        <f>IF($B6="",0,SUMPRODUCT(-('Gastos Gerais'!$F$4:$F$1002='Gastos das Atividades'!$B6),-('Gastos das Atividades'!AH$3&gt;='Gastos Gerais'!$D$4:$D$1002),-('Gastos das Atividades'!AH$3&lt;='Gastos Gerais'!$E$4:$E$1002),-('Gastos Gerais'!$C$4:$C$1002)))</f>
        <v>0</v>
      </c>
      <c r="AI6" s="73">
        <f>IF($B6="",0,SUMPRODUCT(-('Gastos Gerais'!$F$4:$F$1002='Gastos das Atividades'!$B6),-('Gastos das Atividades'!AI$3&gt;='Gastos Gerais'!$D$4:$D$1002),-('Gastos das Atividades'!AI$3&lt;='Gastos Gerais'!$E$4:$E$1002),-('Gastos Gerais'!$C$4:$C$1002)))</f>
        <v>0</v>
      </c>
      <c r="AJ6" s="73">
        <f>IF($B6="",0,SUMPRODUCT(-('Gastos Gerais'!$F$4:$F$1002='Gastos das Atividades'!$B6),-('Gastos das Atividades'!AJ$3&gt;='Gastos Gerais'!$D$4:$D$1002),-('Gastos das Atividades'!AJ$3&lt;='Gastos Gerais'!$E$4:$E$1002),-('Gastos Gerais'!$C$4:$C$1002)))</f>
        <v>0</v>
      </c>
      <c r="AK6" s="73">
        <f>IF($B6="",0,SUMPRODUCT(-('Gastos Gerais'!$F$4:$F$1002='Gastos das Atividades'!$B6),-('Gastos das Atividades'!AK$3&gt;='Gastos Gerais'!$D$4:$D$1002),-('Gastos das Atividades'!AK$3&lt;='Gastos Gerais'!$E$4:$E$1002),-('Gastos Gerais'!$C$4:$C$1002)))</f>
        <v>0</v>
      </c>
      <c r="AL6" s="73">
        <f>IF($B6="",0,SUMPRODUCT(-('Gastos Gerais'!$F$4:$F$1002='Gastos das Atividades'!$B6),-('Gastos das Atividades'!AL$3&gt;='Gastos Gerais'!$D$4:$D$1002),-('Gastos das Atividades'!AL$3&lt;='Gastos Gerais'!$E$4:$E$1002),-('Gastos Gerais'!$C$4:$C$1002)))</f>
        <v>0</v>
      </c>
      <c r="AM6" s="73">
        <f>IF($B6="",0,SUMPRODUCT(-('Gastos Gerais'!$F$4:$F$1002='Gastos das Atividades'!$B6),-('Gastos das Atividades'!AM$3&gt;='Gastos Gerais'!$D$4:$D$1002),-('Gastos das Atividades'!AM$3&lt;='Gastos Gerais'!$E$4:$E$1002),-('Gastos Gerais'!$C$4:$C$1002)))</f>
        <v>0</v>
      </c>
      <c r="AN6" s="73">
        <f>IF($B6="",0,SUMPRODUCT(-('Gastos Gerais'!$F$4:$F$1002='Gastos das Atividades'!$B6),-('Gastos das Atividades'!AN$3&gt;='Gastos Gerais'!$D$4:$D$1002),-('Gastos das Atividades'!AN$3&lt;='Gastos Gerais'!$E$4:$E$1002),-('Gastos Gerais'!$C$4:$C$1002)))</f>
        <v>0</v>
      </c>
      <c r="AO6" s="73">
        <f>IF($B6="",0,SUMPRODUCT(-('Gastos Gerais'!$F$4:$F$1002='Gastos das Atividades'!$B6),-('Gastos das Atividades'!AO$3&gt;='Gastos Gerais'!$D$4:$D$1002),-('Gastos das Atividades'!AO$3&lt;='Gastos Gerais'!$E$4:$E$1002),-('Gastos Gerais'!$C$4:$C$1002)))</f>
        <v>0</v>
      </c>
      <c r="AP6" s="73">
        <f>IF($B6="",0,SUMPRODUCT(-('Gastos Gerais'!$F$4:$F$1002='Gastos das Atividades'!$B6),-('Gastos das Atividades'!AP$3&gt;='Gastos Gerais'!$D$4:$D$1002),-('Gastos das Atividades'!AP$3&lt;='Gastos Gerais'!$E$4:$E$1002),-('Gastos Gerais'!$C$4:$C$1002)))</f>
        <v>0</v>
      </c>
      <c r="AQ6" s="73">
        <f>IF($B6="",0,SUMPRODUCT(-('Gastos Gerais'!$F$4:$F$1002='Gastos das Atividades'!$B6),-('Gastos das Atividades'!AQ$3&gt;='Gastos Gerais'!$D$4:$D$1002),-('Gastos das Atividades'!AQ$3&lt;='Gastos Gerais'!$E$4:$E$1002),-('Gastos Gerais'!$C$4:$C$1002)))</f>
        <v>0</v>
      </c>
      <c r="AR6" s="73">
        <f>IF($B6="",0,SUMPRODUCT(-('Gastos Gerais'!$F$4:$F$1002='Gastos das Atividades'!$B6),-('Gastos das Atividades'!AR$3&gt;='Gastos Gerais'!$D$4:$D$1002),-('Gastos das Atividades'!AR$3&lt;='Gastos Gerais'!$E$4:$E$1002),-('Gastos Gerais'!$C$4:$C$1002)))</f>
        <v>0</v>
      </c>
      <c r="AS6" s="73">
        <f>IF($B6="",0,SUMPRODUCT(-('Gastos Gerais'!$F$4:$F$1002='Gastos das Atividades'!$B6),-('Gastos das Atividades'!AS$3&gt;='Gastos Gerais'!$D$4:$D$1002),-('Gastos das Atividades'!AS$3&lt;='Gastos Gerais'!$E$4:$E$1002),-('Gastos Gerais'!$C$4:$C$1002)))</f>
        <v>0</v>
      </c>
      <c r="AT6" s="73">
        <f>IF($B6="",0,SUMPRODUCT(-('Gastos Gerais'!$F$4:$F$1002='Gastos das Atividades'!$B6),-('Gastos das Atividades'!AT$3&gt;='Gastos Gerais'!$D$4:$D$1002),-('Gastos das Atividades'!AT$3&lt;='Gastos Gerais'!$E$4:$E$1002),-('Gastos Gerais'!$C$4:$C$1002)))</f>
        <v>0</v>
      </c>
      <c r="AU6" s="73">
        <f>IF($B6="",0,SUMPRODUCT(-('Gastos Gerais'!$F$4:$F$1002='Gastos das Atividades'!$B6),-('Gastos das Atividades'!AU$3&gt;='Gastos Gerais'!$D$4:$D$1002),-('Gastos das Atividades'!AU$3&lt;='Gastos Gerais'!$E$4:$E$1002),-('Gastos Gerais'!$C$4:$C$1002)))</f>
        <v>0</v>
      </c>
      <c r="AV6" s="73">
        <f>IF($B6="",0,SUMPRODUCT(-('Gastos Gerais'!$F$4:$F$1002='Gastos das Atividades'!$B6),-('Gastos das Atividades'!AV$3&gt;='Gastos Gerais'!$D$4:$D$1002),-('Gastos das Atividades'!AV$3&lt;='Gastos Gerais'!$E$4:$E$1002),-('Gastos Gerais'!$C$4:$C$1002)))</f>
        <v>0</v>
      </c>
      <c r="AW6" s="73">
        <f>IF($B6="",0,SUMPRODUCT(-('Gastos Gerais'!$F$4:$F$1002='Gastos das Atividades'!$B6),-('Gastos das Atividades'!AW$3&gt;='Gastos Gerais'!$D$4:$D$1002),-('Gastos das Atividades'!AW$3&lt;='Gastos Gerais'!$E$4:$E$1002),-('Gastos Gerais'!$C$4:$C$1002)))</f>
        <v>0</v>
      </c>
      <c r="AX6" s="73">
        <f>IF($B6="",0,SUMPRODUCT(-('Gastos Gerais'!$F$4:$F$1002='Gastos das Atividades'!$B6),-('Gastos das Atividades'!AX$3&gt;='Gastos Gerais'!$D$4:$D$1002),-('Gastos das Atividades'!AX$3&lt;='Gastos Gerais'!$E$4:$E$1002),-('Gastos Gerais'!$C$4:$C$1002)))</f>
        <v>0</v>
      </c>
      <c r="AY6" s="73">
        <f>IF($B6="",0,SUMPRODUCT(-('Gastos Gerais'!$F$4:$F$1002='Gastos das Atividades'!$B6),-('Gastos das Atividades'!AY$3&gt;='Gastos Gerais'!$D$4:$D$1002),-('Gastos das Atividades'!AY$3&lt;='Gastos Gerais'!$E$4:$E$1002),-('Gastos Gerais'!$C$4:$C$1002)))</f>
        <v>0</v>
      </c>
      <c r="AZ6" s="73">
        <f>IF($B6="",0,SUMPRODUCT(-('Gastos Gerais'!$F$4:$F$1002='Gastos das Atividades'!$B6),-('Gastos das Atividades'!AZ$3&gt;='Gastos Gerais'!$D$4:$D$1002),-('Gastos das Atividades'!AZ$3&lt;='Gastos Gerais'!$E$4:$E$1002),-('Gastos Gerais'!$C$4:$C$1002)))</f>
        <v>0</v>
      </c>
      <c r="BA6" s="73">
        <f>IF($B6="",0,SUMPRODUCT(-('Gastos Gerais'!$F$4:$F$1002='Gastos das Atividades'!$B6),-('Gastos das Atividades'!BA$3&gt;='Gastos Gerais'!$D$4:$D$1002),-('Gastos das Atividades'!BA$3&lt;='Gastos Gerais'!$E$4:$E$1002),-('Gastos Gerais'!$C$4:$C$1002)))</f>
        <v>0</v>
      </c>
      <c r="BB6" s="73">
        <f>IF($B6="",0,SUMPRODUCT(-('Gastos Gerais'!$F$4:$F$1002='Gastos das Atividades'!$B6),-('Gastos das Atividades'!BB$3&gt;='Gastos Gerais'!$D$4:$D$1002),-('Gastos das Atividades'!BB$3&lt;='Gastos Gerais'!$E$4:$E$1002),-('Gastos Gerais'!$C$4:$C$1002)))</f>
        <v>0</v>
      </c>
      <c r="BC6" s="73">
        <f>IF($B6="",0,SUMPRODUCT(-('Gastos Gerais'!$F$4:$F$1002='Gastos das Atividades'!$B6),-('Gastos das Atividades'!BC$3&gt;='Gastos Gerais'!$D$4:$D$1002),-('Gastos das Atividades'!BC$3&lt;='Gastos Gerais'!$E$4:$E$1002),-('Gastos Gerais'!$C$4:$C$1002)))</f>
        <v>0</v>
      </c>
      <c r="BD6" s="73">
        <f>IF($B6="",0,SUMPRODUCT(-('Gastos Gerais'!$F$4:$F$1002='Gastos das Atividades'!$B6),-('Gastos das Atividades'!BD$3&gt;='Gastos Gerais'!$D$4:$D$1002),-('Gastos das Atividades'!BD$3&lt;='Gastos Gerais'!$E$4:$E$1002),-('Gastos Gerais'!$C$4:$C$1002)))</f>
        <v>0</v>
      </c>
      <c r="BE6" s="73">
        <f>IF($B6="",0,SUMPRODUCT(-('Gastos Gerais'!$F$4:$F$1002='Gastos das Atividades'!$B6),-('Gastos das Atividades'!BE$3&gt;='Gastos Gerais'!$D$4:$D$1002),-('Gastos das Atividades'!BE$3&lt;='Gastos Gerais'!$E$4:$E$1002),-('Gastos Gerais'!$C$4:$C$1002)))</f>
        <v>0</v>
      </c>
      <c r="BF6" s="73">
        <f>IF($B6="",0,SUMPRODUCT(-('Gastos Gerais'!$F$4:$F$1002='Gastos das Atividades'!$B6),-('Gastos das Atividades'!BF$3&gt;='Gastos Gerais'!$D$4:$D$1002),-('Gastos das Atividades'!BF$3&lt;='Gastos Gerais'!$E$4:$E$1002),-('Gastos Gerais'!$C$4:$C$1002)))</f>
        <v>0</v>
      </c>
      <c r="BG6" s="73">
        <f>IF($B6="",0,SUMPRODUCT(-('Gastos Gerais'!$F$4:$F$1002='Gastos das Atividades'!$B6),-('Gastos das Atividades'!BG$3&gt;='Gastos Gerais'!$D$4:$D$1002),-('Gastos das Atividades'!BG$3&lt;='Gastos Gerais'!$E$4:$E$1002),-('Gastos Gerais'!$C$4:$C$1002)))</f>
        <v>0</v>
      </c>
      <c r="BH6" s="73">
        <f>IF($B6="",0,SUMPRODUCT(-('Gastos Gerais'!$F$4:$F$1002='Gastos das Atividades'!$B6),-('Gastos das Atividades'!BH$3&gt;='Gastos Gerais'!$D$4:$D$1002),-('Gastos das Atividades'!BH$3&lt;='Gastos Gerais'!$E$4:$E$1002),-('Gastos Gerais'!$C$4:$C$1002)))</f>
        <v>0</v>
      </c>
      <c r="BI6" s="73">
        <f>IF($B6="",0,SUMPRODUCT(-('Gastos Gerais'!$F$4:$F$1002='Gastos das Atividades'!$B6),-('Gastos das Atividades'!BI$3&gt;='Gastos Gerais'!$D$4:$D$1002),-('Gastos das Atividades'!BI$3&lt;='Gastos Gerais'!$E$4:$E$1002),-('Gastos Gerais'!$C$4:$C$1002)))</f>
        <v>0</v>
      </c>
      <c r="BJ6" s="73">
        <f>IF($B6="",0,SUMPRODUCT(-('Gastos Gerais'!$F$4:$F$1002='Gastos das Atividades'!$B6),-('Gastos das Atividades'!BJ$3&gt;='Gastos Gerais'!$D$4:$D$1002),-('Gastos das Atividades'!BJ$3&lt;='Gastos Gerais'!$E$4:$E$1002),-('Gastos Gerais'!$C$4:$C$1002)))</f>
        <v>0</v>
      </c>
      <c r="BK6" s="73">
        <f>IF($B6="",0,SUMPRODUCT(-('Gastos Gerais'!$F$4:$F$1002='Gastos das Atividades'!$B6),-('Gastos das Atividades'!BK$3&gt;='Gastos Gerais'!$D$4:$D$1002),-('Gastos das Atividades'!BK$3&lt;='Gastos Gerais'!$E$4:$E$1002),-('Gastos Gerais'!$C$4:$C$1002)))</f>
        <v>0</v>
      </c>
      <c r="BL6" s="73">
        <f>IF($B6="",0,SUMPRODUCT(-('Gastos Gerais'!$F$4:$F$1002='Gastos das Atividades'!$B6),-('Gastos das Atividades'!BL$3&gt;='Gastos Gerais'!$D$4:$D$1002),-('Gastos das Atividades'!BL$3&lt;='Gastos Gerais'!$E$4:$E$1002),-('Gastos Gerais'!$C$4:$C$1002)))</f>
        <v>0</v>
      </c>
      <c r="BM6" s="73">
        <f>IF($B6="",0,SUMPRODUCT(-('Gastos Gerais'!$F$4:$F$1002='Gastos das Atividades'!$B6),-('Gastos das Atividades'!BM$3&gt;='Gastos Gerais'!$D$4:$D$1002),-('Gastos das Atividades'!BM$3&lt;='Gastos Gerais'!$E$4:$E$1002),-('Gastos Gerais'!$C$4:$C$1002)))</f>
        <v>0</v>
      </c>
      <c r="BN6" s="73">
        <f>IF($B6="",0,SUMPRODUCT(-('Gastos Gerais'!$F$4:$F$1002='Gastos das Atividades'!$B6),-('Gastos das Atividades'!BN$3&gt;='Gastos Gerais'!$D$4:$D$1002),-('Gastos das Atividades'!BN$3&lt;='Gastos Gerais'!$E$4:$E$1002),-('Gastos Gerais'!$C$4:$C$1002)))</f>
        <v>0</v>
      </c>
      <c r="BO6" s="73">
        <f>IF($B6="",0,SUMPRODUCT(-('Gastos Gerais'!$F$4:$F$1002='Gastos das Atividades'!$B6),-('Gastos das Atividades'!BO$3&gt;='Gastos Gerais'!$D$4:$D$1002),-('Gastos das Atividades'!BO$3&lt;='Gastos Gerais'!$E$4:$E$1002),-('Gastos Gerais'!$C$4:$C$1002)))</f>
        <v>0</v>
      </c>
      <c r="BP6" s="73">
        <f>IF($B6="",0,SUMPRODUCT(-('Gastos Gerais'!$F$4:$F$1002='Gastos das Atividades'!$B6),-('Gastos das Atividades'!BP$3&gt;='Gastos Gerais'!$D$4:$D$1002),-('Gastos das Atividades'!BP$3&lt;='Gastos Gerais'!$E$4:$E$1002),-('Gastos Gerais'!$C$4:$C$1002)))</f>
        <v>0</v>
      </c>
      <c r="BQ6" s="73">
        <f>IF($B6="",0,SUMPRODUCT(-('Gastos Gerais'!$F$4:$F$1002='Gastos das Atividades'!$B6),-('Gastos das Atividades'!BQ$3&gt;='Gastos Gerais'!$D$4:$D$1002),-('Gastos das Atividades'!BQ$3&lt;='Gastos Gerais'!$E$4:$E$1002),-('Gastos Gerais'!$C$4:$C$1002)))</f>
        <v>0</v>
      </c>
      <c r="BR6" s="73">
        <f>IF($B6="",0,SUMPRODUCT(-('Gastos Gerais'!$F$4:$F$1002='Gastos das Atividades'!$B6),-('Gastos das Atividades'!BR$3&gt;='Gastos Gerais'!$D$4:$D$1002),-('Gastos das Atividades'!BR$3&lt;='Gastos Gerais'!$E$4:$E$1002),-('Gastos Gerais'!$C$4:$C$1002)))</f>
        <v>0</v>
      </c>
      <c r="BS6" s="73">
        <f>IF($B6="",0,SUMPRODUCT(-('Gastos Gerais'!$F$4:$F$1002='Gastos das Atividades'!$B6),-('Gastos das Atividades'!BS$3&gt;='Gastos Gerais'!$D$4:$D$1002),-('Gastos das Atividades'!BS$3&lt;='Gastos Gerais'!$E$4:$E$1002),-('Gastos Gerais'!$C$4:$C$1002)))</f>
        <v>0</v>
      </c>
      <c r="BT6" s="73">
        <f>IF($B6="",0,SUMPRODUCT(-('Gastos Gerais'!$F$4:$F$1002='Gastos das Atividades'!$B6),-('Gastos das Atividades'!BT$3&gt;='Gastos Gerais'!$D$4:$D$1002),-('Gastos das Atividades'!BT$3&lt;='Gastos Gerais'!$E$4:$E$1002),-('Gastos Gerais'!$C$4:$C$1002)))</f>
        <v>0</v>
      </c>
      <c r="BU6" s="73">
        <f>IF($B6="",0,SUMPRODUCT(-('Gastos Gerais'!$F$4:$F$1002='Gastos das Atividades'!$B6),-('Gastos das Atividades'!BU$3&gt;='Gastos Gerais'!$D$4:$D$1002),-('Gastos das Atividades'!BU$3&lt;='Gastos Gerais'!$E$4:$E$1002),-('Gastos Gerais'!$C$4:$C$1002)))</f>
        <v>0</v>
      </c>
      <c r="BV6" s="73">
        <f>IF($B6="",0,SUMPRODUCT(-('Gastos Gerais'!$F$4:$F$1002='Gastos das Atividades'!$B6),-('Gastos das Atividades'!BV$3&gt;='Gastos Gerais'!$D$4:$D$1002),-('Gastos das Atividades'!BV$3&lt;='Gastos Gerais'!$E$4:$E$1002),-('Gastos Gerais'!$C$4:$C$1002)))</f>
        <v>0</v>
      </c>
      <c r="BW6" s="73">
        <f>IF($B6="",0,SUMPRODUCT(-('Gastos Gerais'!$F$4:$F$1002='Gastos das Atividades'!$B6),-('Gastos das Atividades'!BW$3&gt;='Gastos Gerais'!$D$4:$D$1002),-('Gastos das Atividades'!BW$3&lt;='Gastos Gerais'!$E$4:$E$1002),-('Gastos Gerais'!$C$4:$C$1002)))</f>
        <v>0</v>
      </c>
      <c r="BX6" s="73">
        <f>IF($B6="",0,SUMPRODUCT(-('Gastos Gerais'!$F$4:$F$1002='Gastos das Atividades'!$B6),-('Gastos das Atividades'!BX$3&gt;='Gastos Gerais'!$D$4:$D$1002),-('Gastos das Atividades'!BX$3&lt;='Gastos Gerais'!$E$4:$E$1002),-('Gastos Gerais'!$C$4:$C$1002)))</f>
        <v>0</v>
      </c>
    </row>
    <row r="7" spans="1:77">
      <c r="A7" s="139">
        <v>4</v>
      </c>
      <c r="B7" s="157"/>
      <c r="C7" s="298">
        <v>0</v>
      </c>
      <c r="D7" s="349">
        <f t="shared" si="9"/>
        <v>0</v>
      </c>
      <c r="E7" s="137">
        <f t="shared" si="10"/>
        <v>0</v>
      </c>
      <c r="F7" s="73">
        <f t="shared" si="2"/>
        <v>0</v>
      </c>
      <c r="G7" s="73">
        <f t="shared" si="2"/>
        <v>0</v>
      </c>
      <c r="H7" s="73">
        <f t="shared" si="2"/>
        <v>0</v>
      </c>
      <c r="I7" s="73">
        <f t="shared" si="2"/>
        <v>0</v>
      </c>
      <c r="J7" s="138">
        <f t="shared" si="3"/>
        <v>0</v>
      </c>
      <c r="K7" s="76">
        <f t="shared" si="4"/>
        <v>0</v>
      </c>
      <c r="L7" s="76">
        <f t="shared" si="5"/>
        <v>0</v>
      </c>
      <c r="M7" s="76">
        <f t="shared" si="6"/>
        <v>0</v>
      </c>
      <c r="N7" s="76">
        <f t="shared" si="11"/>
        <v>0</v>
      </c>
      <c r="O7" s="76">
        <f t="shared" si="12"/>
        <v>0</v>
      </c>
      <c r="P7" s="202">
        <f t="shared" si="8"/>
        <v>0</v>
      </c>
      <c r="Q7" s="73">
        <f>IF($B7="",0,SUMPRODUCT(-('Gastos Gerais'!$F$4:$F$1002='Gastos das Atividades'!$B7),-('Gastos das Atividades'!Q$3&gt;='Gastos Gerais'!$D$4:$D$1002),-('Gastos das Atividades'!Q$3&lt;='Gastos Gerais'!$E$4:$E$1002),-('Gastos Gerais'!$C$4:$C$1002)))</f>
        <v>0</v>
      </c>
      <c r="R7" s="73">
        <f>IF($B7="",0,SUMPRODUCT(-('Gastos Gerais'!$F$4:$F$1002='Gastos das Atividades'!$B7),-('Gastos das Atividades'!R$3&gt;='Gastos Gerais'!$D$4:$D$1002),-('Gastos das Atividades'!R$3&lt;='Gastos Gerais'!$E$4:$E$1002),-('Gastos Gerais'!$C$4:$C$1002)))</f>
        <v>0</v>
      </c>
      <c r="S7" s="73">
        <f>IF($B7="",0,SUMPRODUCT(-('Gastos Gerais'!$F$4:$F$1002='Gastos das Atividades'!$B7),-('Gastos das Atividades'!S$3&gt;='Gastos Gerais'!$D$4:$D$1002),-('Gastos das Atividades'!S$3&lt;='Gastos Gerais'!$E$4:$E$1002),-('Gastos Gerais'!$C$4:$C$1002)))</f>
        <v>0</v>
      </c>
      <c r="T7" s="73">
        <f>IF($B7="",0,SUMPRODUCT(-('Gastos Gerais'!$F$4:$F$1002='Gastos das Atividades'!$B7),-('Gastos das Atividades'!T$3&gt;='Gastos Gerais'!$D$4:$D$1002),-('Gastos das Atividades'!T$3&lt;='Gastos Gerais'!$E$4:$E$1002),-('Gastos Gerais'!$C$4:$C$1002)))</f>
        <v>0</v>
      </c>
      <c r="U7" s="73">
        <f>IF($B7="",0,SUMPRODUCT(-('Gastos Gerais'!$F$4:$F$1002='Gastos das Atividades'!$B7),-('Gastos das Atividades'!U$3&gt;='Gastos Gerais'!$D$4:$D$1002),-('Gastos das Atividades'!U$3&lt;='Gastos Gerais'!$E$4:$E$1002),-('Gastos Gerais'!$C$4:$C$1002)))</f>
        <v>0</v>
      </c>
      <c r="V7" s="73">
        <f>IF($B7="",0,SUMPRODUCT(-('Gastos Gerais'!$F$4:$F$1002='Gastos das Atividades'!$B7),-('Gastos das Atividades'!V$3&gt;='Gastos Gerais'!$D$4:$D$1002),-('Gastos das Atividades'!V$3&lt;='Gastos Gerais'!$E$4:$E$1002),-('Gastos Gerais'!$C$4:$C$1002)))</f>
        <v>0</v>
      </c>
      <c r="W7" s="73">
        <f>IF($B7="",0,SUMPRODUCT(-('Gastos Gerais'!$F$4:$F$1002='Gastos das Atividades'!$B7),-('Gastos das Atividades'!W$3&gt;='Gastos Gerais'!$D$4:$D$1002),-('Gastos das Atividades'!W$3&lt;='Gastos Gerais'!$E$4:$E$1002),-('Gastos Gerais'!$C$4:$C$1002)))</f>
        <v>0</v>
      </c>
      <c r="X7" s="73">
        <f>IF($B7="",0,SUMPRODUCT(-('Gastos Gerais'!$F$4:$F$1002='Gastos das Atividades'!$B7),-('Gastos das Atividades'!X$3&gt;='Gastos Gerais'!$D$4:$D$1002),-('Gastos das Atividades'!X$3&lt;='Gastos Gerais'!$E$4:$E$1002),-('Gastos Gerais'!$C$4:$C$1002)))</f>
        <v>0</v>
      </c>
      <c r="Y7" s="73">
        <f>IF($B7="",0,SUMPRODUCT(-('Gastos Gerais'!$F$4:$F$1002='Gastos das Atividades'!$B7),-('Gastos das Atividades'!Y$3&gt;='Gastos Gerais'!$D$4:$D$1002),-('Gastos das Atividades'!Y$3&lt;='Gastos Gerais'!$E$4:$E$1002),-('Gastos Gerais'!$C$4:$C$1002)))</f>
        <v>0</v>
      </c>
      <c r="Z7" s="73">
        <f>IF($B7="",0,SUMPRODUCT(-('Gastos Gerais'!$F$4:$F$1002='Gastos das Atividades'!$B7),-('Gastos das Atividades'!Z$3&gt;='Gastos Gerais'!$D$4:$D$1002),-('Gastos das Atividades'!Z$3&lt;='Gastos Gerais'!$E$4:$E$1002),-('Gastos Gerais'!$C$4:$C$1002)))</f>
        <v>0</v>
      </c>
      <c r="AA7" s="73">
        <f>IF($B7="",0,SUMPRODUCT(-('Gastos Gerais'!$F$4:$F$1002='Gastos das Atividades'!$B7),-('Gastos das Atividades'!AA$3&gt;='Gastos Gerais'!$D$4:$D$1002),-('Gastos das Atividades'!AA$3&lt;='Gastos Gerais'!$E$4:$E$1002),-('Gastos Gerais'!$C$4:$C$1002)))</f>
        <v>0</v>
      </c>
      <c r="AB7" s="73">
        <f>IF($B7="",0,SUMPRODUCT(-('Gastos Gerais'!$F$4:$F$1002='Gastos das Atividades'!$B7),-('Gastos das Atividades'!AB$3&gt;='Gastos Gerais'!$D$4:$D$1002),-('Gastos das Atividades'!AB$3&lt;='Gastos Gerais'!$E$4:$E$1002),-('Gastos Gerais'!$C$4:$C$1002)))</f>
        <v>0</v>
      </c>
      <c r="AC7" s="73">
        <f>IF($B7="",0,SUMPRODUCT(-('Gastos Gerais'!$F$4:$F$1002='Gastos das Atividades'!$B7),-('Gastos das Atividades'!AC$3&gt;='Gastos Gerais'!$D$4:$D$1002),-('Gastos das Atividades'!AC$3&lt;='Gastos Gerais'!$E$4:$E$1002),-('Gastos Gerais'!$C$4:$C$1002)))</f>
        <v>0</v>
      </c>
      <c r="AD7" s="73">
        <f>IF($B7="",0,SUMPRODUCT(-('Gastos Gerais'!$F$4:$F$1002='Gastos das Atividades'!$B7),-('Gastos das Atividades'!AD$3&gt;='Gastos Gerais'!$D$4:$D$1002),-('Gastos das Atividades'!AD$3&lt;='Gastos Gerais'!$E$4:$E$1002),-('Gastos Gerais'!$C$4:$C$1002)))</f>
        <v>0</v>
      </c>
      <c r="AE7" s="73">
        <f>IF($B7="",0,SUMPRODUCT(-('Gastos Gerais'!$F$4:$F$1002='Gastos das Atividades'!$B7),-('Gastos das Atividades'!AE$3&gt;='Gastos Gerais'!$D$4:$D$1002),-('Gastos das Atividades'!AE$3&lt;='Gastos Gerais'!$E$4:$E$1002),-('Gastos Gerais'!$C$4:$C$1002)))</f>
        <v>0</v>
      </c>
      <c r="AF7" s="73">
        <f>IF($B7="",0,SUMPRODUCT(-('Gastos Gerais'!$F$4:$F$1002='Gastos das Atividades'!$B7),-('Gastos das Atividades'!AF$3&gt;='Gastos Gerais'!$D$4:$D$1002),-('Gastos das Atividades'!AF$3&lt;='Gastos Gerais'!$E$4:$E$1002),-('Gastos Gerais'!$C$4:$C$1002)))</f>
        <v>0</v>
      </c>
      <c r="AG7" s="73">
        <f>IF($B7="",0,SUMPRODUCT(-('Gastos Gerais'!$F$4:$F$1002='Gastos das Atividades'!$B7),-('Gastos das Atividades'!AG$3&gt;='Gastos Gerais'!$D$4:$D$1002),-('Gastos das Atividades'!AG$3&lt;='Gastos Gerais'!$E$4:$E$1002),-('Gastos Gerais'!$C$4:$C$1002)))</f>
        <v>0</v>
      </c>
      <c r="AH7" s="73">
        <f>IF($B7="",0,SUMPRODUCT(-('Gastos Gerais'!$F$4:$F$1002='Gastos das Atividades'!$B7),-('Gastos das Atividades'!AH$3&gt;='Gastos Gerais'!$D$4:$D$1002),-('Gastos das Atividades'!AH$3&lt;='Gastos Gerais'!$E$4:$E$1002),-('Gastos Gerais'!$C$4:$C$1002)))</f>
        <v>0</v>
      </c>
      <c r="AI7" s="73">
        <f>IF($B7="",0,SUMPRODUCT(-('Gastos Gerais'!$F$4:$F$1002='Gastos das Atividades'!$B7),-('Gastos das Atividades'!AI$3&gt;='Gastos Gerais'!$D$4:$D$1002),-('Gastos das Atividades'!AI$3&lt;='Gastos Gerais'!$E$4:$E$1002),-('Gastos Gerais'!$C$4:$C$1002)))</f>
        <v>0</v>
      </c>
      <c r="AJ7" s="73">
        <f>IF($B7="",0,SUMPRODUCT(-('Gastos Gerais'!$F$4:$F$1002='Gastos das Atividades'!$B7),-('Gastos das Atividades'!AJ$3&gt;='Gastos Gerais'!$D$4:$D$1002),-('Gastos das Atividades'!AJ$3&lt;='Gastos Gerais'!$E$4:$E$1002),-('Gastos Gerais'!$C$4:$C$1002)))</f>
        <v>0</v>
      </c>
      <c r="AK7" s="73">
        <f>IF($B7="",0,SUMPRODUCT(-('Gastos Gerais'!$F$4:$F$1002='Gastos das Atividades'!$B7),-('Gastos das Atividades'!AK$3&gt;='Gastos Gerais'!$D$4:$D$1002),-('Gastos das Atividades'!AK$3&lt;='Gastos Gerais'!$E$4:$E$1002),-('Gastos Gerais'!$C$4:$C$1002)))</f>
        <v>0</v>
      </c>
      <c r="AL7" s="73">
        <f>IF($B7="",0,SUMPRODUCT(-('Gastos Gerais'!$F$4:$F$1002='Gastos das Atividades'!$B7),-('Gastos das Atividades'!AL$3&gt;='Gastos Gerais'!$D$4:$D$1002),-('Gastos das Atividades'!AL$3&lt;='Gastos Gerais'!$E$4:$E$1002),-('Gastos Gerais'!$C$4:$C$1002)))</f>
        <v>0</v>
      </c>
      <c r="AM7" s="73">
        <f>IF($B7="",0,SUMPRODUCT(-('Gastos Gerais'!$F$4:$F$1002='Gastos das Atividades'!$B7),-('Gastos das Atividades'!AM$3&gt;='Gastos Gerais'!$D$4:$D$1002),-('Gastos das Atividades'!AM$3&lt;='Gastos Gerais'!$E$4:$E$1002),-('Gastos Gerais'!$C$4:$C$1002)))</f>
        <v>0</v>
      </c>
      <c r="AN7" s="73">
        <f>IF($B7="",0,SUMPRODUCT(-('Gastos Gerais'!$F$4:$F$1002='Gastos das Atividades'!$B7),-('Gastos das Atividades'!AN$3&gt;='Gastos Gerais'!$D$4:$D$1002),-('Gastos das Atividades'!AN$3&lt;='Gastos Gerais'!$E$4:$E$1002),-('Gastos Gerais'!$C$4:$C$1002)))</f>
        <v>0</v>
      </c>
      <c r="AO7" s="73">
        <f>IF($B7="",0,SUMPRODUCT(-('Gastos Gerais'!$F$4:$F$1002='Gastos das Atividades'!$B7),-('Gastos das Atividades'!AO$3&gt;='Gastos Gerais'!$D$4:$D$1002),-('Gastos das Atividades'!AO$3&lt;='Gastos Gerais'!$E$4:$E$1002),-('Gastos Gerais'!$C$4:$C$1002)))</f>
        <v>0</v>
      </c>
      <c r="AP7" s="73">
        <f>IF($B7="",0,SUMPRODUCT(-('Gastos Gerais'!$F$4:$F$1002='Gastos das Atividades'!$B7),-('Gastos das Atividades'!AP$3&gt;='Gastos Gerais'!$D$4:$D$1002),-('Gastos das Atividades'!AP$3&lt;='Gastos Gerais'!$E$4:$E$1002),-('Gastos Gerais'!$C$4:$C$1002)))</f>
        <v>0</v>
      </c>
      <c r="AQ7" s="73">
        <f>IF($B7="",0,SUMPRODUCT(-('Gastos Gerais'!$F$4:$F$1002='Gastos das Atividades'!$B7),-('Gastos das Atividades'!AQ$3&gt;='Gastos Gerais'!$D$4:$D$1002),-('Gastos das Atividades'!AQ$3&lt;='Gastos Gerais'!$E$4:$E$1002),-('Gastos Gerais'!$C$4:$C$1002)))</f>
        <v>0</v>
      </c>
      <c r="AR7" s="73">
        <f>IF($B7="",0,SUMPRODUCT(-('Gastos Gerais'!$F$4:$F$1002='Gastos das Atividades'!$B7),-('Gastos das Atividades'!AR$3&gt;='Gastos Gerais'!$D$4:$D$1002),-('Gastos das Atividades'!AR$3&lt;='Gastos Gerais'!$E$4:$E$1002),-('Gastos Gerais'!$C$4:$C$1002)))</f>
        <v>0</v>
      </c>
      <c r="AS7" s="73">
        <f>IF($B7="",0,SUMPRODUCT(-('Gastos Gerais'!$F$4:$F$1002='Gastos das Atividades'!$B7),-('Gastos das Atividades'!AS$3&gt;='Gastos Gerais'!$D$4:$D$1002),-('Gastos das Atividades'!AS$3&lt;='Gastos Gerais'!$E$4:$E$1002),-('Gastos Gerais'!$C$4:$C$1002)))</f>
        <v>0</v>
      </c>
      <c r="AT7" s="73">
        <f>IF($B7="",0,SUMPRODUCT(-('Gastos Gerais'!$F$4:$F$1002='Gastos das Atividades'!$B7),-('Gastos das Atividades'!AT$3&gt;='Gastos Gerais'!$D$4:$D$1002),-('Gastos das Atividades'!AT$3&lt;='Gastos Gerais'!$E$4:$E$1002),-('Gastos Gerais'!$C$4:$C$1002)))</f>
        <v>0</v>
      </c>
      <c r="AU7" s="73">
        <f>IF($B7="",0,SUMPRODUCT(-('Gastos Gerais'!$F$4:$F$1002='Gastos das Atividades'!$B7),-('Gastos das Atividades'!AU$3&gt;='Gastos Gerais'!$D$4:$D$1002),-('Gastos das Atividades'!AU$3&lt;='Gastos Gerais'!$E$4:$E$1002),-('Gastos Gerais'!$C$4:$C$1002)))</f>
        <v>0</v>
      </c>
      <c r="AV7" s="73">
        <f>IF($B7="",0,SUMPRODUCT(-('Gastos Gerais'!$F$4:$F$1002='Gastos das Atividades'!$B7),-('Gastos das Atividades'!AV$3&gt;='Gastos Gerais'!$D$4:$D$1002),-('Gastos das Atividades'!AV$3&lt;='Gastos Gerais'!$E$4:$E$1002),-('Gastos Gerais'!$C$4:$C$1002)))</f>
        <v>0</v>
      </c>
      <c r="AW7" s="73">
        <f>IF($B7="",0,SUMPRODUCT(-('Gastos Gerais'!$F$4:$F$1002='Gastos das Atividades'!$B7),-('Gastos das Atividades'!AW$3&gt;='Gastos Gerais'!$D$4:$D$1002),-('Gastos das Atividades'!AW$3&lt;='Gastos Gerais'!$E$4:$E$1002),-('Gastos Gerais'!$C$4:$C$1002)))</f>
        <v>0</v>
      </c>
      <c r="AX7" s="73">
        <f>IF($B7="",0,SUMPRODUCT(-('Gastos Gerais'!$F$4:$F$1002='Gastos das Atividades'!$B7),-('Gastos das Atividades'!AX$3&gt;='Gastos Gerais'!$D$4:$D$1002),-('Gastos das Atividades'!AX$3&lt;='Gastos Gerais'!$E$4:$E$1002),-('Gastos Gerais'!$C$4:$C$1002)))</f>
        <v>0</v>
      </c>
      <c r="AY7" s="73">
        <f>IF($B7="",0,SUMPRODUCT(-('Gastos Gerais'!$F$4:$F$1002='Gastos das Atividades'!$B7),-('Gastos das Atividades'!AY$3&gt;='Gastos Gerais'!$D$4:$D$1002),-('Gastos das Atividades'!AY$3&lt;='Gastos Gerais'!$E$4:$E$1002),-('Gastos Gerais'!$C$4:$C$1002)))</f>
        <v>0</v>
      </c>
      <c r="AZ7" s="73">
        <f>IF($B7="",0,SUMPRODUCT(-('Gastos Gerais'!$F$4:$F$1002='Gastos das Atividades'!$B7),-('Gastos das Atividades'!AZ$3&gt;='Gastos Gerais'!$D$4:$D$1002),-('Gastos das Atividades'!AZ$3&lt;='Gastos Gerais'!$E$4:$E$1002),-('Gastos Gerais'!$C$4:$C$1002)))</f>
        <v>0</v>
      </c>
      <c r="BA7" s="73">
        <f>IF($B7="",0,SUMPRODUCT(-('Gastos Gerais'!$F$4:$F$1002='Gastos das Atividades'!$B7),-('Gastos das Atividades'!BA$3&gt;='Gastos Gerais'!$D$4:$D$1002),-('Gastos das Atividades'!BA$3&lt;='Gastos Gerais'!$E$4:$E$1002),-('Gastos Gerais'!$C$4:$C$1002)))</f>
        <v>0</v>
      </c>
      <c r="BB7" s="73">
        <f>IF($B7="",0,SUMPRODUCT(-('Gastos Gerais'!$F$4:$F$1002='Gastos das Atividades'!$B7),-('Gastos das Atividades'!BB$3&gt;='Gastos Gerais'!$D$4:$D$1002),-('Gastos das Atividades'!BB$3&lt;='Gastos Gerais'!$E$4:$E$1002),-('Gastos Gerais'!$C$4:$C$1002)))</f>
        <v>0</v>
      </c>
      <c r="BC7" s="73">
        <f>IF($B7="",0,SUMPRODUCT(-('Gastos Gerais'!$F$4:$F$1002='Gastos das Atividades'!$B7),-('Gastos das Atividades'!BC$3&gt;='Gastos Gerais'!$D$4:$D$1002),-('Gastos das Atividades'!BC$3&lt;='Gastos Gerais'!$E$4:$E$1002),-('Gastos Gerais'!$C$4:$C$1002)))</f>
        <v>0</v>
      </c>
      <c r="BD7" s="73">
        <f>IF($B7="",0,SUMPRODUCT(-('Gastos Gerais'!$F$4:$F$1002='Gastos das Atividades'!$B7),-('Gastos das Atividades'!BD$3&gt;='Gastos Gerais'!$D$4:$D$1002),-('Gastos das Atividades'!BD$3&lt;='Gastos Gerais'!$E$4:$E$1002),-('Gastos Gerais'!$C$4:$C$1002)))</f>
        <v>0</v>
      </c>
      <c r="BE7" s="73">
        <f>IF($B7="",0,SUMPRODUCT(-('Gastos Gerais'!$F$4:$F$1002='Gastos das Atividades'!$B7),-('Gastos das Atividades'!BE$3&gt;='Gastos Gerais'!$D$4:$D$1002),-('Gastos das Atividades'!BE$3&lt;='Gastos Gerais'!$E$4:$E$1002),-('Gastos Gerais'!$C$4:$C$1002)))</f>
        <v>0</v>
      </c>
      <c r="BF7" s="73">
        <f>IF($B7="",0,SUMPRODUCT(-('Gastos Gerais'!$F$4:$F$1002='Gastos das Atividades'!$B7),-('Gastos das Atividades'!BF$3&gt;='Gastos Gerais'!$D$4:$D$1002),-('Gastos das Atividades'!BF$3&lt;='Gastos Gerais'!$E$4:$E$1002),-('Gastos Gerais'!$C$4:$C$1002)))</f>
        <v>0</v>
      </c>
      <c r="BG7" s="73">
        <f>IF($B7="",0,SUMPRODUCT(-('Gastos Gerais'!$F$4:$F$1002='Gastos das Atividades'!$B7),-('Gastos das Atividades'!BG$3&gt;='Gastos Gerais'!$D$4:$D$1002),-('Gastos das Atividades'!BG$3&lt;='Gastos Gerais'!$E$4:$E$1002),-('Gastos Gerais'!$C$4:$C$1002)))</f>
        <v>0</v>
      </c>
      <c r="BH7" s="73">
        <f>IF($B7="",0,SUMPRODUCT(-('Gastos Gerais'!$F$4:$F$1002='Gastos das Atividades'!$B7),-('Gastos das Atividades'!BH$3&gt;='Gastos Gerais'!$D$4:$D$1002),-('Gastos das Atividades'!BH$3&lt;='Gastos Gerais'!$E$4:$E$1002),-('Gastos Gerais'!$C$4:$C$1002)))</f>
        <v>0</v>
      </c>
      <c r="BI7" s="73">
        <f>IF($B7="",0,SUMPRODUCT(-('Gastos Gerais'!$F$4:$F$1002='Gastos das Atividades'!$B7),-('Gastos das Atividades'!BI$3&gt;='Gastos Gerais'!$D$4:$D$1002),-('Gastos das Atividades'!BI$3&lt;='Gastos Gerais'!$E$4:$E$1002),-('Gastos Gerais'!$C$4:$C$1002)))</f>
        <v>0</v>
      </c>
      <c r="BJ7" s="73">
        <f>IF($B7="",0,SUMPRODUCT(-('Gastos Gerais'!$F$4:$F$1002='Gastos das Atividades'!$B7),-('Gastos das Atividades'!BJ$3&gt;='Gastos Gerais'!$D$4:$D$1002),-('Gastos das Atividades'!BJ$3&lt;='Gastos Gerais'!$E$4:$E$1002),-('Gastos Gerais'!$C$4:$C$1002)))</f>
        <v>0</v>
      </c>
      <c r="BK7" s="73">
        <f>IF($B7="",0,SUMPRODUCT(-('Gastos Gerais'!$F$4:$F$1002='Gastos das Atividades'!$B7),-('Gastos das Atividades'!BK$3&gt;='Gastos Gerais'!$D$4:$D$1002),-('Gastos das Atividades'!BK$3&lt;='Gastos Gerais'!$E$4:$E$1002),-('Gastos Gerais'!$C$4:$C$1002)))</f>
        <v>0</v>
      </c>
      <c r="BL7" s="73">
        <f>IF($B7="",0,SUMPRODUCT(-('Gastos Gerais'!$F$4:$F$1002='Gastos das Atividades'!$B7),-('Gastos das Atividades'!BL$3&gt;='Gastos Gerais'!$D$4:$D$1002),-('Gastos das Atividades'!BL$3&lt;='Gastos Gerais'!$E$4:$E$1002),-('Gastos Gerais'!$C$4:$C$1002)))</f>
        <v>0</v>
      </c>
      <c r="BM7" s="73">
        <f>IF($B7="",0,SUMPRODUCT(-('Gastos Gerais'!$F$4:$F$1002='Gastos das Atividades'!$B7),-('Gastos das Atividades'!BM$3&gt;='Gastos Gerais'!$D$4:$D$1002),-('Gastos das Atividades'!BM$3&lt;='Gastos Gerais'!$E$4:$E$1002),-('Gastos Gerais'!$C$4:$C$1002)))</f>
        <v>0</v>
      </c>
      <c r="BN7" s="73">
        <f>IF($B7="",0,SUMPRODUCT(-('Gastos Gerais'!$F$4:$F$1002='Gastos das Atividades'!$B7),-('Gastos das Atividades'!BN$3&gt;='Gastos Gerais'!$D$4:$D$1002),-('Gastos das Atividades'!BN$3&lt;='Gastos Gerais'!$E$4:$E$1002),-('Gastos Gerais'!$C$4:$C$1002)))</f>
        <v>0</v>
      </c>
      <c r="BO7" s="73">
        <f>IF($B7="",0,SUMPRODUCT(-('Gastos Gerais'!$F$4:$F$1002='Gastos das Atividades'!$B7),-('Gastos das Atividades'!BO$3&gt;='Gastos Gerais'!$D$4:$D$1002),-('Gastos das Atividades'!BO$3&lt;='Gastos Gerais'!$E$4:$E$1002),-('Gastos Gerais'!$C$4:$C$1002)))</f>
        <v>0</v>
      </c>
      <c r="BP7" s="73">
        <f>IF($B7="",0,SUMPRODUCT(-('Gastos Gerais'!$F$4:$F$1002='Gastos das Atividades'!$B7),-('Gastos das Atividades'!BP$3&gt;='Gastos Gerais'!$D$4:$D$1002),-('Gastos das Atividades'!BP$3&lt;='Gastos Gerais'!$E$4:$E$1002),-('Gastos Gerais'!$C$4:$C$1002)))</f>
        <v>0</v>
      </c>
      <c r="BQ7" s="73">
        <f>IF($B7="",0,SUMPRODUCT(-('Gastos Gerais'!$F$4:$F$1002='Gastos das Atividades'!$B7),-('Gastos das Atividades'!BQ$3&gt;='Gastos Gerais'!$D$4:$D$1002),-('Gastos das Atividades'!BQ$3&lt;='Gastos Gerais'!$E$4:$E$1002),-('Gastos Gerais'!$C$4:$C$1002)))</f>
        <v>0</v>
      </c>
      <c r="BR7" s="73">
        <f>IF($B7="",0,SUMPRODUCT(-('Gastos Gerais'!$F$4:$F$1002='Gastos das Atividades'!$B7),-('Gastos das Atividades'!BR$3&gt;='Gastos Gerais'!$D$4:$D$1002),-('Gastos das Atividades'!BR$3&lt;='Gastos Gerais'!$E$4:$E$1002),-('Gastos Gerais'!$C$4:$C$1002)))</f>
        <v>0</v>
      </c>
      <c r="BS7" s="73">
        <f>IF($B7="",0,SUMPRODUCT(-('Gastos Gerais'!$F$4:$F$1002='Gastos das Atividades'!$B7),-('Gastos das Atividades'!BS$3&gt;='Gastos Gerais'!$D$4:$D$1002),-('Gastos das Atividades'!BS$3&lt;='Gastos Gerais'!$E$4:$E$1002),-('Gastos Gerais'!$C$4:$C$1002)))</f>
        <v>0</v>
      </c>
      <c r="BT7" s="73">
        <f>IF($B7="",0,SUMPRODUCT(-('Gastos Gerais'!$F$4:$F$1002='Gastos das Atividades'!$B7),-('Gastos das Atividades'!BT$3&gt;='Gastos Gerais'!$D$4:$D$1002),-('Gastos das Atividades'!BT$3&lt;='Gastos Gerais'!$E$4:$E$1002),-('Gastos Gerais'!$C$4:$C$1002)))</f>
        <v>0</v>
      </c>
      <c r="BU7" s="73">
        <f>IF($B7="",0,SUMPRODUCT(-('Gastos Gerais'!$F$4:$F$1002='Gastos das Atividades'!$B7),-('Gastos das Atividades'!BU$3&gt;='Gastos Gerais'!$D$4:$D$1002),-('Gastos das Atividades'!BU$3&lt;='Gastos Gerais'!$E$4:$E$1002),-('Gastos Gerais'!$C$4:$C$1002)))</f>
        <v>0</v>
      </c>
      <c r="BV7" s="73">
        <f>IF($B7="",0,SUMPRODUCT(-('Gastos Gerais'!$F$4:$F$1002='Gastos das Atividades'!$B7),-('Gastos das Atividades'!BV$3&gt;='Gastos Gerais'!$D$4:$D$1002),-('Gastos das Atividades'!BV$3&lt;='Gastos Gerais'!$E$4:$E$1002),-('Gastos Gerais'!$C$4:$C$1002)))</f>
        <v>0</v>
      </c>
      <c r="BW7" s="73">
        <f>IF($B7="",0,SUMPRODUCT(-('Gastos Gerais'!$F$4:$F$1002='Gastos das Atividades'!$B7),-('Gastos das Atividades'!BW$3&gt;='Gastos Gerais'!$D$4:$D$1002),-('Gastos das Atividades'!BW$3&lt;='Gastos Gerais'!$E$4:$E$1002),-('Gastos Gerais'!$C$4:$C$1002)))</f>
        <v>0</v>
      </c>
      <c r="BX7" s="73">
        <f>IF($B7="",0,SUMPRODUCT(-('Gastos Gerais'!$F$4:$F$1002='Gastos das Atividades'!$B7),-('Gastos das Atividades'!BX$3&gt;='Gastos Gerais'!$D$4:$D$1002),-('Gastos das Atividades'!BX$3&lt;='Gastos Gerais'!$E$4:$E$1002),-('Gastos Gerais'!$C$4:$C$1002)))</f>
        <v>0</v>
      </c>
    </row>
    <row r="8" spans="1:77">
      <c r="A8" s="139">
        <v>5</v>
      </c>
      <c r="B8" s="157"/>
      <c r="C8" s="298">
        <v>0</v>
      </c>
      <c r="D8" s="349">
        <f t="shared" si="9"/>
        <v>0</v>
      </c>
      <c r="E8" s="137">
        <f t="shared" si="10"/>
        <v>0</v>
      </c>
      <c r="F8" s="73">
        <f t="shared" si="2"/>
        <v>0</v>
      </c>
      <c r="G8" s="73">
        <f t="shared" si="2"/>
        <v>0</v>
      </c>
      <c r="H8" s="73">
        <f t="shared" si="2"/>
        <v>0</v>
      </c>
      <c r="I8" s="73">
        <f t="shared" si="2"/>
        <v>0</v>
      </c>
      <c r="J8" s="138">
        <f t="shared" si="3"/>
        <v>0</v>
      </c>
      <c r="K8" s="76">
        <f t="shared" si="4"/>
        <v>0</v>
      </c>
      <c r="L8" s="76">
        <f t="shared" si="5"/>
        <v>0</v>
      </c>
      <c r="M8" s="76">
        <f t="shared" si="6"/>
        <v>0</v>
      </c>
      <c r="N8" s="76">
        <f t="shared" si="11"/>
        <v>0</v>
      </c>
      <c r="O8" s="76">
        <f t="shared" si="12"/>
        <v>0</v>
      </c>
      <c r="P8" s="202">
        <f t="shared" si="8"/>
        <v>0</v>
      </c>
      <c r="Q8" s="73">
        <f>IF($B8="",0,SUMPRODUCT(-('Gastos Gerais'!$F$4:$F$1002='Gastos das Atividades'!$B8),-('Gastos das Atividades'!Q$3&gt;='Gastos Gerais'!$D$4:$D$1002),-('Gastos das Atividades'!Q$3&lt;='Gastos Gerais'!$E$4:$E$1002),-('Gastos Gerais'!$C$4:$C$1002)))</f>
        <v>0</v>
      </c>
      <c r="R8" s="73">
        <f>IF($B8="",0,SUMPRODUCT(-('Gastos Gerais'!$F$4:$F$1002='Gastos das Atividades'!$B8),-('Gastos das Atividades'!R$3&gt;='Gastos Gerais'!$D$4:$D$1002),-('Gastos das Atividades'!R$3&lt;='Gastos Gerais'!$E$4:$E$1002),-('Gastos Gerais'!$C$4:$C$1002)))</f>
        <v>0</v>
      </c>
      <c r="S8" s="73">
        <f>IF($B8="",0,SUMPRODUCT(-('Gastos Gerais'!$F$4:$F$1002='Gastos das Atividades'!$B8),-('Gastos das Atividades'!S$3&gt;='Gastos Gerais'!$D$4:$D$1002),-('Gastos das Atividades'!S$3&lt;='Gastos Gerais'!$E$4:$E$1002),-('Gastos Gerais'!$C$4:$C$1002)))</f>
        <v>0</v>
      </c>
      <c r="T8" s="73">
        <f>IF($B8="",0,SUMPRODUCT(-('Gastos Gerais'!$F$4:$F$1002='Gastos das Atividades'!$B8),-('Gastos das Atividades'!T$3&gt;='Gastos Gerais'!$D$4:$D$1002),-('Gastos das Atividades'!T$3&lt;='Gastos Gerais'!$E$4:$E$1002),-('Gastos Gerais'!$C$4:$C$1002)))</f>
        <v>0</v>
      </c>
      <c r="U8" s="73">
        <f>IF($B8="",0,SUMPRODUCT(-('Gastos Gerais'!$F$4:$F$1002='Gastos das Atividades'!$B8),-('Gastos das Atividades'!U$3&gt;='Gastos Gerais'!$D$4:$D$1002),-('Gastos das Atividades'!U$3&lt;='Gastos Gerais'!$E$4:$E$1002),-('Gastos Gerais'!$C$4:$C$1002)))</f>
        <v>0</v>
      </c>
      <c r="V8" s="73">
        <f>IF($B8="",0,SUMPRODUCT(-('Gastos Gerais'!$F$4:$F$1002='Gastos das Atividades'!$B8),-('Gastos das Atividades'!V$3&gt;='Gastos Gerais'!$D$4:$D$1002),-('Gastos das Atividades'!V$3&lt;='Gastos Gerais'!$E$4:$E$1002),-('Gastos Gerais'!$C$4:$C$1002)))</f>
        <v>0</v>
      </c>
      <c r="W8" s="73">
        <f>IF($B8="",0,SUMPRODUCT(-('Gastos Gerais'!$F$4:$F$1002='Gastos das Atividades'!$B8),-('Gastos das Atividades'!W$3&gt;='Gastos Gerais'!$D$4:$D$1002),-('Gastos das Atividades'!W$3&lt;='Gastos Gerais'!$E$4:$E$1002),-('Gastos Gerais'!$C$4:$C$1002)))</f>
        <v>0</v>
      </c>
      <c r="X8" s="73">
        <f>IF($B8="",0,SUMPRODUCT(-('Gastos Gerais'!$F$4:$F$1002='Gastos das Atividades'!$B8),-('Gastos das Atividades'!X$3&gt;='Gastos Gerais'!$D$4:$D$1002),-('Gastos das Atividades'!X$3&lt;='Gastos Gerais'!$E$4:$E$1002),-('Gastos Gerais'!$C$4:$C$1002)))</f>
        <v>0</v>
      </c>
      <c r="Y8" s="73">
        <f>IF($B8="",0,SUMPRODUCT(-('Gastos Gerais'!$F$4:$F$1002='Gastos das Atividades'!$B8),-('Gastos das Atividades'!Y$3&gt;='Gastos Gerais'!$D$4:$D$1002),-('Gastos das Atividades'!Y$3&lt;='Gastos Gerais'!$E$4:$E$1002),-('Gastos Gerais'!$C$4:$C$1002)))</f>
        <v>0</v>
      </c>
      <c r="Z8" s="73">
        <f>IF($B8="",0,SUMPRODUCT(-('Gastos Gerais'!$F$4:$F$1002='Gastos das Atividades'!$B8),-('Gastos das Atividades'!Z$3&gt;='Gastos Gerais'!$D$4:$D$1002),-('Gastos das Atividades'!Z$3&lt;='Gastos Gerais'!$E$4:$E$1002),-('Gastos Gerais'!$C$4:$C$1002)))</f>
        <v>0</v>
      </c>
      <c r="AA8" s="73">
        <f>IF($B8="",0,SUMPRODUCT(-('Gastos Gerais'!$F$4:$F$1002='Gastos das Atividades'!$B8),-('Gastos das Atividades'!AA$3&gt;='Gastos Gerais'!$D$4:$D$1002),-('Gastos das Atividades'!AA$3&lt;='Gastos Gerais'!$E$4:$E$1002),-('Gastos Gerais'!$C$4:$C$1002)))</f>
        <v>0</v>
      </c>
      <c r="AB8" s="73">
        <f>IF($B8="",0,SUMPRODUCT(-('Gastos Gerais'!$F$4:$F$1002='Gastos das Atividades'!$B8),-('Gastos das Atividades'!AB$3&gt;='Gastos Gerais'!$D$4:$D$1002),-('Gastos das Atividades'!AB$3&lt;='Gastos Gerais'!$E$4:$E$1002),-('Gastos Gerais'!$C$4:$C$1002)))</f>
        <v>0</v>
      </c>
      <c r="AC8" s="73">
        <f>IF($B8="",0,SUMPRODUCT(-('Gastos Gerais'!$F$4:$F$1002='Gastos das Atividades'!$B8),-('Gastos das Atividades'!AC$3&gt;='Gastos Gerais'!$D$4:$D$1002),-('Gastos das Atividades'!AC$3&lt;='Gastos Gerais'!$E$4:$E$1002),-('Gastos Gerais'!$C$4:$C$1002)))</f>
        <v>0</v>
      </c>
      <c r="AD8" s="73">
        <f>IF($B8="",0,SUMPRODUCT(-('Gastos Gerais'!$F$4:$F$1002='Gastos das Atividades'!$B8),-('Gastos das Atividades'!AD$3&gt;='Gastos Gerais'!$D$4:$D$1002),-('Gastos das Atividades'!AD$3&lt;='Gastos Gerais'!$E$4:$E$1002),-('Gastos Gerais'!$C$4:$C$1002)))</f>
        <v>0</v>
      </c>
      <c r="AE8" s="73">
        <f>IF($B8="",0,SUMPRODUCT(-('Gastos Gerais'!$F$4:$F$1002='Gastos das Atividades'!$B8),-('Gastos das Atividades'!AE$3&gt;='Gastos Gerais'!$D$4:$D$1002),-('Gastos das Atividades'!AE$3&lt;='Gastos Gerais'!$E$4:$E$1002),-('Gastos Gerais'!$C$4:$C$1002)))</f>
        <v>0</v>
      </c>
      <c r="AF8" s="73">
        <f>IF($B8="",0,SUMPRODUCT(-('Gastos Gerais'!$F$4:$F$1002='Gastos das Atividades'!$B8),-('Gastos das Atividades'!AF$3&gt;='Gastos Gerais'!$D$4:$D$1002),-('Gastos das Atividades'!AF$3&lt;='Gastos Gerais'!$E$4:$E$1002),-('Gastos Gerais'!$C$4:$C$1002)))</f>
        <v>0</v>
      </c>
      <c r="AG8" s="73">
        <f>IF($B8="",0,SUMPRODUCT(-('Gastos Gerais'!$F$4:$F$1002='Gastos das Atividades'!$B8),-('Gastos das Atividades'!AG$3&gt;='Gastos Gerais'!$D$4:$D$1002),-('Gastos das Atividades'!AG$3&lt;='Gastos Gerais'!$E$4:$E$1002),-('Gastos Gerais'!$C$4:$C$1002)))</f>
        <v>0</v>
      </c>
      <c r="AH8" s="73">
        <f>IF($B8="",0,SUMPRODUCT(-('Gastos Gerais'!$F$4:$F$1002='Gastos das Atividades'!$B8),-('Gastos das Atividades'!AH$3&gt;='Gastos Gerais'!$D$4:$D$1002),-('Gastos das Atividades'!AH$3&lt;='Gastos Gerais'!$E$4:$E$1002),-('Gastos Gerais'!$C$4:$C$1002)))</f>
        <v>0</v>
      </c>
      <c r="AI8" s="73">
        <f>IF($B8="",0,SUMPRODUCT(-('Gastos Gerais'!$F$4:$F$1002='Gastos das Atividades'!$B8),-('Gastos das Atividades'!AI$3&gt;='Gastos Gerais'!$D$4:$D$1002),-('Gastos das Atividades'!AI$3&lt;='Gastos Gerais'!$E$4:$E$1002),-('Gastos Gerais'!$C$4:$C$1002)))</f>
        <v>0</v>
      </c>
      <c r="AJ8" s="73">
        <f>IF($B8="",0,SUMPRODUCT(-('Gastos Gerais'!$F$4:$F$1002='Gastos das Atividades'!$B8),-('Gastos das Atividades'!AJ$3&gt;='Gastos Gerais'!$D$4:$D$1002),-('Gastos das Atividades'!AJ$3&lt;='Gastos Gerais'!$E$4:$E$1002),-('Gastos Gerais'!$C$4:$C$1002)))</f>
        <v>0</v>
      </c>
      <c r="AK8" s="73">
        <f>IF($B8="",0,SUMPRODUCT(-('Gastos Gerais'!$F$4:$F$1002='Gastos das Atividades'!$B8),-('Gastos das Atividades'!AK$3&gt;='Gastos Gerais'!$D$4:$D$1002),-('Gastos das Atividades'!AK$3&lt;='Gastos Gerais'!$E$4:$E$1002),-('Gastos Gerais'!$C$4:$C$1002)))</f>
        <v>0</v>
      </c>
      <c r="AL8" s="73">
        <f>IF($B8="",0,SUMPRODUCT(-('Gastos Gerais'!$F$4:$F$1002='Gastos das Atividades'!$B8),-('Gastos das Atividades'!AL$3&gt;='Gastos Gerais'!$D$4:$D$1002),-('Gastos das Atividades'!AL$3&lt;='Gastos Gerais'!$E$4:$E$1002),-('Gastos Gerais'!$C$4:$C$1002)))</f>
        <v>0</v>
      </c>
      <c r="AM8" s="73">
        <f>IF($B8="",0,SUMPRODUCT(-('Gastos Gerais'!$F$4:$F$1002='Gastos das Atividades'!$B8),-('Gastos das Atividades'!AM$3&gt;='Gastos Gerais'!$D$4:$D$1002),-('Gastos das Atividades'!AM$3&lt;='Gastos Gerais'!$E$4:$E$1002),-('Gastos Gerais'!$C$4:$C$1002)))</f>
        <v>0</v>
      </c>
      <c r="AN8" s="73">
        <f>IF($B8="",0,SUMPRODUCT(-('Gastos Gerais'!$F$4:$F$1002='Gastos das Atividades'!$B8),-('Gastos das Atividades'!AN$3&gt;='Gastos Gerais'!$D$4:$D$1002),-('Gastos das Atividades'!AN$3&lt;='Gastos Gerais'!$E$4:$E$1002),-('Gastos Gerais'!$C$4:$C$1002)))</f>
        <v>0</v>
      </c>
      <c r="AO8" s="73">
        <f>IF($B8="",0,SUMPRODUCT(-('Gastos Gerais'!$F$4:$F$1002='Gastos das Atividades'!$B8),-('Gastos das Atividades'!AO$3&gt;='Gastos Gerais'!$D$4:$D$1002),-('Gastos das Atividades'!AO$3&lt;='Gastos Gerais'!$E$4:$E$1002),-('Gastos Gerais'!$C$4:$C$1002)))</f>
        <v>0</v>
      </c>
      <c r="AP8" s="73">
        <f>IF($B8="",0,SUMPRODUCT(-('Gastos Gerais'!$F$4:$F$1002='Gastos das Atividades'!$B8),-('Gastos das Atividades'!AP$3&gt;='Gastos Gerais'!$D$4:$D$1002),-('Gastos das Atividades'!AP$3&lt;='Gastos Gerais'!$E$4:$E$1002),-('Gastos Gerais'!$C$4:$C$1002)))</f>
        <v>0</v>
      </c>
      <c r="AQ8" s="73">
        <f>IF($B8="",0,SUMPRODUCT(-('Gastos Gerais'!$F$4:$F$1002='Gastos das Atividades'!$B8),-('Gastos das Atividades'!AQ$3&gt;='Gastos Gerais'!$D$4:$D$1002),-('Gastos das Atividades'!AQ$3&lt;='Gastos Gerais'!$E$4:$E$1002),-('Gastos Gerais'!$C$4:$C$1002)))</f>
        <v>0</v>
      </c>
      <c r="AR8" s="73">
        <f>IF($B8="",0,SUMPRODUCT(-('Gastos Gerais'!$F$4:$F$1002='Gastos das Atividades'!$B8),-('Gastos das Atividades'!AR$3&gt;='Gastos Gerais'!$D$4:$D$1002),-('Gastos das Atividades'!AR$3&lt;='Gastos Gerais'!$E$4:$E$1002),-('Gastos Gerais'!$C$4:$C$1002)))</f>
        <v>0</v>
      </c>
      <c r="AS8" s="73">
        <f>IF($B8="",0,SUMPRODUCT(-('Gastos Gerais'!$F$4:$F$1002='Gastos das Atividades'!$B8),-('Gastos das Atividades'!AS$3&gt;='Gastos Gerais'!$D$4:$D$1002),-('Gastos das Atividades'!AS$3&lt;='Gastos Gerais'!$E$4:$E$1002),-('Gastos Gerais'!$C$4:$C$1002)))</f>
        <v>0</v>
      </c>
      <c r="AT8" s="73">
        <f>IF($B8="",0,SUMPRODUCT(-('Gastos Gerais'!$F$4:$F$1002='Gastos das Atividades'!$B8),-('Gastos das Atividades'!AT$3&gt;='Gastos Gerais'!$D$4:$D$1002),-('Gastos das Atividades'!AT$3&lt;='Gastos Gerais'!$E$4:$E$1002),-('Gastos Gerais'!$C$4:$C$1002)))</f>
        <v>0</v>
      </c>
      <c r="AU8" s="73">
        <f>IF($B8="",0,SUMPRODUCT(-('Gastos Gerais'!$F$4:$F$1002='Gastos das Atividades'!$B8),-('Gastos das Atividades'!AU$3&gt;='Gastos Gerais'!$D$4:$D$1002),-('Gastos das Atividades'!AU$3&lt;='Gastos Gerais'!$E$4:$E$1002),-('Gastos Gerais'!$C$4:$C$1002)))</f>
        <v>0</v>
      </c>
      <c r="AV8" s="73">
        <f>IF($B8="",0,SUMPRODUCT(-('Gastos Gerais'!$F$4:$F$1002='Gastos das Atividades'!$B8),-('Gastos das Atividades'!AV$3&gt;='Gastos Gerais'!$D$4:$D$1002),-('Gastos das Atividades'!AV$3&lt;='Gastos Gerais'!$E$4:$E$1002),-('Gastos Gerais'!$C$4:$C$1002)))</f>
        <v>0</v>
      </c>
      <c r="AW8" s="73">
        <f>IF($B8="",0,SUMPRODUCT(-('Gastos Gerais'!$F$4:$F$1002='Gastos das Atividades'!$B8),-('Gastos das Atividades'!AW$3&gt;='Gastos Gerais'!$D$4:$D$1002),-('Gastos das Atividades'!AW$3&lt;='Gastos Gerais'!$E$4:$E$1002),-('Gastos Gerais'!$C$4:$C$1002)))</f>
        <v>0</v>
      </c>
      <c r="AX8" s="73">
        <f>IF($B8="",0,SUMPRODUCT(-('Gastos Gerais'!$F$4:$F$1002='Gastos das Atividades'!$B8),-('Gastos das Atividades'!AX$3&gt;='Gastos Gerais'!$D$4:$D$1002),-('Gastos das Atividades'!AX$3&lt;='Gastos Gerais'!$E$4:$E$1002),-('Gastos Gerais'!$C$4:$C$1002)))</f>
        <v>0</v>
      </c>
      <c r="AY8" s="73">
        <f>IF($B8="",0,SUMPRODUCT(-('Gastos Gerais'!$F$4:$F$1002='Gastos das Atividades'!$B8),-('Gastos das Atividades'!AY$3&gt;='Gastos Gerais'!$D$4:$D$1002),-('Gastos das Atividades'!AY$3&lt;='Gastos Gerais'!$E$4:$E$1002),-('Gastos Gerais'!$C$4:$C$1002)))</f>
        <v>0</v>
      </c>
      <c r="AZ8" s="73">
        <f>IF($B8="",0,SUMPRODUCT(-('Gastos Gerais'!$F$4:$F$1002='Gastos das Atividades'!$B8),-('Gastos das Atividades'!AZ$3&gt;='Gastos Gerais'!$D$4:$D$1002),-('Gastos das Atividades'!AZ$3&lt;='Gastos Gerais'!$E$4:$E$1002),-('Gastos Gerais'!$C$4:$C$1002)))</f>
        <v>0</v>
      </c>
      <c r="BA8" s="73">
        <f>IF($B8="",0,SUMPRODUCT(-('Gastos Gerais'!$F$4:$F$1002='Gastos das Atividades'!$B8),-('Gastos das Atividades'!BA$3&gt;='Gastos Gerais'!$D$4:$D$1002),-('Gastos das Atividades'!BA$3&lt;='Gastos Gerais'!$E$4:$E$1002),-('Gastos Gerais'!$C$4:$C$1002)))</f>
        <v>0</v>
      </c>
      <c r="BB8" s="73">
        <f>IF($B8="",0,SUMPRODUCT(-('Gastos Gerais'!$F$4:$F$1002='Gastos das Atividades'!$B8),-('Gastos das Atividades'!BB$3&gt;='Gastos Gerais'!$D$4:$D$1002),-('Gastos das Atividades'!BB$3&lt;='Gastos Gerais'!$E$4:$E$1002),-('Gastos Gerais'!$C$4:$C$1002)))</f>
        <v>0</v>
      </c>
      <c r="BC8" s="73">
        <f>IF($B8="",0,SUMPRODUCT(-('Gastos Gerais'!$F$4:$F$1002='Gastos das Atividades'!$B8),-('Gastos das Atividades'!BC$3&gt;='Gastos Gerais'!$D$4:$D$1002),-('Gastos das Atividades'!BC$3&lt;='Gastos Gerais'!$E$4:$E$1002),-('Gastos Gerais'!$C$4:$C$1002)))</f>
        <v>0</v>
      </c>
      <c r="BD8" s="73">
        <f>IF($B8="",0,SUMPRODUCT(-('Gastos Gerais'!$F$4:$F$1002='Gastos das Atividades'!$B8),-('Gastos das Atividades'!BD$3&gt;='Gastos Gerais'!$D$4:$D$1002),-('Gastos das Atividades'!BD$3&lt;='Gastos Gerais'!$E$4:$E$1002),-('Gastos Gerais'!$C$4:$C$1002)))</f>
        <v>0</v>
      </c>
      <c r="BE8" s="73">
        <f>IF($B8="",0,SUMPRODUCT(-('Gastos Gerais'!$F$4:$F$1002='Gastos das Atividades'!$B8),-('Gastos das Atividades'!BE$3&gt;='Gastos Gerais'!$D$4:$D$1002),-('Gastos das Atividades'!BE$3&lt;='Gastos Gerais'!$E$4:$E$1002),-('Gastos Gerais'!$C$4:$C$1002)))</f>
        <v>0</v>
      </c>
      <c r="BF8" s="73">
        <f>IF($B8="",0,SUMPRODUCT(-('Gastos Gerais'!$F$4:$F$1002='Gastos das Atividades'!$B8),-('Gastos das Atividades'!BF$3&gt;='Gastos Gerais'!$D$4:$D$1002),-('Gastos das Atividades'!BF$3&lt;='Gastos Gerais'!$E$4:$E$1002),-('Gastos Gerais'!$C$4:$C$1002)))</f>
        <v>0</v>
      </c>
      <c r="BG8" s="73">
        <f>IF($B8="",0,SUMPRODUCT(-('Gastos Gerais'!$F$4:$F$1002='Gastos das Atividades'!$B8),-('Gastos das Atividades'!BG$3&gt;='Gastos Gerais'!$D$4:$D$1002),-('Gastos das Atividades'!BG$3&lt;='Gastos Gerais'!$E$4:$E$1002),-('Gastos Gerais'!$C$4:$C$1002)))</f>
        <v>0</v>
      </c>
      <c r="BH8" s="73">
        <f>IF($B8="",0,SUMPRODUCT(-('Gastos Gerais'!$F$4:$F$1002='Gastos das Atividades'!$B8),-('Gastos das Atividades'!BH$3&gt;='Gastos Gerais'!$D$4:$D$1002),-('Gastos das Atividades'!BH$3&lt;='Gastos Gerais'!$E$4:$E$1002),-('Gastos Gerais'!$C$4:$C$1002)))</f>
        <v>0</v>
      </c>
      <c r="BI8" s="73">
        <f>IF($B8="",0,SUMPRODUCT(-('Gastos Gerais'!$F$4:$F$1002='Gastos das Atividades'!$B8),-('Gastos das Atividades'!BI$3&gt;='Gastos Gerais'!$D$4:$D$1002),-('Gastos das Atividades'!BI$3&lt;='Gastos Gerais'!$E$4:$E$1002),-('Gastos Gerais'!$C$4:$C$1002)))</f>
        <v>0</v>
      </c>
      <c r="BJ8" s="73">
        <f>IF($B8="",0,SUMPRODUCT(-('Gastos Gerais'!$F$4:$F$1002='Gastos das Atividades'!$B8),-('Gastos das Atividades'!BJ$3&gt;='Gastos Gerais'!$D$4:$D$1002),-('Gastos das Atividades'!BJ$3&lt;='Gastos Gerais'!$E$4:$E$1002),-('Gastos Gerais'!$C$4:$C$1002)))</f>
        <v>0</v>
      </c>
      <c r="BK8" s="73">
        <f>IF($B8="",0,SUMPRODUCT(-('Gastos Gerais'!$F$4:$F$1002='Gastos das Atividades'!$B8),-('Gastos das Atividades'!BK$3&gt;='Gastos Gerais'!$D$4:$D$1002),-('Gastos das Atividades'!BK$3&lt;='Gastos Gerais'!$E$4:$E$1002),-('Gastos Gerais'!$C$4:$C$1002)))</f>
        <v>0</v>
      </c>
      <c r="BL8" s="73">
        <f>IF($B8="",0,SUMPRODUCT(-('Gastos Gerais'!$F$4:$F$1002='Gastos das Atividades'!$B8),-('Gastos das Atividades'!BL$3&gt;='Gastos Gerais'!$D$4:$D$1002),-('Gastos das Atividades'!BL$3&lt;='Gastos Gerais'!$E$4:$E$1002),-('Gastos Gerais'!$C$4:$C$1002)))</f>
        <v>0</v>
      </c>
      <c r="BM8" s="73">
        <f>IF($B8="",0,SUMPRODUCT(-('Gastos Gerais'!$F$4:$F$1002='Gastos das Atividades'!$B8),-('Gastos das Atividades'!BM$3&gt;='Gastos Gerais'!$D$4:$D$1002),-('Gastos das Atividades'!BM$3&lt;='Gastos Gerais'!$E$4:$E$1002),-('Gastos Gerais'!$C$4:$C$1002)))</f>
        <v>0</v>
      </c>
      <c r="BN8" s="73">
        <f>IF($B8="",0,SUMPRODUCT(-('Gastos Gerais'!$F$4:$F$1002='Gastos das Atividades'!$B8),-('Gastos das Atividades'!BN$3&gt;='Gastos Gerais'!$D$4:$D$1002),-('Gastos das Atividades'!BN$3&lt;='Gastos Gerais'!$E$4:$E$1002),-('Gastos Gerais'!$C$4:$C$1002)))</f>
        <v>0</v>
      </c>
      <c r="BO8" s="73">
        <f>IF($B8="",0,SUMPRODUCT(-('Gastos Gerais'!$F$4:$F$1002='Gastos das Atividades'!$B8),-('Gastos das Atividades'!BO$3&gt;='Gastos Gerais'!$D$4:$D$1002),-('Gastos das Atividades'!BO$3&lt;='Gastos Gerais'!$E$4:$E$1002),-('Gastos Gerais'!$C$4:$C$1002)))</f>
        <v>0</v>
      </c>
      <c r="BP8" s="73">
        <f>IF($B8="",0,SUMPRODUCT(-('Gastos Gerais'!$F$4:$F$1002='Gastos das Atividades'!$B8),-('Gastos das Atividades'!BP$3&gt;='Gastos Gerais'!$D$4:$D$1002),-('Gastos das Atividades'!BP$3&lt;='Gastos Gerais'!$E$4:$E$1002),-('Gastos Gerais'!$C$4:$C$1002)))</f>
        <v>0</v>
      </c>
      <c r="BQ8" s="73">
        <f>IF($B8="",0,SUMPRODUCT(-('Gastos Gerais'!$F$4:$F$1002='Gastos das Atividades'!$B8),-('Gastos das Atividades'!BQ$3&gt;='Gastos Gerais'!$D$4:$D$1002),-('Gastos das Atividades'!BQ$3&lt;='Gastos Gerais'!$E$4:$E$1002),-('Gastos Gerais'!$C$4:$C$1002)))</f>
        <v>0</v>
      </c>
      <c r="BR8" s="73">
        <f>IF($B8="",0,SUMPRODUCT(-('Gastos Gerais'!$F$4:$F$1002='Gastos das Atividades'!$B8),-('Gastos das Atividades'!BR$3&gt;='Gastos Gerais'!$D$4:$D$1002),-('Gastos das Atividades'!BR$3&lt;='Gastos Gerais'!$E$4:$E$1002),-('Gastos Gerais'!$C$4:$C$1002)))</f>
        <v>0</v>
      </c>
      <c r="BS8" s="73">
        <f>IF($B8="",0,SUMPRODUCT(-('Gastos Gerais'!$F$4:$F$1002='Gastos das Atividades'!$B8),-('Gastos das Atividades'!BS$3&gt;='Gastos Gerais'!$D$4:$D$1002),-('Gastos das Atividades'!BS$3&lt;='Gastos Gerais'!$E$4:$E$1002),-('Gastos Gerais'!$C$4:$C$1002)))</f>
        <v>0</v>
      </c>
      <c r="BT8" s="73">
        <f>IF($B8="",0,SUMPRODUCT(-('Gastos Gerais'!$F$4:$F$1002='Gastos das Atividades'!$B8),-('Gastos das Atividades'!BT$3&gt;='Gastos Gerais'!$D$4:$D$1002),-('Gastos das Atividades'!BT$3&lt;='Gastos Gerais'!$E$4:$E$1002),-('Gastos Gerais'!$C$4:$C$1002)))</f>
        <v>0</v>
      </c>
      <c r="BU8" s="73">
        <f>IF($B8="",0,SUMPRODUCT(-('Gastos Gerais'!$F$4:$F$1002='Gastos das Atividades'!$B8),-('Gastos das Atividades'!BU$3&gt;='Gastos Gerais'!$D$4:$D$1002),-('Gastos das Atividades'!BU$3&lt;='Gastos Gerais'!$E$4:$E$1002),-('Gastos Gerais'!$C$4:$C$1002)))</f>
        <v>0</v>
      </c>
      <c r="BV8" s="73">
        <f>IF($B8="",0,SUMPRODUCT(-('Gastos Gerais'!$F$4:$F$1002='Gastos das Atividades'!$B8),-('Gastos das Atividades'!BV$3&gt;='Gastos Gerais'!$D$4:$D$1002),-('Gastos das Atividades'!BV$3&lt;='Gastos Gerais'!$E$4:$E$1002),-('Gastos Gerais'!$C$4:$C$1002)))</f>
        <v>0</v>
      </c>
      <c r="BW8" s="73">
        <f>IF($B8="",0,SUMPRODUCT(-('Gastos Gerais'!$F$4:$F$1002='Gastos das Atividades'!$B8),-('Gastos das Atividades'!BW$3&gt;='Gastos Gerais'!$D$4:$D$1002),-('Gastos das Atividades'!BW$3&lt;='Gastos Gerais'!$E$4:$E$1002),-('Gastos Gerais'!$C$4:$C$1002)))</f>
        <v>0</v>
      </c>
      <c r="BX8" s="73">
        <f>IF($B8="",0,SUMPRODUCT(-('Gastos Gerais'!$F$4:$F$1002='Gastos das Atividades'!$B8),-('Gastos das Atividades'!BX$3&gt;='Gastos Gerais'!$D$4:$D$1002),-('Gastos das Atividades'!BX$3&lt;='Gastos Gerais'!$E$4:$E$1002),-('Gastos Gerais'!$C$4:$C$1002)))</f>
        <v>0</v>
      </c>
    </row>
    <row r="9" spans="1:77">
      <c r="A9" s="139">
        <v>6</v>
      </c>
      <c r="B9" s="157"/>
      <c r="C9" s="298">
        <v>0</v>
      </c>
      <c r="D9" s="349">
        <f t="shared" si="9"/>
        <v>0</v>
      </c>
      <c r="E9" s="137">
        <f t="shared" si="10"/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138">
        <f t="shared" si="3"/>
        <v>0</v>
      </c>
      <c r="K9" s="76">
        <f t="shared" si="4"/>
        <v>0</v>
      </c>
      <c r="L9" s="76">
        <f t="shared" si="5"/>
        <v>0</v>
      </c>
      <c r="M9" s="76">
        <f t="shared" si="6"/>
        <v>0</v>
      </c>
      <c r="N9" s="76">
        <f t="shared" si="11"/>
        <v>0</v>
      </c>
      <c r="O9" s="76">
        <f t="shared" si="12"/>
        <v>0</v>
      </c>
      <c r="P9" s="202">
        <f t="shared" si="8"/>
        <v>0</v>
      </c>
      <c r="Q9" s="73">
        <f>IF($B9="",0,SUMPRODUCT(-('Gastos Gerais'!$F$4:$F$1002='Gastos das Atividades'!$B9),-('Gastos das Atividades'!Q$3&gt;='Gastos Gerais'!$D$4:$D$1002),-('Gastos das Atividades'!Q$3&lt;='Gastos Gerais'!$E$4:$E$1002),-('Gastos Gerais'!$C$4:$C$1002)))</f>
        <v>0</v>
      </c>
      <c r="R9" s="73">
        <f>IF($B9="",0,SUMPRODUCT(-('Gastos Gerais'!$F$4:$F$1002='Gastos das Atividades'!$B9),-('Gastos das Atividades'!R$3&gt;='Gastos Gerais'!$D$4:$D$1002),-('Gastos das Atividades'!R$3&lt;='Gastos Gerais'!$E$4:$E$1002),-('Gastos Gerais'!$C$4:$C$1002)))</f>
        <v>0</v>
      </c>
      <c r="S9" s="73">
        <f>IF($B9="",0,SUMPRODUCT(-('Gastos Gerais'!$F$4:$F$1002='Gastos das Atividades'!$B9),-('Gastos das Atividades'!S$3&gt;='Gastos Gerais'!$D$4:$D$1002),-('Gastos das Atividades'!S$3&lt;='Gastos Gerais'!$E$4:$E$1002),-('Gastos Gerais'!$C$4:$C$1002)))</f>
        <v>0</v>
      </c>
      <c r="T9" s="73">
        <f>IF($B9="",0,SUMPRODUCT(-('Gastos Gerais'!$F$4:$F$1002='Gastos das Atividades'!$B9),-('Gastos das Atividades'!T$3&gt;='Gastos Gerais'!$D$4:$D$1002),-('Gastos das Atividades'!T$3&lt;='Gastos Gerais'!$E$4:$E$1002),-('Gastos Gerais'!$C$4:$C$1002)))</f>
        <v>0</v>
      </c>
      <c r="U9" s="73">
        <f>IF($B9="",0,SUMPRODUCT(-('Gastos Gerais'!$F$4:$F$1002='Gastos das Atividades'!$B9),-('Gastos das Atividades'!U$3&gt;='Gastos Gerais'!$D$4:$D$1002),-('Gastos das Atividades'!U$3&lt;='Gastos Gerais'!$E$4:$E$1002),-('Gastos Gerais'!$C$4:$C$1002)))</f>
        <v>0</v>
      </c>
      <c r="V9" s="73">
        <f>IF($B9="",0,SUMPRODUCT(-('Gastos Gerais'!$F$4:$F$1002='Gastos das Atividades'!$B9),-('Gastos das Atividades'!V$3&gt;='Gastos Gerais'!$D$4:$D$1002),-('Gastos das Atividades'!V$3&lt;='Gastos Gerais'!$E$4:$E$1002),-('Gastos Gerais'!$C$4:$C$1002)))</f>
        <v>0</v>
      </c>
      <c r="W9" s="73">
        <f>IF($B9="",0,SUMPRODUCT(-('Gastos Gerais'!$F$4:$F$1002='Gastos das Atividades'!$B9),-('Gastos das Atividades'!W$3&gt;='Gastos Gerais'!$D$4:$D$1002),-('Gastos das Atividades'!W$3&lt;='Gastos Gerais'!$E$4:$E$1002),-('Gastos Gerais'!$C$4:$C$1002)))</f>
        <v>0</v>
      </c>
      <c r="X9" s="73">
        <f>IF($B9="",0,SUMPRODUCT(-('Gastos Gerais'!$F$4:$F$1002='Gastos das Atividades'!$B9),-('Gastos das Atividades'!X$3&gt;='Gastos Gerais'!$D$4:$D$1002),-('Gastos das Atividades'!X$3&lt;='Gastos Gerais'!$E$4:$E$1002),-('Gastos Gerais'!$C$4:$C$1002)))</f>
        <v>0</v>
      </c>
      <c r="Y9" s="73">
        <f>IF($B9="",0,SUMPRODUCT(-('Gastos Gerais'!$F$4:$F$1002='Gastos das Atividades'!$B9),-('Gastos das Atividades'!Y$3&gt;='Gastos Gerais'!$D$4:$D$1002),-('Gastos das Atividades'!Y$3&lt;='Gastos Gerais'!$E$4:$E$1002),-('Gastos Gerais'!$C$4:$C$1002)))</f>
        <v>0</v>
      </c>
      <c r="Z9" s="73">
        <f>IF($B9="",0,SUMPRODUCT(-('Gastos Gerais'!$F$4:$F$1002='Gastos das Atividades'!$B9),-('Gastos das Atividades'!Z$3&gt;='Gastos Gerais'!$D$4:$D$1002),-('Gastos das Atividades'!Z$3&lt;='Gastos Gerais'!$E$4:$E$1002),-('Gastos Gerais'!$C$4:$C$1002)))</f>
        <v>0</v>
      </c>
      <c r="AA9" s="73">
        <f>IF($B9="",0,SUMPRODUCT(-('Gastos Gerais'!$F$4:$F$1002='Gastos das Atividades'!$B9),-('Gastos das Atividades'!AA$3&gt;='Gastos Gerais'!$D$4:$D$1002),-('Gastos das Atividades'!AA$3&lt;='Gastos Gerais'!$E$4:$E$1002),-('Gastos Gerais'!$C$4:$C$1002)))</f>
        <v>0</v>
      </c>
      <c r="AB9" s="73">
        <f>IF($B9="",0,SUMPRODUCT(-('Gastos Gerais'!$F$4:$F$1002='Gastos das Atividades'!$B9),-('Gastos das Atividades'!AB$3&gt;='Gastos Gerais'!$D$4:$D$1002),-('Gastos das Atividades'!AB$3&lt;='Gastos Gerais'!$E$4:$E$1002),-('Gastos Gerais'!$C$4:$C$1002)))</f>
        <v>0</v>
      </c>
      <c r="AC9" s="73">
        <f>IF($B9="",0,SUMPRODUCT(-('Gastos Gerais'!$F$4:$F$1002='Gastos das Atividades'!$B9),-('Gastos das Atividades'!AC$3&gt;='Gastos Gerais'!$D$4:$D$1002),-('Gastos das Atividades'!AC$3&lt;='Gastos Gerais'!$E$4:$E$1002),-('Gastos Gerais'!$C$4:$C$1002)))</f>
        <v>0</v>
      </c>
      <c r="AD9" s="73">
        <f>IF($B9="",0,SUMPRODUCT(-('Gastos Gerais'!$F$4:$F$1002='Gastos das Atividades'!$B9),-('Gastos das Atividades'!AD$3&gt;='Gastos Gerais'!$D$4:$D$1002),-('Gastos das Atividades'!AD$3&lt;='Gastos Gerais'!$E$4:$E$1002),-('Gastos Gerais'!$C$4:$C$1002)))</f>
        <v>0</v>
      </c>
      <c r="AE9" s="73">
        <f>IF($B9="",0,SUMPRODUCT(-('Gastos Gerais'!$F$4:$F$1002='Gastos das Atividades'!$B9),-('Gastos das Atividades'!AE$3&gt;='Gastos Gerais'!$D$4:$D$1002),-('Gastos das Atividades'!AE$3&lt;='Gastos Gerais'!$E$4:$E$1002),-('Gastos Gerais'!$C$4:$C$1002)))</f>
        <v>0</v>
      </c>
      <c r="AF9" s="73">
        <f>IF($B9="",0,SUMPRODUCT(-('Gastos Gerais'!$F$4:$F$1002='Gastos das Atividades'!$B9),-('Gastos das Atividades'!AF$3&gt;='Gastos Gerais'!$D$4:$D$1002),-('Gastos das Atividades'!AF$3&lt;='Gastos Gerais'!$E$4:$E$1002),-('Gastos Gerais'!$C$4:$C$1002)))</f>
        <v>0</v>
      </c>
      <c r="AG9" s="73">
        <f>IF($B9="",0,SUMPRODUCT(-('Gastos Gerais'!$F$4:$F$1002='Gastos das Atividades'!$B9),-('Gastos das Atividades'!AG$3&gt;='Gastos Gerais'!$D$4:$D$1002),-('Gastos das Atividades'!AG$3&lt;='Gastos Gerais'!$E$4:$E$1002),-('Gastos Gerais'!$C$4:$C$1002)))</f>
        <v>0</v>
      </c>
      <c r="AH9" s="73">
        <f>IF($B9="",0,SUMPRODUCT(-('Gastos Gerais'!$F$4:$F$1002='Gastos das Atividades'!$B9),-('Gastos das Atividades'!AH$3&gt;='Gastos Gerais'!$D$4:$D$1002),-('Gastos das Atividades'!AH$3&lt;='Gastos Gerais'!$E$4:$E$1002),-('Gastos Gerais'!$C$4:$C$1002)))</f>
        <v>0</v>
      </c>
      <c r="AI9" s="73">
        <f>IF($B9="",0,SUMPRODUCT(-('Gastos Gerais'!$F$4:$F$1002='Gastos das Atividades'!$B9),-('Gastos das Atividades'!AI$3&gt;='Gastos Gerais'!$D$4:$D$1002),-('Gastos das Atividades'!AI$3&lt;='Gastos Gerais'!$E$4:$E$1002),-('Gastos Gerais'!$C$4:$C$1002)))</f>
        <v>0</v>
      </c>
      <c r="AJ9" s="73">
        <f>IF($B9="",0,SUMPRODUCT(-('Gastos Gerais'!$F$4:$F$1002='Gastos das Atividades'!$B9),-('Gastos das Atividades'!AJ$3&gt;='Gastos Gerais'!$D$4:$D$1002),-('Gastos das Atividades'!AJ$3&lt;='Gastos Gerais'!$E$4:$E$1002),-('Gastos Gerais'!$C$4:$C$1002)))</f>
        <v>0</v>
      </c>
      <c r="AK9" s="73">
        <f>IF($B9="",0,SUMPRODUCT(-('Gastos Gerais'!$F$4:$F$1002='Gastos das Atividades'!$B9),-('Gastos das Atividades'!AK$3&gt;='Gastos Gerais'!$D$4:$D$1002),-('Gastos das Atividades'!AK$3&lt;='Gastos Gerais'!$E$4:$E$1002),-('Gastos Gerais'!$C$4:$C$1002)))</f>
        <v>0</v>
      </c>
      <c r="AL9" s="73">
        <f>IF($B9="",0,SUMPRODUCT(-('Gastos Gerais'!$F$4:$F$1002='Gastos das Atividades'!$B9),-('Gastos das Atividades'!AL$3&gt;='Gastos Gerais'!$D$4:$D$1002),-('Gastos das Atividades'!AL$3&lt;='Gastos Gerais'!$E$4:$E$1002),-('Gastos Gerais'!$C$4:$C$1002)))</f>
        <v>0</v>
      </c>
      <c r="AM9" s="73">
        <f>IF($B9="",0,SUMPRODUCT(-('Gastos Gerais'!$F$4:$F$1002='Gastos das Atividades'!$B9),-('Gastos das Atividades'!AM$3&gt;='Gastos Gerais'!$D$4:$D$1002),-('Gastos das Atividades'!AM$3&lt;='Gastos Gerais'!$E$4:$E$1002),-('Gastos Gerais'!$C$4:$C$1002)))</f>
        <v>0</v>
      </c>
      <c r="AN9" s="73">
        <f>IF($B9="",0,SUMPRODUCT(-('Gastos Gerais'!$F$4:$F$1002='Gastos das Atividades'!$B9),-('Gastos das Atividades'!AN$3&gt;='Gastos Gerais'!$D$4:$D$1002),-('Gastos das Atividades'!AN$3&lt;='Gastos Gerais'!$E$4:$E$1002),-('Gastos Gerais'!$C$4:$C$1002)))</f>
        <v>0</v>
      </c>
      <c r="AO9" s="73">
        <f>IF($B9="",0,SUMPRODUCT(-('Gastos Gerais'!$F$4:$F$1002='Gastos das Atividades'!$B9),-('Gastos das Atividades'!AO$3&gt;='Gastos Gerais'!$D$4:$D$1002),-('Gastos das Atividades'!AO$3&lt;='Gastos Gerais'!$E$4:$E$1002),-('Gastos Gerais'!$C$4:$C$1002)))</f>
        <v>0</v>
      </c>
      <c r="AP9" s="73">
        <f>IF($B9="",0,SUMPRODUCT(-('Gastos Gerais'!$F$4:$F$1002='Gastos das Atividades'!$B9),-('Gastos das Atividades'!AP$3&gt;='Gastos Gerais'!$D$4:$D$1002),-('Gastos das Atividades'!AP$3&lt;='Gastos Gerais'!$E$4:$E$1002),-('Gastos Gerais'!$C$4:$C$1002)))</f>
        <v>0</v>
      </c>
      <c r="AQ9" s="73">
        <f>IF($B9="",0,SUMPRODUCT(-('Gastos Gerais'!$F$4:$F$1002='Gastos das Atividades'!$B9),-('Gastos das Atividades'!AQ$3&gt;='Gastos Gerais'!$D$4:$D$1002),-('Gastos das Atividades'!AQ$3&lt;='Gastos Gerais'!$E$4:$E$1002),-('Gastos Gerais'!$C$4:$C$1002)))</f>
        <v>0</v>
      </c>
      <c r="AR9" s="73">
        <f>IF($B9="",0,SUMPRODUCT(-('Gastos Gerais'!$F$4:$F$1002='Gastos das Atividades'!$B9),-('Gastos das Atividades'!AR$3&gt;='Gastos Gerais'!$D$4:$D$1002),-('Gastos das Atividades'!AR$3&lt;='Gastos Gerais'!$E$4:$E$1002),-('Gastos Gerais'!$C$4:$C$1002)))</f>
        <v>0</v>
      </c>
      <c r="AS9" s="73">
        <f>IF($B9="",0,SUMPRODUCT(-('Gastos Gerais'!$F$4:$F$1002='Gastos das Atividades'!$B9),-('Gastos das Atividades'!AS$3&gt;='Gastos Gerais'!$D$4:$D$1002),-('Gastos das Atividades'!AS$3&lt;='Gastos Gerais'!$E$4:$E$1002),-('Gastos Gerais'!$C$4:$C$1002)))</f>
        <v>0</v>
      </c>
      <c r="AT9" s="73">
        <f>IF($B9="",0,SUMPRODUCT(-('Gastos Gerais'!$F$4:$F$1002='Gastos das Atividades'!$B9),-('Gastos das Atividades'!AT$3&gt;='Gastos Gerais'!$D$4:$D$1002),-('Gastos das Atividades'!AT$3&lt;='Gastos Gerais'!$E$4:$E$1002),-('Gastos Gerais'!$C$4:$C$1002)))</f>
        <v>0</v>
      </c>
      <c r="AU9" s="73">
        <f>IF($B9="",0,SUMPRODUCT(-('Gastos Gerais'!$F$4:$F$1002='Gastos das Atividades'!$B9),-('Gastos das Atividades'!AU$3&gt;='Gastos Gerais'!$D$4:$D$1002),-('Gastos das Atividades'!AU$3&lt;='Gastos Gerais'!$E$4:$E$1002),-('Gastos Gerais'!$C$4:$C$1002)))</f>
        <v>0</v>
      </c>
      <c r="AV9" s="73">
        <f>IF($B9="",0,SUMPRODUCT(-('Gastos Gerais'!$F$4:$F$1002='Gastos das Atividades'!$B9),-('Gastos das Atividades'!AV$3&gt;='Gastos Gerais'!$D$4:$D$1002),-('Gastos das Atividades'!AV$3&lt;='Gastos Gerais'!$E$4:$E$1002),-('Gastos Gerais'!$C$4:$C$1002)))</f>
        <v>0</v>
      </c>
      <c r="AW9" s="73">
        <f>IF($B9="",0,SUMPRODUCT(-('Gastos Gerais'!$F$4:$F$1002='Gastos das Atividades'!$B9),-('Gastos das Atividades'!AW$3&gt;='Gastos Gerais'!$D$4:$D$1002),-('Gastos das Atividades'!AW$3&lt;='Gastos Gerais'!$E$4:$E$1002),-('Gastos Gerais'!$C$4:$C$1002)))</f>
        <v>0</v>
      </c>
      <c r="AX9" s="73">
        <f>IF($B9="",0,SUMPRODUCT(-('Gastos Gerais'!$F$4:$F$1002='Gastos das Atividades'!$B9),-('Gastos das Atividades'!AX$3&gt;='Gastos Gerais'!$D$4:$D$1002),-('Gastos das Atividades'!AX$3&lt;='Gastos Gerais'!$E$4:$E$1002),-('Gastos Gerais'!$C$4:$C$1002)))</f>
        <v>0</v>
      </c>
      <c r="AY9" s="73">
        <f>IF($B9="",0,SUMPRODUCT(-('Gastos Gerais'!$F$4:$F$1002='Gastos das Atividades'!$B9),-('Gastos das Atividades'!AY$3&gt;='Gastos Gerais'!$D$4:$D$1002),-('Gastos das Atividades'!AY$3&lt;='Gastos Gerais'!$E$4:$E$1002),-('Gastos Gerais'!$C$4:$C$1002)))</f>
        <v>0</v>
      </c>
      <c r="AZ9" s="73">
        <f>IF($B9="",0,SUMPRODUCT(-('Gastos Gerais'!$F$4:$F$1002='Gastos das Atividades'!$B9),-('Gastos das Atividades'!AZ$3&gt;='Gastos Gerais'!$D$4:$D$1002),-('Gastos das Atividades'!AZ$3&lt;='Gastos Gerais'!$E$4:$E$1002),-('Gastos Gerais'!$C$4:$C$1002)))</f>
        <v>0</v>
      </c>
      <c r="BA9" s="73">
        <f>IF($B9="",0,SUMPRODUCT(-('Gastos Gerais'!$F$4:$F$1002='Gastos das Atividades'!$B9),-('Gastos das Atividades'!BA$3&gt;='Gastos Gerais'!$D$4:$D$1002),-('Gastos das Atividades'!BA$3&lt;='Gastos Gerais'!$E$4:$E$1002),-('Gastos Gerais'!$C$4:$C$1002)))</f>
        <v>0</v>
      </c>
      <c r="BB9" s="73">
        <f>IF($B9="",0,SUMPRODUCT(-('Gastos Gerais'!$F$4:$F$1002='Gastos das Atividades'!$B9),-('Gastos das Atividades'!BB$3&gt;='Gastos Gerais'!$D$4:$D$1002),-('Gastos das Atividades'!BB$3&lt;='Gastos Gerais'!$E$4:$E$1002),-('Gastos Gerais'!$C$4:$C$1002)))</f>
        <v>0</v>
      </c>
      <c r="BC9" s="73">
        <f>IF($B9="",0,SUMPRODUCT(-('Gastos Gerais'!$F$4:$F$1002='Gastos das Atividades'!$B9),-('Gastos das Atividades'!BC$3&gt;='Gastos Gerais'!$D$4:$D$1002),-('Gastos das Atividades'!BC$3&lt;='Gastos Gerais'!$E$4:$E$1002),-('Gastos Gerais'!$C$4:$C$1002)))</f>
        <v>0</v>
      </c>
      <c r="BD9" s="73">
        <f>IF($B9="",0,SUMPRODUCT(-('Gastos Gerais'!$F$4:$F$1002='Gastos das Atividades'!$B9),-('Gastos das Atividades'!BD$3&gt;='Gastos Gerais'!$D$4:$D$1002),-('Gastos das Atividades'!BD$3&lt;='Gastos Gerais'!$E$4:$E$1002),-('Gastos Gerais'!$C$4:$C$1002)))</f>
        <v>0</v>
      </c>
      <c r="BE9" s="73">
        <f>IF($B9="",0,SUMPRODUCT(-('Gastos Gerais'!$F$4:$F$1002='Gastos das Atividades'!$B9),-('Gastos das Atividades'!BE$3&gt;='Gastos Gerais'!$D$4:$D$1002),-('Gastos das Atividades'!BE$3&lt;='Gastos Gerais'!$E$4:$E$1002),-('Gastos Gerais'!$C$4:$C$1002)))</f>
        <v>0</v>
      </c>
      <c r="BF9" s="73">
        <f>IF($B9="",0,SUMPRODUCT(-('Gastos Gerais'!$F$4:$F$1002='Gastos das Atividades'!$B9),-('Gastos das Atividades'!BF$3&gt;='Gastos Gerais'!$D$4:$D$1002),-('Gastos das Atividades'!BF$3&lt;='Gastos Gerais'!$E$4:$E$1002),-('Gastos Gerais'!$C$4:$C$1002)))</f>
        <v>0</v>
      </c>
      <c r="BG9" s="73">
        <f>IF($B9="",0,SUMPRODUCT(-('Gastos Gerais'!$F$4:$F$1002='Gastos das Atividades'!$B9),-('Gastos das Atividades'!BG$3&gt;='Gastos Gerais'!$D$4:$D$1002),-('Gastos das Atividades'!BG$3&lt;='Gastos Gerais'!$E$4:$E$1002),-('Gastos Gerais'!$C$4:$C$1002)))</f>
        <v>0</v>
      </c>
      <c r="BH9" s="73">
        <f>IF($B9="",0,SUMPRODUCT(-('Gastos Gerais'!$F$4:$F$1002='Gastos das Atividades'!$B9),-('Gastos das Atividades'!BH$3&gt;='Gastos Gerais'!$D$4:$D$1002),-('Gastos das Atividades'!BH$3&lt;='Gastos Gerais'!$E$4:$E$1002),-('Gastos Gerais'!$C$4:$C$1002)))</f>
        <v>0</v>
      </c>
      <c r="BI9" s="73">
        <f>IF($B9="",0,SUMPRODUCT(-('Gastos Gerais'!$F$4:$F$1002='Gastos das Atividades'!$B9),-('Gastos das Atividades'!BI$3&gt;='Gastos Gerais'!$D$4:$D$1002),-('Gastos das Atividades'!BI$3&lt;='Gastos Gerais'!$E$4:$E$1002),-('Gastos Gerais'!$C$4:$C$1002)))</f>
        <v>0</v>
      </c>
      <c r="BJ9" s="73">
        <f>IF($B9="",0,SUMPRODUCT(-('Gastos Gerais'!$F$4:$F$1002='Gastos das Atividades'!$B9),-('Gastos das Atividades'!BJ$3&gt;='Gastos Gerais'!$D$4:$D$1002),-('Gastos das Atividades'!BJ$3&lt;='Gastos Gerais'!$E$4:$E$1002),-('Gastos Gerais'!$C$4:$C$1002)))</f>
        <v>0</v>
      </c>
      <c r="BK9" s="73">
        <f>IF($B9="",0,SUMPRODUCT(-('Gastos Gerais'!$F$4:$F$1002='Gastos das Atividades'!$B9),-('Gastos das Atividades'!BK$3&gt;='Gastos Gerais'!$D$4:$D$1002),-('Gastos das Atividades'!BK$3&lt;='Gastos Gerais'!$E$4:$E$1002),-('Gastos Gerais'!$C$4:$C$1002)))</f>
        <v>0</v>
      </c>
      <c r="BL9" s="73">
        <f>IF($B9="",0,SUMPRODUCT(-('Gastos Gerais'!$F$4:$F$1002='Gastos das Atividades'!$B9),-('Gastos das Atividades'!BL$3&gt;='Gastos Gerais'!$D$4:$D$1002),-('Gastos das Atividades'!BL$3&lt;='Gastos Gerais'!$E$4:$E$1002),-('Gastos Gerais'!$C$4:$C$1002)))</f>
        <v>0</v>
      </c>
      <c r="BM9" s="73">
        <f>IF($B9="",0,SUMPRODUCT(-('Gastos Gerais'!$F$4:$F$1002='Gastos das Atividades'!$B9),-('Gastos das Atividades'!BM$3&gt;='Gastos Gerais'!$D$4:$D$1002),-('Gastos das Atividades'!BM$3&lt;='Gastos Gerais'!$E$4:$E$1002),-('Gastos Gerais'!$C$4:$C$1002)))</f>
        <v>0</v>
      </c>
      <c r="BN9" s="73">
        <f>IF($B9="",0,SUMPRODUCT(-('Gastos Gerais'!$F$4:$F$1002='Gastos das Atividades'!$B9),-('Gastos das Atividades'!BN$3&gt;='Gastos Gerais'!$D$4:$D$1002),-('Gastos das Atividades'!BN$3&lt;='Gastos Gerais'!$E$4:$E$1002),-('Gastos Gerais'!$C$4:$C$1002)))</f>
        <v>0</v>
      </c>
      <c r="BO9" s="73">
        <f>IF($B9="",0,SUMPRODUCT(-('Gastos Gerais'!$F$4:$F$1002='Gastos das Atividades'!$B9),-('Gastos das Atividades'!BO$3&gt;='Gastos Gerais'!$D$4:$D$1002),-('Gastos das Atividades'!BO$3&lt;='Gastos Gerais'!$E$4:$E$1002),-('Gastos Gerais'!$C$4:$C$1002)))</f>
        <v>0</v>
      </c>
      <c r="BP9" s="73">
        <f>IF($B9="",0,SUMPRODUCT(-('Gastos Gerais'!$F$4:$F$1002='Gastos das Atividades'!$B9),-('Gastos das Atividades'!BP$3&gt;='Gastos Gerais'!$D$4:$D$1002),-('Gastos das Atividades'!BP$3&lt;='Gastos Gerais'!$E$4:$E$1002),-('Gastos Gerais'!$C$4:$C$1002)))</f>
        <v>0</v>
      </c>
      <c r="BQ9" s="73">
        <f>IF($B9="",0,SUMPRODUCT(-('Gastos Gerais'!$F$4:$F$1002='Gastos das Atividades'!$B9),-('Gastos das Atividades'!BQ$3&gt;='Gastos Gerais'!$D$4:$D$1002),-('Gastos das Atividades'!BQ$3&lt;='Gastos Gerais'!$E$4:$E$1002),-('Gastos Gerais'!$C$4:$C$1002)))</f>
        <v>0</v>
      </c>
      <c r="BR9" s="73">
        <f>IF($B9="",0,SUMPRODUCT(-('Gastos Gerais'!$F$4:$F$1002='Gastos das Atividades'!$B9),-('Gastos das Atividades'!BR$3&gt;='Gastos Gerais'!$D$4:$D$1002),-('Gastos das Atividades'!BR$3&lt;='Gastos Gerais'!$E$4:$E$1002),-('Gastos Gerais'!$C$4:$C$1002)))</f>
        <v>0</v>
      </c>
      <c r="BS9" s="73">
        <f>IF($B9="",0,SUMPRODUCT(-('Gastos Gerais'!$F$4:$F$1002='Gastos das Atividades'!$B9),-('Gastos das Atividades'!BS$3&gt;='Gastos Gerais'!$D$4:$D$1002),-('Gastos das Atividades'!BS$3&lt;='Gastos Gerais'!$E$4:$E$1002),-('Gastos Gerais'!$C$4:$C$1002)))</f>
        <v>0</v>
      </c>
      <c r="BT9" s="73">
        <f>IF($B9="",0,SUMPRODUCT(-('Gastos Gerais'!$F$4:$F$1002='Gastos das Atividades'!$B9),-('Gastos das Atividades'!BT$3&gt;='Gastos Gerais'!$D$4:$D$1002),-('Gastos das Atividades'!BT$3&lt;='Gastos Gerais'!$E$4:$E$1002),-('Gastos Gerais'!$C$4:$C$1002)))</f>
        <v>0</v>
      </c>
      <c r="BU9" s="73">
        <f>IF($B9="",0,SUMPRODUCT(-('Gastos Gerais'!$F$4:$F$1002='Gastos das Atividades'!$B9),-('Gastos das Atividades'!BU$3&gt;='Gastos Gerais'!$D$4:$D$1002),-('Gastos das Atividades'!BU$3&lt;='Gastos Gerais'!$E$4:$E$1002),-('Gastos Gerais'!$C$4:$C$1002)))</f>
        <v>0</v>
      </c>
      <c r="BV9" s="73">
        <f>IF($B9="",0,SUMPRODUCT(-('Gastos Gerais'!$F$4:$F$1002='Gastos das Atividades'!$B9),-('Gastos das Atividades'!BV$3&gt;='Gastos Gerais'!$D$4:$D$1002),-('Gastos das Atividades'!BV$3&lt;='Gastos Gerais'!$E$4:$E$1002),-('Gastos Gerais'!$C$4:$C$1002)))</f>
        <v>0</v>
      </c>
      <c r="BW9" s="73">
        <f>IF($B9="",0,SUMPRODUCT(-('Gastos Gerais'!$F$4:$F$1002='Gastos das Atividades'!$B9),-('Gastos das Atividades'!BW$3&gt;='Gastos Gerais'!$D$4:$D$1002),-('Gastos das Atividades'!BW$3&lt;='Gastos Gerais'!$E$4:$E$1002),-('Gastos Gerais'!$C$4:$C$1002)))</f>
        <v>0</v>
      </c>
      <c r="BX9" s="73">
        <f>IF($B9="",0,SUMPRODUCT(-('Gastos Gerais'!$F$4:$F$1002='Gastos das Atividades'!$B9),-('Gastos das Atividades'!BX$3&gt;='Gastos Gerais'!$D$4:$D$1002),-('Gastos das Atividades'!BX$3&lt;='Gastos Gerais'!$E$4:$E$1002),-('Gastos Gerais'!$C$4:$C$1002)))</f>
        <v>0</v>
      </c>
    </row>
    <row r="10" spans="1:77">
      <c r="A10" s="139">
        <v>7</v>
      </c>
      <c r="B10" s="157"/>
      <c r="C10" s="298">
        <v>0</v>
      </c>
      <c r="D10" s="349">
        <f t="shared" si="9"/>
        <v>0</v>
      </c>
      <c r="E10" s="137">
        <f t="shared" si="10"/>
        <v>0</v>
      </c>
      <c r="F10" s="73">
        <f t="shared" si="2"/>
        <v>0</v>
      </c>
      <c r="G10" s="73">
        <f t="shared" si="2"/>
        <v>0</v>
      </c>
      <c r="H10" s="73">
        <f t="shared" si="2"/>
        <v>0</v>
      </c>
      <c r="I10" s="73">
        <f t="shared" si="2"/>
        <v>0</v>
      </c>
      <c r="J10" s="138">
        <f t="shared" si="3"/>
        <v>0</v>
      </c>
      <c r="K10" s="76">
        <f t="shared" si="4"/>
        <v>0</v>
      </c>
      <c r="L10" s="76">
        <f t="shared" si="5"/>
        <v>0</v>
      </c>
      <c r="M10" s="76">
        <f t="shared" si="6"/>
        <v>0</v>
      </c>
      <c r="N10" s="76">
        <f t="shared" si="11"/>
        <v>0</v>
      </c>
      <c r="O10" s="76">
        <f t="shared" si="12"/>
        <v>0</v>
      </c>
      <c r="P10" s="202">
        <f t="shared" si="8"/>
        <v>0</v>
      </c>
      <c r="Q10" s="73">
        <f>IF($B10="",0,SUMPRODUCT(-('Gastos Gerais'!$F$4:$F$1002='Gastos das Atividades'!$B10),-('Gastos das Atividades'!Q$3&gt;='Gastos Gerais'!$D$4:$D$1002),-('Gastos das Atividades'!Q$3&lt;='Gastos Gerais'!$E$4:$E$1002),-('Gastos Gerais'!$C$4:$C$1002)))</f>
        <v>0</v>
      </c>
      <c r="R10" s="73">
        <f>IF($B10="",0,SUMPRODUCT(-('Gastos Gerais'!$F$4:$F$1002='Gastos das Atividades'!$B10),-('Gastos das Atividades'!R$3&gt;='Gastos Gerais'!$D$4:$D$1002),-('Gastos das Atividades'!R$3&lt;='Gastos Gerais'!$E$4:$E$1002),-('Gastos Gerais'!$C$4:$C$1002)))</f>
        <v>0</v>
      </c>
      <c r="S10" s="73">
        <f>IF($B10="",0,SUMPRODUCT(-('Gastos Gerais'!$F$4:$F$1002='Gastos das Atividades'!$B10),-('Gastos das Atividades'!S$3&gt;='Gastos Gerais'!$D$4:$D$1002),-('Gastos das Atividades'!S$3&lt;='Gastos Gerais'!$E$4:$E$1002),-('Gastos Gerais'!$C$4:$C$1002)))</f>
        <v>0</v>
      </c>
      <c r="T10" s="73">
        <f>IF($B10="",0,SUMPRODUCT(-('Gastos Gerais'!$F$4:$F$1002='Gastos das Atividades'!$B10),-('Gastos das Atividades'!T$3&gt;='Gastos Gerais'!$D$4:$D$1002),-('Gastos das Atividades'!T$3&lt;='Gastos Gerais'!$E$4:$E$1002),-('Gastos Gerais'!$C$4:$C$1002)))</f>
        <v>0</v>
      </c>
      <c r="U10" s="73">
        <f>IF($B10="",0,SUMPRODUCT(-('Gastos Gerais'!$F$4:$F$1002='Gastos das Atividades'!$B10),-('Gastos das Atividades'!U$3&gt;='Gastos Gerais'!$D$4:$D$1002),-('Gastos das Atividades'!U$3&lt;='Gastos Gerais'!$E$4:$E$1002),-('Gastos Gerais'!$C$4:$C$1002)))</f>
        <v>0</v>
      </c>
      <c r="V10" s="73">
        <f>IF($B10="",0,SUMPRODUCT(-('Gastos Gerais'!$F$4:$F$1002='Gastos das Atividades'!$B10),-('Gastos das Atividades'!V$3&gt;='Gastos Gerais'!$D$4:$D$1002),-('Gastos das Atividades'!V$3&lt;='Gastos Gerais'!$E$4:$E$1002),-('Gastos Gerais'!$C$4:$C$1002)))</f>
        <v>0</v>
      </c>
      <c r="W10" s="73">
        <f>IF($B10="",0,SUMPRODUCT(-('Gastos Gerais'!$F$4:$F$1002='Gastos das Atividades'!$B10),-('Gastos das Atividades'!W$3&gt;='Gastos Gerais'!$D$4:$D$1002),-('Gastos das Atividades'!W$3&lt;='Gastos Gerais'!$E$4:$E$1002),-('Gastos Gerais'!$C$4:$C$1002)))</f>
        <v>0</v>
      </c>
      <c r="X10" s="73">
        <f>IF($B10="",0,SUMPRODUCT(-('Gastos Gerais'!$F$4:$F$1002='Gastos das Atividades'!$B10),-('Gastos das Atividades'!X$3&gt;='Gastos Gerais'!$D$4:$D$1002),-('Gastos das Atividades'!X$3&lt;='Gastos Gerais'!$E$4:$E$1002),-('Gastos Gerais'!$C$4:$C$1002)))</f>
        <v>0</v>
      </c>
      <c r="Y10" s="73">
        <f>IF($B10="",0,SUMPRODUCT(-('Gastos Gerais'!$F$4:$F$1002='Gastos das Atividades'!$B10),-('Gastos das Atividades'!Y$3&gt;='Gastos Gerais'!$D$4:$D$1002),-('Gastos das Atividades'!Y$3&lt;='Gastos Gerais'!$E$4:$E$1002),-('Gastos Gerais'!$C$4:$C$1002)))</f>
        <v>0</v>
      </c>
      <c r="Z10" s="73">
        <f>IF($B10="",0,SUMPRODUCT(-('Gastos Gerais'!$F$4:$F$1002='Gastos das Atividades'!$B10),-('Gastos das Atividades'!Z$3&gt;='Gastos Gerais'!$D$4:$D$1002),-('Gastos das Atividades'!Z$3&lt;='Gastos Gerais'!$E$4:$E$1002),-('Gastos Gerais'!$C$4:$C$1002)))</f>
        <v>0</v>
      </c>
      <c r="AA10" s="73">
        <f>IF($B10="",0,SUMPRODUCT(-('Gastos Gerais'!$F$4:$F$1002='Gastos das Atividades'!$B10),-('Gastos das Atividades'!AA$3&gt;='Gastos Gerais'!$D$4:$D$1002),-('Gastos das Atividades'!AA$3&lt;='Gastos Gerais'!$E$4:$E$1002),-('Gastos Gerais'!$C$4:$C$1002)))</f>
        <v>0</v>
      </c>
      <c r="AB10" s="73">
        <f>IF($B10="",0,SUMPRODUCT(-('Gastos Gerais'!$F$4:$F$1002='Gastos das Atividades'!$B10),-('Gastos das Atividades'!AB$3&gt;='Gastos Gerais'!$D$4:$D$1002),-('Gastos das Atividades'!AB$3&lt;='Gastos Gerais'!$E$4:$E$1002),-('Gastos Gerais'!$C$4:$C$1002)))</f>
        <v>0</v>
      </c>
      <c r="AC10" s="73">
        <f>IF($B10="",0,SUMPRODUCT(-('Gastos Gerais'!$F$4:$F$1002='Gastos das Atividades'!$B10),-('Gastos das Atividades'!AC$3&gt;='Gastos Gerais'!$D$4:$D$1002),-('Gastos das Atividades'!AC$3&lt;='Gastos Gerais'!$E$4:$E$1002),-('Gastos Gerais'!$C$4:$C$1002)))</f>
        <v>0</v>
      </c>
      <c r="AD10" s="73">
        <f>IF($B10="",0,SUMPRODUCT(-('Gastos Gerais'!$F$4:$F$1002='Gastos das Atividades'!$B10),-('Gastos das Atividades'!AD$3&gt;='Gastos Gerais'!$D$4:$D$1002),-('Gastos das Atividades'!AD$3&lt;='Gastos Gerais'!$E$4:$E$1002),-('Gastos Gerais'!$C$4:$C$1002)))</f>
        <v>0</v>
      </c>
      <c r="AE10" s="73">
        <f>IF($B10="",0,SUMPRODUCT(-('Gastos Gerais'!$F$4:$F$1002='Gastos das Atividades'!$B10),-('Gastos das Atividades'!AE$3&gt;='Gastos Gerais'!$D$4:$D$1002),-('Gastos das Atividades'!AE$3&lt;='Gastos Gerais'!$E$4:$E$1002),-('Gastos Gerais'!$C$4:$C$1002)))</f>
        <v>0</v>
      </c>
      <c r="AF10" s="73">
        <f>IF($B10="",0,SUMPRODUCT(-('Gastos Gerais'!$F$4:$F$1002='Gastos das Atividades'!$B10),-('Gastos das Atividades'!AF$3&gt;='Gastos Gerais'!$D$4:$D$1002),-('Gastos das Atividades'!AF$3&lt;='Gastos Gerais'!$E$4:$E$1002),-('Gastos Gerais'!$C$4:$C$1002)))</f>
        <v>0</v>
      </c>
      <c r="AG10" s="73">
        <f>IF($B10="",0,SUMPRODUCT(-('Gastos Gerais'!$F$4:$F$1002='Gastos das Atividades'!$B10),-('Gastos das Atividades'!AG$3&gt;='Gastos Gerais'!$D$4:$D$1002),-('Gastos das Atividades'!AG$3&lt;='Gastos Gerais'!$E$4:$E$1002),-('Gastos Gerais'!$C$4:$C$1002)))</f>
        <v>0</v>
      </c>
      <c r="AH10" s="73">
        <f>IF($B10="",0,SUMPRODUCT(-('Gastos Gerais'!$F$4:$F$1002='Gastos das Atividades'!$B10),-('Gastos das Atividades'!AH$3&gt;='Gastos Gerais'!$D$4:$D$1002),-('Gastos das Atividades'!AH$3&lt;='Gastos Gerais'!$E$4:$E$1002),-('Gastos Gerais'!$C$4:$C$1002)))</f>
        <v>0</v>
      </c>
      <c r="AI10" s="73">
        <f>IF($B10="",0,SUMPRODUCT(-('Gastos Gerais'!$F$4:$F$1002='Gastos das Atividades'!$B10),-('Gastos das Atividades'!AI$3&gt;='Gastos Gerais'!$D$4:$D$1002),-('Gastos das Atividades'!AI$3&lt;='Gastos Gerais'!$E$4:$E$1002),-('Gastos Gerais'!$C$4:$C$1002)))</f>
        <v>0</v>
      </c>
      <c r="AJ10" s="73">
        <f>IF($B10="",0,SUMPRODUCT(-('Gastos Gerais'!$F$4:$F$1002='Gastos das Atividades'!$B10),-('Gastos das Atividades'!AJ$3&gt;='Gastos Gerais'!$D$4:$D$1002),-('Gastos das Atividades'!AJ$3&lt;='Gastos Gerais'!$E$4:$E$1002),-('Gastos Gerais'!$C$4:$C$1002)))</f>
        <v>0</v>
      </c>
      <c r="AK10" s="73">
        <f>IF($B10="",0,SUMPRODUCT(-('Gastos Gerais'!$F$4:$F$1002='Gastos das Atividades'!$B10),-('Gastos das Atividades'!AK$3&gt;='Gastos Gerais'!$D$4:$D$1002),-('Gastos das Atividades'!AK$3&lt;='Gastos Gerais'!$E$4:$E$1002),-('Gastos Gerais'!$C$4:$C$1002)))</f>
        <v>0</v>
      </c>
      <c r="AL10" s="73">
        <f>IF($B10="",0,SUMPRODUCT(-('Gastos Gerais'!$F$4:$F$1002='Gastos das Atividades'!$B10),-('Gastos das Atividades'!AL$3&gt;='Gastos Gerais'!$D$4:$D$1002),-('Gastos das Atividades'!AL$3&lt;='Gastos Gerais'!$E$4:$E$1002),-('Gastos Gerais'!$C$4:$C$1002)))</f>
        <v>0</v>
      </c>
      <c r="AM10" s="73">
        <f>IF($B10="",0,SUMPRODUCT(-('Gastos Gerais'!$F$4:$F$1002='Gastos das Atividades'!$B10),-('Gastos das Atividades'!AM$3&gt;='Gastos Gerais'!$D$4:$D$1002),-('Gastos das Atividades'!AM$3&lt;='Gastos Gerais'!$E$4:$E$1002),-('Gastos Gerais'!$C$4:$C$1002)))</f>
        <v>0</v>
      </c>
      <c r="AN10" s="73">
        <f>IF($B10="",0,SUMPRODUCT(-('Gastos Gerais'!$F$4:$F$1002='Gastos das Atividades'!$B10),-('Gastos das Atividades'!AN$3&gt;='Gastos Gerais'!$D$4:$D$1002),-('Gastos das Atividades'!AN$3&lt;='Gastos Gerais'!$E$4:$E$1002),-('Gastos Gerais'!$C$4:$C$1002)))</f>
        <v>0</v>
      </c>
      <c r="AO10" s="73">
        <f>IF($B10="",0,SUMPRODUCT(-('Gastos Gerais'!$F$4:$F$1002='Gastos das Atividades'!$B10),-('Gastos das Atividades'!AO$3&gt;='Gastos Gerais'!$D$4:$D$1002),-('Gastos das Atividades'!AO$3&lt;='Gastos Gerais'!$E$4:$E$1002),-('Gastos Gerais'!$C$4:$C$1002)))</f>
        <v>0</v>
      </c>
      <c r="AP10" s="73">
        <f>IF($B10="",0,SUMPRODUCT(-('Gastos Gerais'!$F$4:$F$1002='Gastos das Atividades'!$B10),-('Gastos das Atividades'!AP$3&gt;='Gastos Gerais'!$D$4:$D$1002),-('Gastos das Atividades'!AP$3&lt;='Gastos Gerais'!$E$4:$E$1002),-('Gastos Gerais'!$C$4:$C$1002)))</f>
        <v>0</v>
      </c>
      <c r="AQ10" s="73">
        <f>IF($B10="",0,SUMPRODUCT(-('Gastos Gerais'!$F$4:$F$1002='Gastos das Atividades'!$B10),-('Gastos das Atividades'!AQ$3&gt;='Gastos Gerais'!$D$4:$D$1002),-('Gastos das Atividades'!AQ$3&lt;='Gastos Gerais'!$E$4:$E$1002),-('Gastos Gerais'!$C$4:$C$1002)))</f>
        <v>0</v>
      </c>
      <c r="AR10" s="73">
        <f>IF($B10="",0,SUMPRODUCT(-('Gastos Gerais'!$F$4:$F$1002='Gastos das Atividades'!$B10),-('Gastos das Atividades'!AR$3&gt;='Gastos Gerais'!$D$4:$D$1002),-('Gastos das Atividades'!AR$3&lt;='Gastos Gerais'!$E$4:$E$1002),-('Gastos Gerais'!$C$4:$C$1002)))</f>
        <v>0</v>
      </c>
      <c r="AS10" s="73">
        <f>IF($B10="",0,SUMPRODUCT(-('Gastos Gerais'!$F$4:$F$1002='Gastos das Atividades'!$B10),-('Gastos das Atividades'!AS$3&gt;='Gastos Gerais'!$D$4:$D$1002),-('Gastos das Atividades'!AS$3&lt;='Gastos Gerais'!$E$4:$E$1002),-('Gastos Gerais'!$C$4:$C$1002)))</f>
        <v>0</v>
      </c>
      <c r="AT10" s="73">
        <f>IF($B10="",0,SUMPRODUCT(-('Gastos Gerais'!$F$4:$F$1002='Gastos das Atividades'!$B10),-('Gastos das Atividades'!AT$3&gt;='Gastos Gerais'!$D$4:$D$1002),-('Gastos das Atividades'!AT$3&lt;='Gastos Gerais'!$E$4:$E$1002),-('Gastos Gerais'!$C$4:$C$1002)))</f>
        <v>0</v>
      </c>
      <c r="AU10" s="73">
        <f>IF($B10="",0,SUMPRODUCT(-('Gastos Gerais'!$F$4:$F$1002='Gastos das Atividades'!$B10),-('Gastos das Atividades'!AU$3&gt;='Gastos Gerais'!$D$4:$D$1002),-('Gastos das Atividades'!AU$3&lt;='Gastos Gerais'!$E$4:$E$1002),-('Gastos Gerais'!$C$4:$C$1002)))</f>
        <v>0</v>
      </c>
      <c r="AV10" s="73">
        <f>IF($B10="",0,SUMPRODUCT(-('Gastos Gerais'!$F$4:$F$1002='Gastos das Atividades'!$B10),-('Gastos das Atividades'!AV$3&gt;='Gastos Gerais'!$D$4:$D$1002),-('Gastos das Atividades'!AV$3&lt;='Gastos Gerais'!$E$4:$E$1002),-('Gastos Gerais'!$C$4:$C$1002)))</f>
        <v>0</v>
      </c>
      <c r="AW10" s="73">
        <f>IF($B10="",0,SUMPRODUCT(-('Gastos Gerais'!$F$4:$F$1002='Gastos das Atividades'!$B10),-('Gastos das Atividades'!AW$3&gt;='Gastos Gerais'!$D$4:$D$1002),-('Gastos das Atividades'!AW$3&lt;='Gastos Gerais'!$E$4:$E$1002),-('Gastos Gerais'!$C$4:$C$1002)))</f>
        <v>0</v>
      </c>
      <c r="AX10" s="73">
        <f>IF($B10="",0,SUMPRODUCT(-('Gastos Gerais'!$F$4:$F$1002='Gastos das Atividades'!$B10),-('Gastos das Atividades'!AX$3&gt;='Gastos Gerais'!$D$4:$D$1002),-('Gastos das Atividades'!AX$3&lt;='Gastos Gerais'!$E$4:$E$1002),-('Gastos Gerais'!$C$4:$C$1002)))</f>
        <v>0</v>
      </c>
      <c r="AY10" s="73">
        <f>IF($B10="",0,SUMPRODUCT(-('Gastos Gerais'!$F$4:$F$1002='Gastos das Atividades'!$B10),-('Gastos das Atividades'!AY$3&gt;='Gastos Gerais'!$D$4:$D$1002),-('Gastos das Atividades'!AY$3&lt;='Gastos Gerais'!$E$4:$E$1002),-('Gastos Gerais'!$C$4:$C$1002)))</f>
        <v>0</v>
      </c>
      <c r="AZ10" s="73">
        <f>IF($B10="",0,SUMPRODUCT(-('Gastos Gerais'!$F$4:$F$1002='Gastos das Atividades'!$B10),-('Gastos das Atividades'!AZ$3&gt;='Gastos Gerais'!$D$4:$D$1002),-('Gastos das Atividades'!AZ$3&lt;='Gastos Gerais'!$E$4:$E$1002),-('Gastos Gerais'!$C$4:$C$1002)))</f>
        <v>0</v>
      </c>
      <c r="BA10" s="73">
        <f>IF($B10="",0,SUMPRODUCT(-('Gastos Gerais'!$F$4:$F$1002='Gastos das Atividades'!$B10),-('Gastos das Atividades'!BA$3&gt;='Gastos Gerais'!$D$4:$D$1002),-('Gastos das Atividades'!BA$3&lt;='Gastos Gerais'!$E$4:$E$1002),-('Gastos Gerais'!$C$4:$C$1002)))</f>
        <v>0</v>
      </c>
      <c r="BB10" s="73">
        <f>IF($B10="",0,SUMPRODUCT(-('Gastos Gerais'!$F$4:$F$1002='Gastos das Atividades'!$B10),-('Gastos das Atividades'!BB$3&gt;='Gastos Gerais'!$D$4:$D$1002),-('Gastos das Atividades'!BB$3&lt;='Gastos Gerais'!$E$4:$E$1002),-('Gastos Gerais'!$C$4:$C$1002)))</f>
        <v>0</v>
      </c>
      <c r="BC10" s="73">
        <f>IF($B10="",0,SUMPRODUCT(-('Gastos Gerais'!$F$4:$F$1002='Gastos das Atividades'!$B10),-('Gastos das Atividades'!BC$3&gt;='Gastos Gerais'!$D$4:$D$1002),-('Gastos das Atividades'!BC$3&lt;='Gastos Gerais'!$E$4:$E$1002),-('Gastos Gerais'!$C$4:$C$1002)))</f>
        <v>0</v>
      </c>
      <c r="BD10" s="73">
        <f>IF($B10="",0,SUMPRODUCT(-('Gastos Gerais'!$F$4:$F$1002='Gastos das Atividades'!$B10),-('Gastos das Atividades'!BD$3&gt;='Gastos Gerais'!$D$4:$D$1002),-('Gastos das Atividades'!BD$3&lt;='Gastos Gerais'!$E$4:$E$1002),-('Gastos Gerais'!$C$4:$C$1002)))</f>
        <v>0</v>
      </c>
      <c r="BE10" s="73">
        <f>IF($B10="",0,SUMPRODUCT(-('Gastos Gerais'!$F$4:$F$1002='Gastos das Atividades'!$B10),-('Gastos das Atividades'!BE$3&gt;='Gastos Gerais'!$D$4:$D$1002),-('Gastos das Atividades'!BE$3&lt;='Gastos Gerais'!$E$4:$E$1002),-('Gastos Gerais'!$C$4:$C$1002)))</f>
        <v>0</v>
      </c>
      <c r="BF10" s="73">
        <f>IF($B10="",0,SUMPRODUCT(-('Gastos Gerais'!$F$4:$F$1002='Gastos das Atividades'!$B10),-('Gastos das Atividades'!BF$3&gt;='Gastos Gerais'!$D$4:$D$1002),-('Gastos das Atividades'!BF$3&lt;='Gastos Gerais'!$E$4:$E$1002),-('Gastos Gerais'!$C$4:$C$1002)))</f>
        <v>0</v>
      </c>
      <c r="BG10" s="73">
        <f>IF($B10="",0,SUMPRODUCT(-('Gastos Gerais'!$F$4:$F$1002='Gastos das Atividades'!$B10),-('Gastos das Atividades'!BG$3&gt;='Gastos Gerais'!$D$4:$D$1002),-('Gastos das Atividades'!BG$3&lt;='Gastos Gerais'!$E$4:$E$1002),-('Gastos Gerais'!$C$4:$C$1002)))</f>
        <v>0</v>
      </c>
      <c r="BH10" s="73">
        <f>IF($B10="",0,SUMPRODUCT(-('Gastos Gerais'!$F$4:$F$1002='Gastos das Atividades'!$B10),-('Gastos das Atividades'!BH$3&gt;='Gastos Gerais'!$D$4:$D$1002),-('Gastos das Atividades'!BH$3&lt;='Gastos Gerais'!$E$4:$E$1002),-('Gastos Gerais'!$C$4:$C$1002)))</f>
        <v>0</v>
      </c>
      <c r="BI10" s="73">
        <f>IF($B10="",0,SUMPRODUCT(-('Gastos Gerais'!$F$4:$F$1002='Gastos das Atividades'!$B10),-('Gastos das Atividades'!BI$3&gt;='Gastos Gerais'!$D$4:$D$1002),-('Gastos das Atividades'!BI$3&lt;='Gastos Gerais'!$E$4:$E$1002),-('Gastos Gerais'!$C$4:$C$1002)))</f>
        <v>0</v>
      </c>
      <c r="BJ10" s="73">
        <f>IF($B10="",0,SUMPRODUCT(-('Gastos Gerais'!$F$4:$F$1002='Gastos das Atividades'!$B10),-('Gastos das Atividades'!BJ$3&gt;='Gastos Gerais'!$D$4:$D$1002),-('Gastos das Atividades'!BJ$3&lt;='Gastos Gerais'!$E$4:$E$1002),-('Gastos Gerais'!$C$4:$C$1002)))</f>
        <v>0</v>
      </c>
      <c r="BK10" s="73">
        <f>IF($B10="",0,SUMPRODUCT(-('Gastos Gerais'!$F$4:$F$1002='Gastos das Atividades'!$B10),-('Gastos das Atividades'!BK$3&gt;='Gastos Gerais'!$D$4:$D$1002),-('Gastos das Atividades'!BK$3&lt;='Gastos Gerais'!$E$4:$E$1002),-('Gastos Gerais'!$C$4:$C$1002)))</f>
        <v>0</v>
      </c>
      <c r="BL10" s="73">
        <f>IF($B10="",0,SUMPRODUCT(-('Gastos Gerais'!$F$4:$F$1002='Gastos das Atividades'!$B10),-('Gastos das Atividades'!BL$3&gt;='Gastos Gerais'!$D$4:$D$1002),-('Gastos das Atividades'!BL$3&lt;='Gastos Gerais'!$E$4:$E$1002),-('Gastos Gerais'!$C$4:$C$1002)))</f>
        <v>0</v>
      </c>
      <c r="BM10" s="73">
        <f>IF($B10="",0,SUMPRODUCT(-('Gastos Gerais'!$F$4:$F$1002='Gastos das Atividades'!$B10),-('Gastos das Atividades'!BM$3&gt;='Gastos Gerais'!$D$4:$D$1002),-('Gastos das Atividades'!BM$3&lt;='Gastos Gerais'!$E$4:$E$1002),-('Gastos Gerais'!$C$4:$C$1002)))</f>
        <v>0</v>
      </c>
      <c r="BN10" s="73">
        <f>IF($B10="",0,SUMPRODUCT(-('Gastos Gerais'!$F$4:$F$1002='Gastos das Atividades'!$B10),-('Gastos das Atividades'!BN$3&gt;='Gastos Gerais'!$D$4:$D$1002),-('Gastos das Atividades'!BN$3&lt;='Gastos Gerais'!$E$4:$E$1002),-('Gastos Gerais'!$C$4:$C$1002)))</f>
        <v>0</v>
      </c>
      <c r="BO10" s="73">
        <f>IF($B10="",0,SUMPRODUCT(-('Gastos Gerais'!$F$4:$F$1002='Gastos das Atividades'!$B10),-('Gastos das Atividades'!BO$3&gt;='Gastos Gerais'!$D$4:$D$1002),-('Gastos das Atividades'!BO$3&lt;='Gastos Gerais'!$E$4:$E$1002),-('Gastos Gerais'!$C$4:$C$1002)))</f>
        <v>0</v>
      </c>
      <c r="BP10" s="73">
        <f>IF($B10="",0,SUMPRODUCT(-('Gastos Gerais'!$F$4:$F$1002='Gastos das Atividades'!$B10),-('Gastos das Atividades'!BP$3&gt;='Gastos Gerais'!$D$4:$D$1002),-('Gastos das Atividades'!BP$3&lt;='Gastos Gerais'!$E$4:$E$1002),-('Gastos Gerais'!$C$4:$C$1002)))</f>
        <v>0</v>
      </c>
      <c r="BQ10" s="73">
        <f>IF($B10="",0,SUMPRODUCT(-('Gastos Gerais'!$F$4:$F$1002='Gastos das Atividades'!$B10),-('Gastos das Atividades'!BQ$3&gt;='Gastos Gerais'!$D$4:$D$1002),-('Gastos das Atividades'!BQ$3&lt;='Gastos Gerais'!$E$4:$E$1002),-('Gastos Gerais'!$C$4:$C$1002)))</f>
        <v>0</v>
      </c>
      <c r="BR10" s="73">
        <f>IF($B10="",0,SUMPRODUCT(-('Gastos Gerais'!$F$4:$F$1002='Gastos das Atividades'!$B10),-('Gastos das Atividades'!BR$3&gt;='Gastos Gerais'!$D$4:$D$1002),-('Gastos das Atividades'!BR$3&lt;='Gastos Gerais'!$E$4:$E$1002),-('Gastos Gerais'!$C$4:$C$1002)))</f>
        <v>0</v>
      </c>
      <c r="BS10" s="73">
        <f>IF($B10="",0,SUMPRODUCT(-('Gastos Gerais'!$F$4:$F$1002='Gastos das Atividades'!$B10),-('Gastos das Atividades'!BS$3&gt;='Gastos Gerais'!$D$4:$D$1002),-('Gastos das Atividades'!BS$3&lt;='Gastos Gerais'!$E$4:$E$1002),-('Gastos Gerais'!$C$4:$C$1002)))</f>
        <v>0</v>
      </c>
      <c r="BT10" s="73">
        <f>IF($B10="",0,SUMPRODUCT(-('Gastos Gerais'!$F$4:$F$1002='Gastos das Atividades'!$B10),-('Gastos das Atividades'!BT$3&gt;='Gastos Gerais'!$D$4:$D$1002),-('Gastos das Atividades'!BT$3&lt;='Gastos Gerais'!$E$4:$E$1002),-('Gastos Gerais'!$C$4:$C$1002)))</f>
        <v>0</v>
      </c>
      <c r="BU10" s="73">
        <f>IF($B10="",0,SUMPRODUCT(-('Gastos Gerais'!$F$4:$F$1002='Gastos das Atividades'!$B10),-('Gastos das Atividades'!BU$3&gt;='Gastos Gerais'!$D$4:$D$1002),-('Gastos das Atividades'!BU$3&lt;='Gastos Gerais'!$E$4:$E$1002),-('Gastos Gerais'!$C$4:$C$1002)))</f>
        <v>0</v>
      </c>
      <c r="BV10" s="73">
        <f>IF($B10="",0,SUMPRODUCT(-('Gastos Gerais'!$F$4:$F$1002='Gastos das Atividades'!$B10),-('Gastos das Atividades'!BV$3&gt;='Gastos Gerais'!$D$4:$D$1002),-('Gastos das Atividades'!BV$3&lt;='Gastos Gerais'!$E$4:$E$1002),-('Gastos Gerais'!$C$4:$C$1002)))</f>
        <v>0</v>
      </c>
      <c r="BW10" s="73">
        <f>IF($B10="",0,SUMPRODUCT(-('Gastos Gerais'!$F$4:$F$1002='Gastos das Atividades'!$B10),-('Gastos das Atividades'!BW$3&gt;='Gastos Gerais'!$D$4:$D$1002),-('Gastos das Atividades'!BW$3&lt;='Gastos Gerais'!$E$4:$E$1002),-('Gastos Gerais'!$C$4:$C$1002)))</f>
        <v>0</v>
      </c>
      <c r="BX10" s="73">
        <f>IF($B10="",0,SUMPRODUCT(-('Gastos Gerais'!$F$4:$F$1002='Gastos das Atividades'!$B10),-('Gastos das Atividades'!BX$3&gt;='Gastos Gerais'!$D$4:$D$1002),-('Gastos das Atividades'!BX$3&lt;='Gastos Gerais'!$E$4:$E$1002),-('Gastos Gerais'!$C$4:$C$1002)))</f>
        <v>0</v>
      </c>
    </row>
    <row r="11" spans="1:77">
      <c r="A11" s="139">
        <v>8</v>
      </c>
      <c r="B11" s="157"/>
      <c r="C11" s="298">
        <v>0</v>
      </c>
      <c r="D11" s="349">
        <f t="shared" si="9"/>
        <v>0</v>
      </c>
      <c r="E11" s="137">
        <f t="shared" si="10"/>
        <v>0</v>
      </c>
      <c r="F11" s="73">
        <f t="shared" si="2"/>
        <v>0</v>
      </c>
      <c r="G11" s="73">
        <f t="shared" si="2"/>
        <v>0</v>
      </c>
      <c r="H11" s="73">
        <f t="shared" si="2"/>
        <v>0</v>
      </c>
      <c r="I11" s="73">
        <f t="shared" si="2"/>
        <v>0</v>
      </c>
      <c r="J11" s="138">
        <f t="shared" si="3"/>
        <v>0</v>
      </c>
      <c r="K11" s="76">
        <f t="shared" si="4"/>
        <v>0</v>
      </c>
      <c r="L11" s="76">
        <f t="shared" si="5"/>
        <v>0</v>
      </c>
      <c r="M11" s="76">
        <f t="shared" si="6"/>
        <v>0</v>
      </c>
      <c r="N11" s="76">
        <f t="shared" si="11"/>
        <v>0</v>
      </c>
      <c r="O11" s="76">
        <f t="shared" si="12"/>
        <v>0</v>
      </c>
      <c r="P11" s="202">
        <f t="shared" si="8"/>
        <v>0</v>
      </c>
      <c r="Q11" s="73">
        <f>IF($B11="",0,SUMPRODUCT(-('Gastos Gerais'!$F$4:$F$1002='Gastos das Atividades'!$B11),-('Gastos das Atividades'!Q$3&gt;='Gastos Gerais'!$D$4:$D$1002),-('Gastos das Atividades'!Q$3&lt;='Gastos Gerais'!$E$4:$E$1002),-('Gastos Gerais'!$C$4:$C$1002)))</f>
        <v>0</v>
      </c>
      <c r="R11" s="73">
        <f>IF($B11="",0,SUMPRODUCT(-('Gastos Gerais'!$F$4:$F$1002='Gastos das Atividades'!$B11),-('Gastos das Atividades'!R$3&gt;='Gastos Gerais'!$D$4:$D$1002),-('Gastos das Atividades'!R$3&lt;='Gastos Gerais'!$E$4:$E$1002),-('Gastos Gerais'!$C$4:$C$1002)))</f>
        <v>0</v>
      </c>
      <c r="S11" s="73">
        <f>IF($B11="",0,SUMPRODUCT(-('Gastos Gerais'!$F$4:$F$1002='Gastos das Atividades'!$B11),-('Gastos das Atividades'!S$3&gt;='Gastos Gerais'!$D$4:$D$1002),-('Gastos das Atividades'!S$3&lt;='Gastos Gerais'!$E$4:$E$1002),-('Gastos Gerais'!$C$4:$C$1002)))</f>
        <v>0</v>
      </c>
      <c r="T11" s="73">
        <f>IF($B11="",0,SUMPRODUCT(-('Gastos Gerais'!$F$4:$F$1002='Gastos das Atividades'!$B11),-('Gastos das Atividades'!T$3&gt;='Gastos Gerais'!$D$4:$D$1002),-('Gastos das Atividades'!T$3&lt;='Gastos Gerais'!$E$4:$E$1002),-('Gastos Gerais'!$C$4:$C$1002)))</f>
        <v>0</v>
      </c>
      <c r="U11" s="73">
        <f>IF($B11="",0,SUMPRODUCT(-('Gastos Gerais'!$F$4:$F$1002='Gastos das Atividades'!$B11),-('Gastos das Atividades'!U$3&gt;='Gastos Gerais'!$D$4:$D$1002),-('Gastos das Atividades'!U$3&lt;='Gastos Gerais'!$E$4:$E$1002),-('Gastos Gerais'!$C$4:$C$1002)))</f>
        <v>0</v>
      </c>
      <c r="V11" s="73">
        <f>IF($B11="",0,SUMPRODUCT(-('Gastos Gerais'!$F$4:$F$1002='Gastos das Atividades'!$B11),-('Gastos das Atividades'!V$3&gt;='Gastos Gerais'!$D$4:$D$1002),-('Gastos das Atividades'!V$3&lt;='Gastos Gerais'!$E$4:$E$1002),-('Gastos Gerais'!$C$4:$C$1002)))</f>
        <v>0</v>
      </c>
      <c r="W11" s="73">
        <f>IF($B11="",0,SUMPRODUCT(-('Gastos Gerais'!$F$4:$F$1002='Gastos das Atividades'!$B11),-('Gastos das Atividades'!W$3&gt;='Gastos Gerais'!$D$4:$D$1002),-('Gastos das Atividades'!W$3&lt;='Gastos Gerais'!$E$4:$E$1002),-('Gastos Gerais'!$C$4:$C$1002)))</f>
        <v>0</v>
      </c>
      <c r="X11" s="73">
        <f>IF($B11="",0,SUMPRODUCT(-('Gastos Gerais'!$F$4:$F$1002='Gastos das Atividades'!$B11),-('Gastos das Atividades'!X$3&gt;='Gastos Gerais'!$D$4:$D$1002),-('Gastos das Atividades'!X$3&lt;='Gastos Gerais'!$E$4:$E$1002),-('Gastos Gerais'!$C$4:$C$1002)))</f>
        <v>0</v>
      </c>
      <c r="Y11" s="73">
        <f>IF($B11="",0,SUMPRODUCT(-('Gastos Gerais'!$F$4:$F$1002='Gastos das Atividades'!$B11),-('Gastos das Atividades'!Y$3&gt;='Gastos Gerais'!$D$4:$D$1002),-('Gastos das Atividades'!Y$3&lt;='Gastos Gerais'!$E$4:$E$1002),-('Gastos Gerais'!$C$4:$C$1002)))</f>
        <v>0</v>
      </c>
      <c r="Z11" s="73">
        <f>IF($B11="",0,SUMPRODUCT(-('Gastos Gerais'!$F$4:$F$1002='Gastos das Atividades'!$B11),-('Gastos das Atividades'!Z$3&gt;='Gastos Gerais'!$D$4:$D$1002),-('Gastos das Atividades'!Z$3&lt;='Gastos Gerais'!$E$4:$E$1002),-('Gastos Gerais'!$C$4:$C$1002)))</f>
        <v>0</v>
      </c>
      <c r="AA11" s="73">
        <f>IF($B11="",0,SUMPRODUCT(-('Gastos Gerais'!$F$4:$F$1002='Gastos das Atividades'!$B11),-('Gastos das Atividades'!AA$3&gt;='Gastos Gerais'!$D$4:$D$1002),-('Gastos das Atividades'!AA$3&lt;='Gastos Gerais'!$E$4:$E$1002),-('Gastos Gerais'!$C$4:$C$1002)))</f>
        <v>0</v>
      </c>
      <c r="AB11" s="73">
        <f>IF($B11="",0,SUMPRODUCT(-('Gastos Gerais'!$F$4:$F$1002='Gastos das Atividades'!$B11),-('Gastos das Atividades'!AB$3&gt;='Gastos Gerais'!$D$4:$D$1002),-('Gastos das Atividades'!AB$3&lt;='Gastos Gerais'!$E$4:$E$1002),-('Gastos Gerais'!$C$4:$C$1002)))</f>
        <v>0</v>
      </c>
      <c r="AC11" s="73">
        <f>IF($B11="",0,SUMPRODUCT(-('Gastos Gerais'!$F$4:$F$1002='Gastos das Atividades'!$B11),-('Gastos das Atividades'!AC$3&gt;='Gastos Gerais'!$D$4:$D$1002),-('Gastos das Atividades'!AC$3&lt;='Gastos Gerais'!$E$4:$E$1002),-('Gastos Gerais'!$C$4:$C$1002)))</f>
        <v>0</v>
      </c>
      <c r="AD11" s="73">
        <f>IF($B11="",0,SUMPRODUCT(-('Gastos Gerais'!$F$4:$F$1002='Gastos das Atividades'!$B11),-('Gastos das Atividades'!AD$3&gt;='Gastos Gerais'!$D$4:$D$1002),-('Gastos das Atividades'!AD$3&lt;='Gastos Gerais'!$E$4:$E$1002),-('Gastos Gerais'!$C$4:$C$1002)))</f>
        <v>0</v>
      </c>
      <c r="AE11" s="73">
        <f>IF($B11="",0,SUMPRODUCT(-('Gastos Gerais'!$F$4:$F$1002='Gastos das Atividades'!$B11),-('Gastos das Atividades'!AE$3&gt;='Gastos Gerais'!$D$4:$D$1002),-('Gastos das Atividades'!AE$3&lt;='Gastos Gerais'!$E$4:$E$1002),-('Gastos Gerais'!$C$4:$C$1002)))</f>
        <v>0</v>
      </c>
      <c r="AF11" s="73">
        <f>IF($B11="",0,SUMPRODUCT(-('Gastos Gerais'!$F$4:$F$1002='Gastos das Atividades'!$B11),-('Gastos das Atividades'!AF$3&gt;='Gastos Gerais'!$D$4:$D$1002),-('Gastos das Atividades'!AF$3&lt;='Gastos Gerais'!$E$4:$E$1002),-('Gastos Gerais'!$C$4:$C$1002)))</f>
        <v>0</v>
      </c>
      <c r="AG11" s="73">
        <f>IF($B11="",0,SUMPRODUCT(-('Gastos Gerais'!$F$4:$F$1002='Gastos das Atividades'!$B11),-('Gastos das Atividades'!AG$3&gt;='Gastos Gerais'!$D$4:$D$1002),-('Gastos das Atividades'!AG$3&lt;='Gastos Gerais'!$E$4:$E$1002),-('Gastos Gerais'!$C$4:$C$1002)))</f>
        <v>0</v>
      </c>
      <c r="AH11" s="73">
        <f>IF($B11="",0,SUMPRODUCT(-('Gastos Gerais'!$F$4:$F$1002='Gastos das Atividades'!$B11),-('Gastos das Atividades'!AH$3&gt;='Gastos Gerais'!$D$4:$D$1002),-('Gastos das Atividades'!AH$3&lt;='Gastos Gerais'!$E$4:$E$1002),-('Gastos Gerais'!$C$4:$C$1002)))</f>
        <v>0</v>
      </c>
      <c r="AI11" s="73">
        <f>IF($B11="",0,SUMPRODUCT(-('Gastos Gerais'!$F$4:$F$1002='Gastos das Atividades'!$B11),-('Gastos das Atividades'!AI$3&gt;='Gastos Gerais'!$D$4:$D$1002),-('Gastos das Atividades'!AI$3&lt;='Gastos Gerais'!$E$4:$E$1002),-('Gastos Gerais'!$C$4:$C$1002)))</f>
        <v>0</v>
      </c>
      <c r="AJ11" s="73">
        <f>IF($B11="",0,SUMPRODUCT(-('Gastos Gerais'!$F$4:$F$1002='Gastos das Atividades'!$B11),-('Gastos das Atividades'!AJ$3&gt;='Gastos Gerais'!$D$4:$D$1002),-('Gastos das Atividades'!AJ$3&lt;='Gastos Gerais'!$E$4:$E$1002),-('Gastos Gerais'!$C$4:$C$1002)))</f>
        <v>0</v>
      </c>
      <c r="AK11" s="73">
        <f>IF($B11="",0,SUMPRODUCT(-('Gastos Gerais'!$F$4:$F$1002='Gastos das Atividades'!$B11),-('Gastos das Atividades'!AK$3&gt;='Gastos Gerais'!$D$4:$D$1002),-('Gastos das Atividades'!AK$3&lt;='Gastos Gerais'!$E$4:$E$1002),-('Gastos Gerais'!$C$4:$C$1002)))</f>
        <v>0</v>
      </c>
      <c r="AL11" s="73">
        <f>IF($B11="",0,SUMPRODUCT(-('Gastos Gerais'!$F$4:$F$1002='Gastos das Atividades'!$B11),-('Gastos das Atividades'!AL$3&gt;='Gastos Gerais'!$D$4:$D$1002),-('Gastos das Atividades'!AL$3&lt;='Gastos Gerais'!$E$4:$E$1002),-('Gastos Gerais'!$C$4:$C$1002)))</f>
        <v>0</v>
      </c>
      <c r="AM11" s="73">
        <f>IF($B11="",0,SUMPRODUCT(-('Gastos Gerais'!$F$4:$F$1002='Gastos das Atividades'!$B11),-('Gastos das Atividades'!AM$3&gt;='Gastos Gerais'!$D$4:$D$1002),-('Gastos das Atividades'!AM$3&lt;='Gastos Gerais'!$E$4:$E$1002),-('Gastos Gerais'!$C$4:$C$1002)))</f>
        <v>0</v>
      </c>
      <c r="AN11" s="73">
        <f>IF($B11="",0,SUMPRODUCT(-('Gastos Gerais'!$F$4:$F$1002='Gastos das Atividades'!$B11),-('Gastos das Atividades'!AN$3&gt;='Gastos Gerais'!$D$4:$D$1002),-('Gastos das Atividades'!AN$3&lt;='Gastos Gerais'!$E$4:$E$1002),-('Gastos Gerais'!$C$4:$C$1002)))</f>
        <v>0</v>
      </c>
      <c r="AO11" s="73">
        <f>IF($B11="",0,SUMPRODUCT(-('Gastos Gerais'!$F$4:$F$1002='Gastos das Atividades'!$B11),-('Gastos das Atividades'!AO$3&gt;='Gastos Gerais'!$D$4:$D$1002),-('Gastos das Atividades'!AO$3&lt;='Gastos Gerais'!$E$4:$E$1002),-('Gastos Gerais'!$C$4:$C$1002)))</f>
        <v>0</v>
      </c>
      <c r="AP11" s="73">
        <f>IF($B11="",0,SUMPRODUCT(-('Gastos Gerais'!$F$4:$F$1002='Gastos das Atividades'!$B11),-('Gastos das Atividades'!AP$3&gt;='Gastos Gerais'!$D$4:$D$1002),-('Gastos das Atividades'!AP$3&lt;='Gastos Gerais'!$E$4:$E$1002),-('Gastos Gerais'!$C$4:$C$1002)))</f>
        <v>0</v>
      </c>
      <c r="AQ11" s="73">
        <f>IF($B11="",0,SUMPRODUCT(-('Gastos Gerais'!$F$4:$F$1002='Gastos das Atividades'!$B11),-('Gastos das Atividades'!AQ$3&gt;='Gastos Gerais'!$D$4:$D$1002),-('Gastos das Atividades'!AQ$3&lt;='Gastos Gerais'!$E$4:$E$1002),-('Gastos Gerais'!$C$4:$C$1002)))</f>
        <v>0</v>
      </c>
      <c r="AR11" s="73">
        <f>IF($B11="",0,SUMPRODUCT(-('Gastos Gerais'!$F$4:$F$1002='Gastos das Atividades'!$B11),-('Gastos das Atividades'!AR$3&gt;='Gastos Gerais'!$D$4:$D$1002),-('Gastos das Atividades'!AR$3&lt;='Gastos Gerais'!$E$4:$E$1002),-('Gastos Gerais'!$C$4:$C$1002)))</f>
        <v>0</v>
      </c>
      <c r="AS11" s="73">
        <f>IF($B11="",0,SUMPRODUCT(-('Gastos Gerais'!$F$4:$F$1002='Gastos das Atividades'!$B11),-('Gastos das Atividades'!AS$3&gt;='Gastos Gerais'!$D$4:$D$1002),-('Gastos das Atividades'!AS$3&lt;='Gastos Gerais'!$E$4:$E$1002),-('Gastos Gerais'!$C$4:$C$1002)))</f>
        <v>0</v>
      </c>
      <c r="AT11" s="73">
        <f>IF($B11="",0,SUMPRODUCT(-('Gastos Gerais'!$F$4:$F$1002='Gastos das Atividades'!$B11),-('Gastos das Atividades'!AT$3&gt;='Gastos Gerais'!$D$4:$D$1002),-('Gastos das Atividades'!AT$3&lt;='Gastos Gerais'!$E$4:$E$1002),-('Gastos Gerais'!$C$4:$C$1002)))</f>
        <v>0</v>
      </c>
      <c r="AU11" s="73">
        <f>IF($B11="",0,SUMPRODUCT(-('Gastos Gerais'!$F$4:$F$1002='Gastos das Atividades'!$B11),-('Gastos das Atividades'!AU$3&gt;='Gastos Gerais'!$D$4:$D$1002),-('Gastos das Atividades'!AU$3&lt;='Gastos Gerais'!$E$4:$E$1002),-('Gastos Gerais'!$C$4:$C$1002)))</f>
        <v>0</v>
      </c>
      <c r="AV11" s="73">
        <f>IF($B11="",0,SUMPRODUCT(-('Gastos Gerais'!$F$4:$F$1002='Gastos das Atividades'!$B11),-('Gastos das Atividades'!AV$3&gt;='Gastos Gerais'!$D$4:$D$1002),-('Gastos das Atividades'!AV$3&lt;='Gastos Gerais'!$E$4:$E$1002),-('Gastos Gerais'!$C$4:$C$1002)))</f>
        <v>0</v>
      </c>
      <c r="AW11" s="73">
        <f>IF($B11="",0,SUMPRODUCT(-('Gastos Gerais'!$F$4:$F$1002='Gastos das Atividades'!$B11),-('Gastos das Atividades'!AW$3&gt;='Gastos Gerais'!$D$4:$D$1002),-('Gastos das Atividades'!AW$3&lt;='Gastos Gerais'!$E$4:$E$1002),-('Gastos Gerais'!$C$4:$C$1002)))</f>
        <v>0</v>
      </c>
      <c r="AX11" s="73">
        <f>IF($B11="",0,SUMPRODUCT(-('Gastos Gerais'!$F$4:$F$1002='Gastos das Atividades'!$B11),-('Gastos das Atividades'!AX$3&gt;='Gastos Gerais'!$D$4:$D$1002),-('Gastos das Atividades'!AX$3&lt;='Gastos Gerais'!$E$4:$E$1002),-('Gastos Gerais'!$C$4:$C$1002)))</f>
        <v>0</v>
      </c>
      <c r="AY11" s="73">
        <f>IF($B11="",0,SUMPRODUCT(-('Gastos Gerais'!$F$4:$F$1002='Gastos das Atividades'!$B11),-('Gastos das Atividades'!AY$3&gt;='Gastos Gerais'!$D$4:$D$1002),-('Gastos das Atividades'!AY$3&lt;='Gastos Gerais'!$E$4:$E$1002),-('Gastos Gerais'!$C$4:$C$1002)))</f>
        <v>0</v>
      </c>
      <c r="AZ11" s="73">
        <f>IF($B11="",0,SUMPRODUCT(-('Gastos Gerais'!$F$4:$F$1002='Gastos das Atividades'!$B11),-('Gastos das Atividades'!AZ$3&gt;='Gastos Gerais'!$D$4:$D$1002),-('Gastos das Atividades'!AZ$3&lt;='Gastos Gerais'!$E$4:$E$1002),-('Gastos Gerais'!$C$4:$C$1002)))</f>
        <v>0</v>
      </c>
      <c r="BA11" s="73">
        <f>IF($B11="",0,SUMPRODUCT(-('Gastos Gerais'!$F$4:$F$1002='Gastos das Atividades'!$B11),-('Gastos das Atividades'!BA$3&gt;='Gastos Gerais'!$D$4:$D$1002),-('Gastos das Atividades'!BA$3&lt;='Gastos Gerais'!$E$4:$E$1002),-('Gastos Gerais'!$C$4:$C$1002)))</f>
        <v>0</v>
      </c>
      <c r="BB11" s="73">
        <f>IF($B11="",0,SUMPRODUCT(-('Gastos Gerais'!$F$4:$F$1002='Gastos das Atividades'!$B11),-('Gastos das Atividades'!BB$3&gt;='Gastos Gerais'!$D$4:$D$1002),-('Gastos das Atividades'!BB$3&lt;='Gastos Gerais'!$E$4:$E$1002),-('Gastos Gerais'!$C$4:$C$1002)))</f>
        <v>0</v>
      </c>
      <c r="BC11" s="73">
        <f>IF($B11="",0,SUMPRODUCT(-('Gastos Gerais'!$F$4:$F$1002='Gastos das Atividades'!$B11),-('Gastos das Atividades'!BC$3&gt;='Gastos Gerais'!$D$4:$D$1002),-('Gastos das Atividades'!BC$3&lt;='Gastos Gerais'!$E$4:$E$1002),-('Gastos Gerais'!$C$4:$C$1002)))</f>
        <v>0</v>
      </c>
      <c r="BD11" s="73">
        <f>IF($B11="",0,SUMPRODUCT(-('Gastos Gerais'!$F$4:$F$1002='Gastos das Atividades'!$B11),-('Gastos das Atividades'!BD$3&gt;='Gastos Gerais'!$D$4:$D$1002),-('Gastos das Atividades'!BD$3&lt;='Gastos Gerais'!$E$4:$E$1002),-('Gastos Gerais'!$C$4:$C$1002)))</f>
        <v>0</v>
      </c>
      <c r="BE11" s="73">
        <f>IF($B11="",0,SUMPRODUCT(-('Gastos Gerais'!$F$4:$F$1002='Gastos das Atividades'!$B11),-('Gastos das Atividades'!BE$3&gt;='Gastos Gerais'!$D$4:$D$1002),-('Gastos das Atividades'!BE$3&lt;='Gastos Gerais'!$E$4:$E$1002),-('Gastos Gerais'!$C$4:$C$1002)))</f>
        <v>0</v>
      </c>
      <c r="BF11" s="73">
        <f>IF($B11="",0,SUMPRODUCT(-('Gastos Gerais'!$F$4:$F$1002='Gastos das Atividades'!$B11),-('Gastos das Atividades'!BF$3&gt;='Gastos Gerais'!$D$4:$D$1002),-('Gastos das Atividades'!BF$3&lt;='Gastos Gerais'!$E$4:$E$1002),-('Gastos Gerais'!$C$4:$C$1002)))</f>
        <v>0</v>
      </c>
      <c r="BG11" s="73">
        <f>IF($B11="",0,SUMPRODUCT(-('Gastos Gerais'!$F$4:$F$1002='Gastos das Atividades'!$B11),-('Gastos das Atividades'!BG$3&gt;='Gastos Gerais'!$D$4:$D$1002),-('Gastos das Atividades'!BG$3&lt;='Gastos Gerais'!$E$4:$E$1002),-('Gastos Gerais'!$C$4:$C$1002)))</f>
        <v>0</v>
      </c>
      <c r="BH11" s="73">
        <f>IF($B11="",0,SUMPRODUCT(-('Gastos Gerais'!$F$4:$F$1002='Gastos das Atividades'!$B11),-('Gastos das Atividades'!BH$3&gt;='Gastos Gerais'!$D$4:$D$1002),-('Gastos das Atividades'!BH$3&lt;='Gastos Gerais'!$E$4:$E$1002),-('Gastos Gerais'!$C$4:$C$1002)))</f>
        <v>0</v>
      </c>
      <c r="BI11" s="73">
        <f>IF($B11="",0,SUMPRODUCT(-('Gastos Gerais'!$F$4:$F$1002='Gastos das Atividades'!$B11),-('Gastos das Atividades'!BI$3&gt;='Gastos Gerais'!$D$4:$D$1002),-('Gastos das Atividades'!BI$3&lt;='Gastos Gerais'!$E$4:$E$1002),-('Gastos Gerais'!$C$4:$C$1002)))</f>
        <v>0</v>
      </c>
      <c r="BJ11" s="73">
        <f>IF($B11="",0,SUMPRODUCT(-('Gastos Gerais'!$F$4:$F$1002='Gastos das Atividades'!$B11),-('Gastos das Atividades'!BJ$3&gt;='Gastos Gerais'!$D$4:$D$1002),-('Gastos das Atividades'!BJ$3&lt;='Gastos Gerais'!$E$4:$E$1002),-('Gastos Gerais'!$C$4:$C$1002)))</f>
        <v>0</v>
      </c>
      <c r="BK11" s="73">
        <f>IF($B11="",0,SUMPRODUCT(-('Gastos Gerais'!$F$4:$F$1002='Gastos das Atividades'!$B11),-('Gastos das Atividades'!BK$3&gt;='Gastos Gerais'!$D$4:$D$1002),-('Gastos das Atividades'!BK$3&lt;='Gastos Gerais'!$E$4:$E$1002),-('Gastos Gerais'!$C$4:$C$1002)))</f>
        <v>0</v>
      </c>
      <c r="BL11" s="73">
        <f>IF($B11="",0,SUMPRODUCT(-('Gastos Gerais'!$F$4:$F$1002='Gastos das Atividades'!$B11),-('Gastos das Atividades'!BL$3&gt;='Gastos Gerais'!$D$4:$D$1002),-('Gastos das Atividades'!BL$3&lt;='Gastos Gerais'!$E$4:$E$1002),-('Gastos Gerais'!$C$4:$C$1002)))</f>
        <v>0</v>
      </c>
      <c r="BM11" s="73">
        <f>IF($B11="",0,SUMPRODUCT(-('Gastos Gerais'!$F$4:$F$1002='Gastos das Atividades'!$B11),-('Gastos das Atividades'!BM$3&gt;='Gastos Gerais'!$D$4:$D$1002),-('Gastos das Atividades'!BM$3&lt;='Gastos Gerais'!$E$4:$E$1002),-('Gastos Gerais'!$C$4:$C$1002)))</f>
        <v>0</v>
      </c>
      <c r="BN11" s="73">
        <f>IF($B11="",0,SUMPRODUCT(-('Gastos Gerais'!$F$4:$F$1002='Gastos das Atividades'!$B11),-('Gastos das Atividades'!BN$3&gt;='Gastos Gerais'!$D$4:$D$1002),-('Gastos das Atividades'!BN$3&lt;='Gastos Gerais'!$E$4:$E$1002),-('Gastos Gerais'!$C$4:$C$1002)))</f>
        <v>0</v>
      </c>
      <c r="BO11" s="73">
        <f>IF($B11="",0,SUMPRODUCT(-('Gastos Gerais'!$F$4:$F$1002='Gastos das Atividades'!$B11),-('Gastos das Atividades'!BO$3&gt;='Gastos Gerais'!$D$4:$D$1002),-('Gastos das Atividades'!BO$3&lt;='Gastos Gerais'!$E$4:$E$1002),-('Gastos Gerais'!$C$4:$C$1002)))</f>
        <v>0</v>
      </c>
      <c r="BP11" s="73">
        <f>IF($B11="",0,SUMPRODUCT(-('Gastos Gerais'!$F$4:$F$1002='Gastos das Atividades'!$B11),-('Gastos das Atividades'!BP$3&gt;='Gastos Gerais'!$D$4:$D$1002),-('Gastos das Atividades'!BP$3&lt;='Gastos Gerais'!$E$4:$E$1002),-('Gastos Gerais'!$C$4:$C$1002)))</f>
        <v>0</v>
      </c>
      <c r="BQ11" s="73">
        <f>IF($B11="",0,SUMPRODUCT(-('Gastos Gerais'!$F$4:$F$1002='Gastos das Atividades'!$B11),-('Gastos das Atividades'!BQ$3&gt;='Gastos Gerais'!$D$4:$D$1002),-('Gastos das Atividades'!BQ$3&lt;='Gastos Gerais'!$E$4:$E$1002),-('Gastos Gerais'!$C$4:$C$1002)))</f>
        <v>0</v>
      </c>
      <c r="BR11" s="73">
        <f>IF($B11="",0,SUMPRODUCT(-('Gastos Gerais'!$F$4:$F$1002='Gastos das Atividades'!$B11),-('Gastos das Atividades'!BR$3&gt;='Gastos Gerais'!$D$4:$D$1002),-('Gastos das Atividades'!BR$3&lt;='Gastos Gerais'!$E$4:$E$1002),-('Gastos Gerais'!$C$4:$C$1002)))</f>
        <v>0</v>
      </c>
      <c r="BS11" s="73">
        <f>IF($B11="",0,SUMPRODUCT(-('Gastos Gerais'!$F$4:$F$1002='Gastos das Atividades'!$B11),-('Gastos das Atividades'!BS$3&gt;='Gastos Gerais'!$D$4:$D$1002),-('Gastos das Atividades'!BS$3&lt;='Gastos Gerais'!$E$4:$E$1002),-('Gastos Gerais'!$C$4:$C$1002)))</f>
        <v>0</v>
      </c>
      <c r="BT11" s="73">
        <f>IF($B11="",0,SUMPRODUCT(-('Gastos Gerais'!$F$4:$F$1002='Gastos das Atividades'!$B11),-('Gastos das Atividades'!BT$3&gt;='Gastos Gerais'!$D$4:$D$1002),-('Gastos das Atividades'!BT$3&lt;='Gastos Gerais'!$E$4:$E$1002),-('Gastos Gerais'!$C$4:$C$1002)))</f>
        <v>0</v>
      </c>
      <c r="BU11" s="73">
        <f>IF($B11="",0,SUMPRODUCT(-('Gastos Gerais'!$F$4:$F$1002='Gastos das Atividades'!$B11),-('Gastos das Atividades'!BU$3&gt;='Gastos Gerais'!$D$4:$D$1002),-('Gastos das Atividades'!BU$3&lt;='Gastos Gerais'!$E$4:$E$1002),-('Gastos Gerais'!$C$4:$C$1002)))</f>
        <v>0</v>
      </c>
      <c r="BV11" s="73">
        <f>IF($B11="",0,SUMPRODUCT(-('Gastos Gerais'!$F$4:$F$1002='Gastos das Atividades'!$B11),-('Gastos das Atividades'!BV$3&gt;='Gastos Gerais'!$D$4:$D$1002),-('Gastos das Atividades'!BV$3&lt;='Gastos Gerais'!$E$4:$E$1002),-('Gastos Gerais'!$C$4:$C$1002)))</f>
        <v>0</v>
      </c>
      <c r="BW11" s="73">
        <f>IF($B11="",0,SUMPRODUCT(-('Gastos Gerais'!$F$4:$F$1002='Gastos das Atividades'!$B11),-('Gastos das Atividades'!BW$3&gt;='Gastos Gerais'!$D$4:$D$1002),-('Gastos das Atividades'!BW$3&lt;='Gastos Gerais'!$E$4:$E$1002),-('Gastos Gerais'!$C$4:$C$1002)))</f>
        <v>0</v>
      </c>
      <c r="BX11" s="73">
        <f>IF($B11="",0,SUMPRODUCT(-('Gastos Gerais'!$F$4:$F$1002='Gastos das Atividades'!$B11),-('Gastos das Atividades'!BX$3&gt;='Gastos Gerais'!$D$4:$D$1002),-('Gastos das Atividades'!BX$3&lt;='Gastos Gerais'!$E$4:$E$1002),-('Gastos Gerais'!$C$4:$C$1002)))</f>
        <v>0</v>
      </c>
    </row>
    <row r="12" spans="1:77">
      <c r="A12" s="139">
        <v>9</v>
      </c>
      <c r="B12" s="157"/>
      <c r="C12" s="298">
        <v>0</v>
      </c>
      <c r="D12" s="349">
        <f t="shared" si="9"/>
        <v>0</v>
      </c>
      <c r="E12" s="137">
        <f t="shared" si="10"/>
        <v>0</v>
      </c>
      <c r="F12" s="73">
        <f t="shared" si="2"/>
        <v>0</v>
      </c>
      <c r="G12" s="73">
        <f t="shared" si="2"/>
        <v>0</v>
      </c>
      <c r="H12" s="73">
        <f t="shared" si="2"/>
        <v>0</v>
      </c>
      <c r="I12" s="73">
        <f t="shared" si="2"/>
        <v>0</v>
      </c>
      <c r="J12" s="138">
        <f t="shared" si="3"/>
        <v>0</v>
      </c>
      <c r="K12" s="76">
        <f t="shared" si="4"/>
        <v>0</v>
      </c>
      <c r="L12" s="76">
        <f t="shared" si="5"/>
        <v>0</v>
      </c>
      <c r="M12" s="76">
        <f t="shared" si="6"/>
        <v>0</v>
      </c>
      <c r="N12" s="76">
        <f t="shared" si="11"/>
        <v>0</v>
      </c>
      <c r="O12" s="76">
        <f t="shared" si="12"/>
        <v>0</v>
      </c>
      <c r="P12" s="202">
        <f t="shared" si="8"/>
        <v>0</v>
      </c>
      <c r="Q12" s="73">
        <f>IF($B12="",0,SUMPRODUCT(-('Gastos Gerais'!$F$4:$F$1002='Gastos das Atividades'!$B12),-('Gastos das Atividades'!Q$3&gt;='Gastos Gerais'!$D$4:$D$1002),-('Gastos das Atividades'!Q$3&lt;='Gastos Gerais'!$E$4:$E$1002),-('Gastos Gerais'!$C$4:$C$1002)))</f>
        <v>0</v>
      </c>
      <c r="R12" s="73">
        <f>IF($B12="",0,SUMPRODUCT(-('Gastos Gerais'!$F$4:$F$1002='Gastos das Atividades'!$B12),-('Gastos das Atividades'!R$3&gt;='Gastos Gerais'!$D$4:$D$1002),-('Gastos das Atividades'!R$3&lt;='Gastos Gerais'!$E$4:$E$1002),-('Gastos Gerais'!$C$4:$C$1002)))</f>
        <v>0</v>
      </c>
      <c r="S12" s="73">
        <f>IF($B12="",0,SUMPRODUCT(-('Gastos Gerais'!$F$4:$F$1002='Gastos das Atividades'!$B12),-('Gastos das Atividades'!S$3&gt;='Gastos Gerais'!$D$4:$D$1002),-('Gastos das Atividades'!S$3&lt;='Gastos Gerais'!$E$4:$E$1002),-('Gastos Gerais'!$C$4:$C$1002)))</f>
        <v>0</v>
      </c>
      <c r="T12" s="73">
        <f>IF($B12="",0,SUMPRODUCT(-('Gastos Gerais'!$F$4:$F$1002='Gastos das Atividades'!$B12),-('Gastos das Atividades'!T$3&gt;='Gastos Gerais'!$D$4:$D$1002),-('Gastos das Atividades'!T$3&lt;='Gastos Gerais'!$E$4:$E$1002),-('Gastos Gerais'!$C$4:$C$1002)))</f>
        <v>0</v>
      </c>
      <c r="U12" s="73">
        <f>IF($B12="",0,SUMPRODUCT(-('Gastos Gerais'!$F$4:$F$1002='Gastos das Atividades'!$B12),-('Gastos das Atividades'!U$3&gt;='Gastos Gerais'!$D$4:$D$1002),-('Gastos das Atividades'!U$3&lt;='Gastos Gerais'!$E$4:$E$1002),-('Gastos Gerais'!$C$4:$C$1002)))</f>
        <v>0</v>
      </c>
      <c r="V12" s="73">
        <f>IF($B12="",0,SUMPRODUCT(-('Gastos Gerais'!$F$4:$F$1002='Gastos das Atividades'!$B12),-('Gastos das Atividades'!V$3&gt;='Gastos Gerais'!$D$4:$D$1002),-('Gastos das Atividades'!V$3&lt;='Gastos Gerais'!$E$4:$E$1002),-('Gastos Gerais'!$C$4:$C$1002)))</f>
        <v>0</v>
      </c>
      <c r="W12" s="73">
        <f>IF($B12="",0,SUMPRODUCT(-('Gastos Gerais'!$F$4:$F$1002='Gastos das Atividades'!$B12),-('Gastos das Atividades'!W$3&gt;='Gastos Gerais'!$D$4:$D$1002),-('Gastos das Atividades'!W$3&lt;='Gastos Gerais'!$E$4:$E$1002),-('Gastos Gerais'!$C$4:$C$1002)))</f>
        <v>0</v>
      </c>
      <c r="X12" s="73">
        <f>IF($B12="",0,SUMPRODUCT(-('Gastos Gerais'!$F$4:$F$1002='Gastos das Atividades'!$B12),-('Gastos das Atividades'!X$3&gt;='Gastos Gerais'!$D$4:$D$1002),-('Gastos das Atividades'!X$3&lt;='Gastos Gerais'!$E$4:$E$1002),-('Gastos Gerais'!$C$4:$C$1002)))</f>
        <v>0</v>
      </c>
      <c r="Y12" s="73">
        <f>IF($B12="",0,SUMPRODUCT(-('Gastos Gerais'!$F$4:$F$1002='Gastos das Atividades'!$B12),-('Gastos das Atividades'!Y$3&gt;='Gastos Gerais'!$D$4:$D$1002),-('Gastos das Atividades'!Y$3&lt;='Gastos Gerais'!$E$4:$E$1002),-('Gastos Gerais'!$C$4:$C$1002)))</f>
        <v>0</v>
      </c>
      <c r="Z12" s="73">
        <f>IF($B12="",0,SUMPRODUCT(-('Gastos Gerais'!$F$4:$F$1002='Gastos das Atividades'!$B12),-('Gastos das Atividades'!Z$3&gt;='Gastos Gerais'!$D$4:$D$1002),-('Gastos das Atividades'!Z$3&lt;='Gastos Gerais'!$E$4:$E$1002),-('Gastos Gerais'!$C$4:$C$1002)))</f>
        <v>0</v>
      </c>
      <c r="AA12" s="73">
        <f>IF($B12="",0,SUMPRODUCT(-('Gastos Gerais'!$F$4:$F$1002='Gastos das Atividades'!$B12),-('Gastos das Atividades'!AA$3&gt;='Gastos Gerais'!$D$4:$D$1002),-('Gastos das Atividades'!AA$3&lt;='Gastos Gerais'!$E$4:$E$1002),-('Gastos Gerais'!$C$4:$C$1002)))</f>
        <v>0</v>
      </c>
      <c r="AB12" s="73">
        <f>IF($B12="",0,SUMPRODUCT(-('Gastos Gerais'!$F$4:$F$1002='Gastos das Atividades'!$B12),-('Gastos das Atividades'!AB$3&gt;='Gastos Gerais'!$D$4:$D$1002),-('Gastos das Atividades'!AB$3&lt;='Gastos Gerais'!$E$4:$E$1002),-('Gastos Gerais'!$C$4:$C$1002)))</f>
        <v>0</v>
      </c>
      <c r="AC12" s="73">
        <f>IF($B12="",0,SUMPRODUCT(-('Gastos Gerais'!$F$4:$F$1002='Gastos das Atividades'!$B12),-('Gastos das Atividades'!AC$3&gt;='Gastos Gerais'!$D$4:$D$1002),-('Gastos das Atividades'!AC$3&lt;='Gastos Gerais'!$E$4:$E$1002),-('Gastos Gerais'!$C$4:$C$1002)))</f>
        <v>0</v>
      </c>
      <c r="AD12" s="73">
        <f>IF($B12="",0,SUMPRODUCT(-('Gastos Gerais'!$F$4:$F$1002='Gastos das Atividades'!$B12),-('Gastos das Atividades'!AD$3&gt;='Gastos Gerais'!$D$4:$D$1002),-('Gastos das Atividades'!AD$3&lt;='Gastos Gerais'!$E$4:$E$1002),-('Gastos Gerais'!$C$4:$C$1002)))</f>
        <v>0</v>
      </c>
      <c r="AE12" s="73">
        <f>IF($B12="",0,SUMPRODUCT(-('Gastos Gerais'!$F$4:$F$1002='Gastos das Atividades'!$B12),-('Gastos das Atividades'!AE$3&gt;='Gastos Gerais'!$D$4:$D$1002),-('Gastos das Atividades'!AE$3&lt;='Gastos Gerais'!$E$4:$E$1002),-('Gastos Gerais'!$C$4:$C$1002)))</f>
        <v>0</v>
      </c>
      <c r="AF12" s="73">
        <f>IF($B12="",0,SUMPRODUCT(-('Gastos Gerais'!$F$4:$F$1002='Gastos das Atividades'!$B12),-('Gastos das Atividades'!AF$3&gt;='Gastos Gerais'!$D$4:$D$1002),-('Gastos das Atividades'!AF$3&lt;='Gastos Gerais'!$E$4:$E$1002),-('Gastos Gerais'!$C$4:$C$1002)))</f>
        <v>0</v>
      </c>
      <c r="AG12" s="73">
        <f>IF($B12="",0,SUMPRODUCT(-('Gastos Gerais'!$F$4:$F$1002='Gastos das Atividades'!$B12),-('Gastos das Atividades'!AG$3&gt;='Gastos Gerais'!$D$4:$D$1002),-('Gastos das Atividades'!AG$3&lt;='Gastos Gerais'!$E$4:$E$1002),-('Gastos Gerais'!$C$4:$C$1002)))</f>
        <v>0</v>
      </c>
      <c r="AH12" s="73">
        <f>IF($B12="",0,SUMPRODUCT(-('Gastos Gerais'!$F$4:$F$1002='Gastos das Atividades'!$B12),-('Gastos das Atividades'!AH$3&gt;='Gastos Gerais'!$D$4:$D$1002),-('Gastos das Atividades'!AH$3&lt;='Gastos Gerais'!$E$4:$E$1002),-('Gastos Gerais'!$C$4:$C$1002)))</f>
        <v>0</v>
      </c>
      <c r="AI12" s="73">
        <f>IF($B12="",0,SUMPRODUCT(-('Gastos Gerais'!$F$4:$F$1002='Gastos das Atividades'!$B12),-('Gastos das Atividades'!AI$3&gt;='Gastos Gerais'!$D$4:$D$1002),-('Gastos das Atividades'!AI$3&lt;='Gastos Gerais'!$E$4:$E$1002),-('Gastos Gerais'!$C$4:$C$1002)))</f>
        <v>0</v>
      </c>
      <c r="AJ12" s="73">
        <f>IF($B12="",0,SUMPRODUCT(-('Gastos Gerais'!$F$4:$F$1002='Gastos das Atividades'!$B12),-('Gastos das Atividades'!AJ$3&gt;='Gastos Gerais'!$D$4:$D$1002),-('Gastos das Atividades'!AJ$3&lt;='Gastos Gerais'!$E$4:$E$1002),-('Gastos Gerais'!$C$4:$C$1002)))</f>
        <v>0</v>
      </c>
      <c r="AK12" s="73">
        <f>IF($B12="",0,SUMPRODUCT(-('Gastos Gerais'!$F$4:$F$1002='Gastos das Atividades'!$B12),-('Gastos das Atividades'!AK$3&gt;='Gastos Gerais'!$D$4:$D$1002),-('Gastos das Atividades'!AK$3&lt;='Gastos Gerais'!$E$4:$E$1002),-('Gastos Gerais'!$C$4:$C$1002)))</f>
        <v>0</v>
      </c>
      <c r="AL12" s="73">
        <f>IF($B12="",0,SUMPRODUCT(-('Gastos Gerais'!$F$4:$F$1002='Gastos das Atividades'!$B12),-('Gastos das Atividades'!AL$3&gt;='Gastos Gerais'!$D$4:$D$1002),-('Gastos das Atividades'!AL$3&lt;='Gastos Gerais'!$E$4:$E$1002),-('Gastos Gerais'!$C$4:$C$1002)))</f>
        <v>0</v>
      </c>
      <c r="AM12" s="73">
        <f>IF($B12="",0,SUMPRODUCT(-('Gastos Gerais'!$F$4:$F$1002='Gastos das Atividades'!$B12),-('Gastos das Atividades'!AM$3&gt;='Gastos Gerais'!$D$4:$D$1002),-('Gastos das Atividades'!AM$3&lt;='Gastos Gerais'!$E$4:$E$1002),-('Gastos Gerais'!$C$4:$C$1002)))</f>
        <v>0</v>
      </c>
      <c r="AN12" s="73">
        <f>IF($B12="",0,SUMPRODUCT(-('Gastos Gerais'!$F$4:$F$1002='Gastos das Atividades'!$B12),-('Gastos das Atividades'!AN$3&gt;='Gastos Gerais'!$D$4:$D$1002),-('Gastos das Atividades'!AN$3&lt;='Gastos Gerais'!$E$4:$E$1002),-('Gastos Gerais'!$C$4:$C$1002)))</f>
        <v>0</v>
      </c>
      <c r="AO12" s="73">
        <f>IF($B12="",0,SUMPRODUCT(-('Gastos Gerais'!$F$4:$F$1002='Gastos das Atividades'!$B12),-('Gastos das Atividades'!AO$3&gt;='Gastos Gerais'!$D$4:$D$1002),-('Gastos das Atividades'!AO$3&lt;='Gastos Gerais'!$E$4:$E$1002),-('Gastos Gerais'!$C$4:$C$1002)))</f>
        <v>0</v>
      </c>
      <c r="AP12" s="73">
        <f>IF($B12="",0,SUMPRODUCT(-('Gastos Gerais'!$F$4:$F$1002='Gastos das Atividades'!$B12),-('Gastos das Atividades'!AP$3&gt;='Gastos Gerais'!$D$4:$D$1002),-('Gastos das Atividades'!AP$3&lt;='Gastos Gerais'!$E$4:$E$1002),-('Gastos Gerais'!$C$4:$C$1002)))</f>
        <v>0</v>
      </c>
      <c r="AQ12" s="73">
        <f>IF($B12="",0,SUMPRODUCT(-('Gastos Gerais'!$F$4:$F$1002='Gastos das Atividades'!$B12),-('Gastos das Atividades'!AQ$3&gt;='Gastos Gerais'!$D$4:$D$1002),-('Gastos das Atividades'!AQ$3&lt;='Gastos Gerais'!$E$4:$E$1002),-('Gastos Gerais'!$C$4:$C$1002)))</f>
        <v>0</v>
      </c>
      <c r="AR12" s="73">
        <f>IF($B12="",0,SUMPRODUCT(-('Gastos Gerais'!$F$4:$F$1002='Gastos das Atividades'!$B12),-('Gastos das Atividades'!AR$3&gt;='Gastos Gerais'!$D$4:$D$1002),-('Gastos das Atividades'!AR$3&lt;='Gastos Gerais'!$E$4:$E$1002),-('Gastos Gerais'!$C$4:$C$1002)))</f>
        <v>0</v>
      </c>
      <c r="AS12" s="73">
        <f>IF($B12="",0,SUMPRODUCT(-('Gastos Gerais'!$F$4:$F$1002='Gastos das Atividades'!$B12),-('Gastos das Atividades'!AS$3&gt;='Gastos Gerais'!$D$4:$D$1002),-('Gastos das Atividades'!AS$3&lt;='Gastos Gerais'!$E$4:$E$1002),-('Gastos Gerais'!$C$4:$C$1002)))</f>
        <v>0</v>
      </c>
      <c r="AT12" s="73">
        <f>IF($B12="",0,SUMPRODUCT(-('Gastos Gerais'!$F$4:$F$1002='Gastos das Atividades'!$B12),-('Gastos das Atividades'!AT$3&gt;='Gastos Gerais'!$D$4:$D$1002),-('Gastos das Atividades'!AT$3&lt;='Gastos Gerais'!$E$4:$E$1002),-('Gastos Gerais'!$C$4:$C$1002)))</f>
        <v>0</v>
      </c>
      <c r="AU12" s="73">
        <f>IF($B12="",0,SUMPRODUCT(-('Gastos Gerais'!$F$4:$F$1002='Gastos das Atividades'!$B12),-('Gastos das Atividades'!AU$3&gt;='Gastos Gerais'!$D$4:$D$1002),-('Gastos das Atividades'!AU$3&lt;='Gastos Gerais'!$E$4:$E$1002),-('Gastos Gerais'!$C$4:$C$1002)))</f>
        <v>0</v>
      </c>
      <c r="AV12" s="73">
        <f>IF($B12="",0,SUMPRODUCT(-('Gastos Gerais'!$F$4:$F$1002='Gastos das Atividades'!$B12),-('Gastos das Atividades'!AV$3&gt;='Gastos Gerais'!$D$4:$D$1002),-('Gastos das Atividades'!AV$3&lt;='Gastos Gerais'!$E$4:$E$1002),-('Gastos Gerais'!$C$4:$C$1002)))</f>
        <v>0</v>
      </c>
      <c r="AW12" s="73">
        <f>IF($B12="",0,SUMPRODUCT(-('Gastos Gerais'!$F$4:$F$1002='Gastos das Atividades'!$B12),-('Gastos das Atividades'!AW$3&gt;='Gastos Gerais'!$D$4:$D$1002),-('Gastos das Atividades'!AW$3&lt;='Gastos Gerais'!$E$4:$E$1002),-('Gastos Gerais'!$C$4:$C$1002)))</f>
        <v>0</v>
      </c>
      <c r="AX12" s="73">
        <f>IF($B12="",0,SUMPRODUCT(-('Gastos Gerais'!$F$4:$F$1002='Gastos das Atividades'!$B12),-('Gastos das Atividades'!AX$3&gt;='Gastos Gerais'!$D$4:$D$1002),-('Gastos das Atividades'!AX$3&lt;='Gastos Gerais'!$E$4:$E$1002),-('Gastos Gerais'!$C$4:$C$1002)))</f>
        <v>0</v>
      </c>
      <c r="AY12" s="73">
        <f>IF($B12="",0,SUMPRODUCT(-('Gastos Gerais'!$F$4:$F$1002='Gastos das Atividades'!$B12),-('Gastos das Atividades'!AY$3&gt;='Gastos Gerais'!$D$4:$D$1002),-('Gastos das Atividades'!AY$3&lt;='Gastos Gerais'!$E$4:$E$1002),-('Gastos Gerais'!$C$4:$C$1002)))</f>
        <v>0</v>
      </c>
      <c r="AZ12" s="73">
        <f>IF($B12="",0,SUMPRODUCT(-('Gastos Gerais'!$F$4:$F$1002='Gastos das Atividades'!$B12),-('Gastos das Atividades'!AZ$3&gt;='Gastos Gerais'!$D$4:$D$1002),-('Gastos das Atividades'!AZ$3&lt;='Gastos Gerais'!$E$4:$E$1002),-('Gastos Gerais'!$C$4:$C$1002)))</f>
        <v>0</v>
      </c>
      <c r="BA12" s="73">
        <f>IF($B12="",0,SUMPRODUCT(-('Gastos Gerais'!$F$4:$F$1002='Gastos das Atividades'!$B12),-('Gastos das Atividades'!BA$3&gt;='Gastos Gerais'!$D$4:$D$1002),-('Gastos das Atividades'!BA$3&lt;='Gastos Gerais'!$E$4:$E$1002),-('Gastos Gerais'!$C$4:$C$1002)))</f>
        <v>0</v>
      </c>
      <c r="BB12" s="73">
        <f>IF($B12="",0,SUMPRODUCT(-('Gastos Gerais'!$F$4:$F$1002='Gastos das Atividades'!$B12),-('Gastos das Atividades'!BB$3&gt;='Gastos Gerais'!$D$4:$D$1002),-('Gastos das Atividades'!BB$3&lt;='Gastos Gerais'!$E$4:$E$1002),-('Gastos Gerais'!$C$4:$C$1002)))</f>
        <v>0</v>
      </c>
      <c r="BC12" s="73">
        <f>IF($B12="",0,SUMPRODUCT(-('Gastos Gerais'!$F$4:$F$1002='Gastos das Atividades'!$B12),-('Gastos das Atividades'!BC$3&gt;='Gastos Gerais'!$D$4:$D$1002),-('Gastos das Atividades'!BC$3&lt;='Gastos Gerais'!$E$4:$E$1002),-('Gastos Gerais'!$C$4:$C$1002)))</f>
        <v>0</v>
      </c>
      <c r="BD12" s="73">
        <f>IF($B12="",0,SUMPRODUCT(-('Gastos Gerais'!$F$4:$F$1002='Gastos das Atividades'!$B12),-('Gastos das Atividades'!BD$3&gt;='Gastos Gerais'!$D$4:$D$1002),-('Gastos das Atividades'!BD$3&lt;='Gastos Gerais'!$E$4:$E$1002),-('Gastos Gerais'!$C$4:$C$1002)))</f>
        <v>0</v>
      </c>
      <c r="BE12" s="73">
        <f>IF($B12="",0,SUMPRODUCT(-('Gastos Gerais'!$F$4:$F$1002='Gastos das Atividades'!$B12),-('Gastos das Atividades'!BE$3&gt;='Gastos Gerais'!$D$4:$D$1002),-('Gastos das Atividades'!BE$3&lt;='Gastos Gerais'!$E$4:$E$1002),-('Gastos Gerais'!$C$4:$C$1002)))</f>
        <v>0</v>
      </c>
      <c r="BF12" s="73">
        <f>IF($B12="",0,SUMPRODUCT(-('Gastos Gerais'!$F$4:$F$1002='Gastos das Atividades'!$B12),-('Gastos das Atividades'!BF$3&gt;='Gastos Gerais'!$D$4:$D$1002),-('Gastos das Atividades'!BF$3&lt;='Gastos Gerais'!$E$4:$E$1002),-('Gastos Gerais'!$C$4:$C$1002)))</f>
        <v>0</v>
      </c>
      <c r="BG12" s="73">
        <f>IF($B12="",0,SUMPRODUCT(-('Gastos Gerais'!$F$4:$F$1002='Gastos das Atividades'!$B12),-('Gastos das Atividades'!BG$3&gt;='Gastos Gerais'!$D$4:$D$1002),-('Gastos das Atividades'!BG$3&lt;='Gastos Gerais'!$E$4:$E$1002),-('Gastos Gerais'!$C$4:$C$1002)))</f>
        <v>0</v>
      </c>
      <c r="BH12" s="73">
        <f>IF($B12="",0,SUMPRODUCT(-('Gastos Gerais'!$F$4:$F$1002='Gastos das Atividades'!$B12),-('Gastos das Atividades'!BH$3&gt;='Gastos Gerais'!$D$4:$D$1002),-('Gastos das Atividades'!BH$3&lt;='Gastos Gerais'!$E$4:$E$1002),-('Gastos Gerais'!$C$4:$C$1002)))</f>
        <v>0</v>
      </c>
      <c r="BI12" s="73">
        <f>IF($B12="",0,SUMPRODUCT(-('Gastos Gerais'!$F$4:$F$1002='Gastos das Atividades'!$B12),-('Gastos das Atividades'!BI$3&gt;='Gastos Gerais'!$D$4:$D$1002),-('Gastos das Atividades'!BI$3&lt;='Gastos Gerais'!$E$4:$E$1002),-('Gastos Gerais'!$C$4:$C$1002)))</f>
        <v>0</v>
      </c>
      <c r="BJ12" s="73">
        <f>IF($B12="",0,SUMPRODUCT(-('Gastos Gerais'!$F$4:$F$1002='Gastos das Atividades'!$B12),-('Gastos das Atividades'!BJ$3&gt;='Gastos Gerais'!$D$4:$D$1002),-('Gastos das Atividades'!BJ$3&lt;='Gastos Gerais'!$E$4:$E$1002),-('Gastos Gerais'!$C$4:$C$1002)))</f>
        <v>0</v>
      </c>
      <c r="BK12" s="73">
        <f>IF($B12="",0,SUMPRODUCT(-('Gastos Gerais'!$F$4:$F$1002='Gastos das Atividades'!$B12),-('Gastos das Atividades'!BK$3&gt;='Gastos Gerais'!$D$4:$D$1002),-('Gastos das Atividades'!BK$3&lt;='Gastos Gerais'!$E$4:$E$1002),-('Gastos Gerais'!$C$4:$C$1002)))</f>
        <v>0</v>
      </c>
      <c r="BL12" s="73">
        <f>IF($B12="",0,SUMPRODUCT(-('Gastos Gerais'!$F$4:$F$1002='Gastos das Atividades'!$B12),-('Gastos das Atividades'!BL$3&gt;='Gastos Gerais'!$D$4:$D$1002),-('Gastos das Atividades'!BL$3&lt;='Gastos Gerais'!$E$4:$E$1002),-('Gastos Gerais'!$C$4:$C$1002)))</f>
        <v>0</v>
      </c>
      <c r="BM12" s="73">
        <f>IF($B12="",0,SUMPRODUCT(-('Gastos Gerais'!$F$4:$F$1002='Gastos das Atividades'!$B12),-('Gastos das Atividades'!BM$3&gt;='Gastos Gerais'!$D$4:$D$1002),-('Gastos das Atividades'!BM$3&lt;='Gastos Gerais'!$E$4:$E$1002),-('Gastos Gerais'!$C$4:$C$1002)))</f>
        <v>0</v>
      </c>
      <c r="BN12" s="73">
        <f>IF($B12="",0,SUMPRODUCT(-('Gastos Gerais'!$F$4:$F$1002='Gastos das Atividades'!$B12),-('Gastos das Atividades'!BN$3&gt;='Gastos Gerais'!$D$4:$D$1002),-('Gastos das Atividades'!BN$3&lt;='Gastos Gerais'!$E$4:$E$1002),-('Gastos Gerais'!$C$4:$C$1002)))</f>
        <v>0</v>
      </c>
      <c r="BO12" s="73">
        <f>IF($B12="",0,SUMPRODUCT(-('Gastos Gerais'!$F$4:$F$1002='Gastos das Atividades'!$B12),-('Gastos das Atividades'!BO$3&gt;='Gastos Gerais'!$D$4:$D$1002),-('Gastos das Atividades'!BO$3&lt;='Gastos Gerais'!$E$4:$E$1002),-('Gastos Gerais'!$C$4:$C$1002)))</f>
        <v>0</v>
      </c>
      <c r="BP12" s="73">
        <f>IF($B12="",0,SUMPRODUCT(-('Gastos Gerais'!$F$4:$F$1002='Gastos das Atividades'!$B12),-('Gastos das Atividades'!BP$3&gt;='Gastos Gerais'!$D$4:$D$1002),-('Gastos das Atividades'!BP$3&lt;='Gastos Gerais'!$E$4:$E$1002),-('Gastos Gerais'!$C$4:$C$1002)))</f>
        <v>0</v>
      </c>
      <c r="BQ12" s="73">
        <f>IF($B12="",0,SUMPRODUCT(-('Gastos Gerais'!$F$4:$F$1002='Gastos das Atividades'!$B12),-('Gastos das Atividades'!BQ$3&gt;='Gastos Gerais'!$D$4:$D$1002),-('Gastos das Atividades'!BQ$3&lt;='Gastos Gerais'!$E$4:$E$1002),-('Gastos Gerais'!$C$4:$C$1002)))</f>
        <v>0</v>
      </c>
      <c r="BR12" s="73">
        <f>IF($B12="",0,SUMPRODUCT(-('Gastos Gerais'!$F$4:$F$1002='Gastos das Atividades'!$B12),-('Gastos das Atividades'!BR$3&gt;='Gastos Gerais'!$D$4:$D$1002),-('Gastos das Atividades'!BR$3&lt;='Gastos Gerais'!$E$4:$E$1002),-('Gastos Gerais'!$C$4:$C$1002)))</f>
        <v>0</v>
      </c>
      <c r="BS12" s="73">
        <f>IF($B12="",0,SUMPRODUCT(-('Gastos Gerais'!$F$4:$F$1002='Gastos das Atividades'!$B12),-('Gastos das Atividades'!BS$3&gt;='Gastos Gerais'!$D$4:$D$1002),-('Gastos das Atividades'!BS$3&lt;='Gastos Gerais'!$E$4:$E$1002),-('Gastos Gerais'!$C$4:$C$1002)))</f>
        <v>0</v>
      </c>
      <c r="BT12" s="73">
        <f>IF($B12="",0,SUMPRODUCT(-('Gastos Gerais'!$F$4:$F$1002='Gastos das Atividades'!$B12),-('Gastos das Atividades'!BT$3&gt;='Gastos Gerais'!$D$4:$D$1002),-('Gastos das Atividades'!BT$3&lt;='Gastos Gerais'!$E$4:$E$1002),-('Gastos Gerais'!$C$4:$C$1002)))</f>
        <v>0</v>
      </c>
      <c r="BU12" s="73">
        <f>IF($B12="",0,SUMPRODUCT(-('Gastos Gerais'!$F$4:$F$1002='Gastos das Atividades'!$B12),-('Gastos das Atividades'!BU$3&gt;='Gastos Gerais'!$D$4:$D$1002),-('Gastos das Atividades'!BU$3&lt;='Gastos Gerais'!$E$4:$E$1002),-('Gastos Gerais'!$C$4:$C$1002)))</f>
        <v>0</v>
      </c>
      <c r="BV12" s="73">
        <f>IF($B12="",0,SUMPRODUCT(-('Gastos Gerais'!$F$4:$F$1002='Gastos das Atividades'!$B12),-('Gastos das Atividades'!BV$3&gt;='Gastos Gerais'!$D$4:$D$1002),-('Gastos das Atividades'!BV$3&lt;='Gastos Gerais'!$E$4:$E$1002),-('Gastos Gerais'!$C$4:$C$1002)))</f>
        <v>0</v>
      </c>
      <c r="BW12" s="73">
        <f>IF($B12="",0,SUMPRODUCT(-('Gastos Gerais'!$F$4:$F$1002='Gastos das Atividades'!$B12),-('Gastos das Atividades'!BW$3&gt;='Gastos Gerais'!$D$4:$D$1002),-('Gastos das Atividades'!BW$3&lt;='Gastos Gerais'!$E$4:$E$1002),-('Gastos Gerais'!$C$4:$C$1002)))</f>
        <v>0</v>
      </c>
      <c r="BX12" s="73">
        <f>IF($B12="",0,SUMPRODUCT(-('Gastos Gerais'!$F$4:$F$1002='Gastos das Atividades'!$B12),-('Gastos das Atividades'!BX$3&gt;='Gastos Gerais'!$D$4:$D$1002),-('Gastos das Atividades'!BX$3&lt;='Gastos Gerais'!$E$4:$E$1002),-('Gastos Gerais'!$C$4:$C$1002)))</f>
        <v>0</v>
      </c>
    </row>
    <row r="13" spans="1:77">
      <c r="A13" s="139">
        <v>10</v>
      </c>
      <c r="B13" s="157"/>
      <c r="C13" s="298">
        <v>0</v>
      </c>
      <c r="D13" s="349">
        <f t="shared" si="9"/>
        <v>0</v>
      </c>
      <c r="E13" s="137">
        <f t="shared" si="10"/>
        <v>0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2"/>
        <v>0</v>
      </c>
      <c r="J13" s="138">
        <f t="shared" si="3"/>
        <v>0</v>
      </c>
      <c r="K13" s="76">
        <f t="shared" si="4"/>
        <v>0</v>
      </c>
      <c r="L13" s="76">
        <f t="shared" si="5"/>
        <v>0</v>
      </c>
      <c r="M13" s="76">
        <f t="shared" si="6"/>
        <v>0</v>
      </c>
      <c r="N13" s="76">
        <f t="shared" si="11"/>
        <v>0</v>
      </c>
      <c r="O13" s="76">
        <f t="shared" si="12"/>
        <v>0</v>
      </c>
      <c r="P13" s="202">
        <f t="shared" si="8"/>
        <v>0</v>
      </c>
      <c r="Q13" s="73">
        <f>IF($B13="",0,SUMPRODUCT(-('Gastos Gerais'!$F$4:$F$1002='Gastos das Atividades'!$B13),-('Gastos das Atividades'!Q$3&gt;='Gastos Gerais'!$D$4:$D$1002),-('Gastos das Atividades'!Q$3&lt;='Gastos Gerais'!$E$4:$E$1002),-('Gastos Gerais'!$C$4:$C$1002)))</f>
        <v>0</v>
      </c>
      <c r="R13" s="73">
        <f>IF($B13="",0,SUMPRODUCT(-('Gastos Gerais'!$F$4:$F$1002='Gastos das Atividades'!$B13),-('Gastos das Atividades'!R$3&gt;='Gastos Gerais'!$D$4:$D$1002),-('Gastos das Atividades'!R$3&lt;='Gastos Gerais'!$E$4:$E$1002),-('Gastos Gerais'!$C$4:$C$1002)))</f>
        <v>0</v>
      </c>
      <c r="S13" s="73">
        <f>IF($B13="",0,SUMPRODUCT(-('Gastos Gerais'!$F$4:$F$1002='Gastos das Atividades'!$B13),-('Gastos das Atividades'!S$3&gt;='Gastos Gerais'!$D$4:$D$1002),-('Gastos das Atividades'!S$3&lt;='Gastos Gerais'!$E$4:$E$1002),-('Gastos Gerais'!$C$4:$C$1002)))</f>
        <v>0</v>
      </c>
      <c r="T13" s="73">
        <f>IF($B13="",0,SUMPRODUCT(-('Gastos Gerais'!$F$4:$F$1002='Gastos das Atividades'!$B13),-('Gastos das Atividades'!T$3&gt;='Gastos Gerais'!$D$4:$D$1002),-('Gastos das Atividades'!T$3&lt;='Gastos Gerais'!$E$4:$E$1002),-('Gastos Gerais'!$C$4:$C$1002)))</f>
        <v>0</v>
      </c>
      <c r="U13" s="73">
        <f>IF($B13="",0,SUMPRODUCT(-('Gastos Gerais'!$F$4:$F$1002='Gastos das Atividades'!$B13),-('Gastos das Atividades'!U$3&gt;='Gastos Gerais'!$D$4:$D$1002),-('Gastos das Atividades'!U$3&lt;='Gastos Gerais'!$E$4:$E$1002),-('Gastos Gerais'!$C$4:$C$1002)))</f>
        <v>0</v>
      </c>
      <c r="V13" s="73">
        <f>IF($B13="",0,SUMPRODUCT(-('Gastos Gerais'!$F$4:$F$1002='Gastos das Atividades'!$B13),-('Gastos das Atividades'!V$3&gt;='Gastos Gerais'!$D$4:$D$1002),-('Gastos das Atividades'!V$3&lt;='Gastos Gerais'!$E$4:$E$1002),-('Gastos Gerais'!$C$4:$C$1002)))</f>
        <v>0</v>
      </c>
      <c r="W13" s="73">
        <f>IF($B13="",0,SUMPRODUCT(-('Gastos Gerais'!$F$4:$F$1002='Gastos das Atividades'!$B13),-('Gastos das Atividades'!W$3&gt;='Gastos Gerais'!$D$4:$D$1002),-('Gastos das Atividades'!W$3&lt;='Gastos Gerais'!$E$4:$E$1002),-('Gastos Gerais'!$C$4:$C$1002)))</f>
        <v>0</v>
      </c>
      <c r="X13" s="73">
        <f>IF($B13="",0,SUMPRODUCT(-('Gastos Gerais'!$F$4:$F$1002='Gastos das Atividades'!$B13),-('Gastos das Atividades'!X$3&gt;='Gastos Gerais'!$D$4:$D$1002),-('Gastos das Atividades'!X$3&lt;='Gastos Gerais'!$E$4:$E$1002),-('Gastos Gerais'!$C$4:$C$1002)))</f>
        <v>0</v>
      </c>
      <c r="Y13" s="73">
        <f>IF($B13="",0,SUMPRODUCT(-('Gastos Gerais'!$F$4:$F$1002='Gastos das Atividades'!$B13),-('Gastos das Atividades'!Y$3&gt;='Gastos Gerais'!$D$4:$D$1002),-('Gastos das Atividades'!Y$3&lt;='Gastos Gerais'!$E$4:$E$1002),-('Gastos Gerais'!$C$4:$C$1002)))</f>
        <v>0</v>
      </c>
      <c r="Z13" s="73">
        <f>IF($B13="",0,SUMPRODUCT(-('Gastos Gerais'!$F$4:$F$1002='Gastos das Atividades'!$B13),-('Gastos das Atividades'!Z$3&gt;='Gastos Gerais'!$D$4:$D$1002),-('Gastos das Atividades'!Z$3&lt;='Gastos Gerais'!$E$4:$E$1002),-('Gastos Gerais'!$C$4:$C$1002)))</f>
        <v>0</v>
      </c>
      <c r="AA13" s="73">
        <f>IF($B13="",0,SUMPRODUCT(-('Gastos Gerais'!$F$4:$F$1002='Gastos das Atividades'!$B13),-('Gastos das Atividades'!AA$3&gt;='Gastos Gerais'!$D$4:$D$1002),-('Gastos das Atividades'!AA$3&lt;='Gastos Gerais'!$E$4:$E$1002),-('Gastos Gerais'!$C$4:$C$1002)))</f>
        <v>0</v>
      </c>
      <c r="AB13" s="73">
        <f>IF($B13="",0,SUMPRODUCT(-('Gastos Gerais'!$F$4:$F$1002='Gastos das Atividades'!$B13),-('Gastos das Atividades'!AB$3&gt;='Gastos Gerais'!$D$4:$D$1002),-('Gastos das Atividades'!AB$3&lt;='Gastos Gerais'!$E$4:$E$1002),-('Gastos Gerais'!$C$4:$C$1002)))</f>
        <v>0</v>
      </c>
      <c r="AC13" s="73">
        <f>IF($B13="",0,SUMPRODUCT(-('Gastos Gerais'!$F$4:$F$1002='Gastos das Atividades'!$B13),-('Gastos das Atividades'!AC$3&gt;='Gastos Gerais'!$D$4:$D$1002),-('Gastos das Atividades'!AC$3&lt;='Gastos Gerais'!$E$4:$E$1002),-('Gastos Gerais'!$C$4:$C$1002)))</f>
        <v>0</v>
      </c>
      <c r="AD13" s="73">
        <f>IF($B13="",0,SUMPRODUCT(-('Gastos Gerais'!$F$4:$F$1002='Gastos das Atividades'!$B13),-('Gastos das Atividades'!AD$3&gt;='Gastos Gerais'!$D$4:$D$1002),-('Gastos das Atividades'!AD$3&lt;='Gastos Gerais'!$E$4:$E$1002),-('Gastos Gerais'!$C$4:$C$1002)))</f>
        <v>0</v>
      </c>
      <c r="AE13" s="73">
        <f>IF($B13="",0,SUMPRODUCT(-('Gastos Gerais'!$F$4:$F$1002='Gastos das Atividades'!$B13),-('Gastos das Atividades'!AE$3&gt;='Gastos Gerais'!$D$4:$D$1002),-('Gastos das Atividades'!AE$3&lt;='Gastos Gerais'!$E$4:$E$1002),-('Gastos Gerais'!$C$4:$C$1002)))</f>
        <v>0</v>
      </c>
      <c r="AF13" s="73">
        <f>IF($B13="",0,SUMPRODUCT(-('Gastos Gerais'!$F$4:$F$1002='Gastos das Atividades'!$B13),-('Gastos das Atividades'!AF$3&gt;='Gastos Gerais'!$D$4:$D$1002),-('Gastos das Atividades'!AF$3&lt;='Gastos Gerais'!$E$4:$E$1002),-('Gastos Gerais'!$C$4:$C$1002)))</f>
        <v>0</v>
      </c>
      <c r="AG13" s="73">
        <f>IF($B13="",0,SUMPRODUCT(-('Gastos Gerais'!$F$4:$F$1002='Gastos das Atividades'!$B13),-('Gastos das Atividades'!AG$3&gt;='Gastos Gerais'!$D$4:$D$1002),-('Gastos das Atividades'!AG$3&lt;='Gastos Gerais'!$E$4:$E$1002),-('Gastos Gerais'!$C$4:$C$1002)))</f>
        <v>0</v>
      </c>
      <c r="AH13" s="73">
        <f>IF($B13="",0,SUMPRODUCT(-('Gastos Gerais'!$F$4:$F$1002='Gastos das Atividades'!$B13),-('Gastos das Atividades'!AH$3&gt;='Gastos Gerais'!$D$4:$D$1002),-('Gastos das Atividades'!AH$3&lt;='Gastos Gerais'!$E$4:$E$1002),-('Gastos Gerais'!$C$4:$C$1002)))</f>
        <v>0</v>
      </c>
      <c r="AI13" s="73">
        <f>IF($B13="",0,SUMPRODUCT(-('Gastos Gerais'!$F$4:$F$1002='Gastos das Atividades'!$B13),-('Gastos das Atividades'!AI$3&gt;='Gastos Gerais'!$D$4:$D$1002),-('Gastos das Atividades'!AI$3&lt;='Gastos Gerais'!$E$4:$E$1002),-('Gastos Gerais'!$C$4:$C$1002)))</f>
        <v>0</v>
      </c>
      <c r="AJ13" s="73">
        <f>IF($B13="",0,SUMPRODUCT(-('Gastos Gerais'!$F$4:$F$1002='Gastos das Atividades'!$B13),-('Gastos das Atividades'!AJ$3&gt;='Gastos Gerais'!$D$4:$D$1002),-('Gastos das Atividades'!AJ$3&lt;='Gastos Gerais'!$E$4:$E$1002),-('Gastos Gerais'!$C$4:$C$1002)))</f>
        <v>0</v>
      </c>
      <c r="AK13" s="73">
        <f>IF($B13="",0,SUMPRODUCT(-('Gastos Gerais'!$F$4:$F$1002='Gastos das Atividades'!$B13),-('Gastos das Atividades'!AK$3&gt;='Gastos Gerais'!$D$4:$D$1002),-('Gastos das Atividades'!AK$3&lt;='Gastos Gerais'!$E$4:$E$1002),-('Gastos Gerais'!$C$4:$C$1002)))</f>
        <v>0</v>
      </c>
      <c r="AL13" s="73">
        <f>IF($B13="",0,SUMPRODUCT(-('Gastos Gerais'!$F$4:$F$1002='Gastos das Atividades'!$B13),-('Gastos das Atividades'!AL$3&gt;='Gastos Gerais'!$D$4:$D$1002),-('Gastos das Atividades'!AL$3&lt;='Gastos Gerais'!$E$4:$E$1002),-('Gastos Gerais'!$C$4:$C$1002)))</f>
        <v>0</v>
      </c>
      <c r="AM13" s="73">
        <f>IF($B13="",0,SUMPRODUCT(-('Gastos Gerais'!$F$4:$F$1002='Gastos das Atividades'!$B13),-('Gastos das Atividades'!AM$3&gt;='Gastos Gerais'!$D$4:$D$1002),-('Gastos das Atividades'!AM$3&lt;='Gastos Gerais'!$E$4:$E$1002),-('Gastos Gerais'!$C$4:$C$1002)))</f>
        <v>0</v>
      </c>
      <c r="AN13" s="73">
        <f>IF($B13="",0,SUMPRODUCT(-('Gastos Gerais'!$F$4:$F$1002='Gastos das Atividades'!$B13),-('Gastos das Atividades'!AN$3&gt;='Gastos Gerais'!$D$4:$D$1002),-('Gastos das Atividades'!AN$3&lt;='Gastos Gerais'!$E$4:$E$1002),-('Gastos Gerais'!$C$4:$C$1002)))</f>
        <v>0</v>
      </c>
      <c r="AO13" s="73">
        <f>IF($B13="",0,SUMPRODUCT(-('Gastos Gerais'!$F$4:$F$1002='Gastos das Atividades'!$B13),-('Gastos das Atividades'!AO$3&gt;='Gastos Gerais'!$D$4:$D$1002),-('Gastos das Atividades'!AO$3&lt;='Gastos Gerais'!$E$4:$E$1002),-('Gastos Gerais'!$C$4:$C$1002)))</f>
        <v>0</v>
      </c>
      <c r="AP13" s="73">
        <f>IF($B13="",0,SUMPRODUCT(-('Gastos Gerais'!$F$4:$F$1002='Gastos das Atividades'!$B13),-('Gastos das Atividades'!AP$3&gt;='Gastos Gerais'!$D$4:$D$1002),-('Gastos das Atividades'!AP$3&lt;='Gastos Gerais'!$E$4:$E$1002),-('Gastos Gerais'!$C$4:$C$1002)))</f>
        <v>0</v>
      </c>
      <c r="AQ13" s="73">
        <f>IF($B13="",0,SUMPRODUCT(-('Gastos Gerais'!$F$4:$F$1002='Gastos das Atividades'!$B13),-('Gastos das Atividades'!AQ$3&gt;='Gastos Gerais'!$D$4:$D$1002),-('Gastos das Atividades'!AQ$3&lt;='Gastos Gerais'!$E$4:$E$1002),-('Gastos Gerais'!$C$4:$C$1002)))</f>
        <v>0</v>
      </c>
      <c r="AR13" s="73">
        <f>IF($B13="",0,SUMPRODUCT(-('Gastos Gerais'!$F$4:$F$1002='Gastos das Atividades'!$B13),-('Gastos das Atividades'!AR$3&gt;='Gastos Gerais'!$D$4:$D$1002),-('Gastos das Atividades'!AR$3&lt;='Gastos Gerais'!$E$4:$E$1002),-('Gastos Gerais'!$C$4:$C$1002)))</f>
        <v>0</v>
      </c>
      <c r="AS13" s="73">
        <f>IF($B13="",0,SUMPRODUCT(-('Gastos Gerais'!$F$4:$F$1002='Gastos das Atividades'!$B13),-('Gastos das Atividades'!AS$3&gt;='Gastos Gerais'!$D$4:$D$1002),-('Gastos das Atividades'!AS$3&lt;='Gastos Gerais'!$E$4:$E$1002),-('Gastos Gerais'!$C$4:$C$1002)))</f>
        <v>0</v>
      </c>
      <c r="AT13" s="73">
        <f>IF($B13="",0,SUMPRODUCT(-('Gastos Gerais'!$F$4:$F$1002='Gastos das Atividades'!$B13),-('Gastos das Atividades'!AT$3&gt;='Gastos Gerais'!$D$4:$D$1002),-('Gastos das Atividades'!AT$3&lt;='Gastos Gerais'!$E$4:$E$1002),-('Gastos Gerais'!$C$4:$C$1002)))</f>
        <v>0</v>
      </c>
      <c r="AU13" s="73">
        <f>IF($B13="",0,SUMPRODUCT(-('Gastos Gerais'!$F$4:$F$1002='Gastos das Atividades'!$B13),-('Gastos das Atividades'!AU$3&gt;='Gastos Gerais'!$D$4:$D$1002),-('Gastos das Atividades'!AU$3&lt;='Gastos Gerais'!$E$4:$E$1002),-('Gastos Gerais'!$C$4:$C$1002)))</f>
        <v>0</v>
      </c>
      <c r="AV13" s="73">
        <f>IF($B13="",0,SUMPRODUCT(-('Gastos Gerais'!$F$4:$F$1002='Gastos das Atividades'!$B13),-('Gastos das Atividades'!AV$3&gt;='Gastos Gerais'!$D$4:$D$1002),-('Gastos das Atividades'!AV$3&lt;='Gastos Gerais'!$E$4:$E$1002),-('Gastos Gerais'!$C$4:$C$1002)))</f>
        <v>0</v>
      </c>
      <c r="AW13" s="73">
        <f>IF($B13="",0,SUMPRODUCT(-('Gastos Gerais'!$F$4:$F$1002='Gastos das Atividades'!$B13),-('Gastos das Atividades'!AW$3&gt;='Gastos Gerais'!$D$4:$D$1002),-('Gastos das Atividades'!AW$3&lt;='Gastos Gerais'!$E$4:$E$1002),-('Gastos Gerais'!$C$4:$C$1002)))</f>
        <v>0</v>
      </c>
      <c r="AX13" s="73">
        <f>IF($B13="",0,SUMPRODUCT(-('Gastos Gerais'!$F$4:$F$1002='Gastos das Atividades'!$B13),-('Gastos das Atividades'!AX$3&gt;='Gastos Gerais'!$D$4:$D$1002),-('Gastos das Atividades'!AX$3&lt;='Gastos Gerais'!$E$4:$E$1002),-('Gastos Gerais'!$C$4:$C$1002)))</f>
        <v>0</v>
      </c>
      <c r="AY13" s="73">
        <f>IF($B13="",0,SUMPRODUCT(-('Gastos Gerais'!$F$4:$F$1002='Gastos das Atividades'!$B13),-('Gastos das Atividades'!AY$3&gt;='Gastos Gerais'!$D$4:$D$1002),-('Gastos das Atividades'!AY$3&lt;='Gastos Gerais'!$E$4:$E$1002),-('Gastos Gerais'!$C$4:$C$1002)))</f>
        <v>0</v>
      </c>
      <c r="AZ13" s="73">
        <f>IF($B13="",0,SUMPRODUCT(-('Gastos Gerais'!$F$4:$F$1002='Gastos das Atividades'!$B13),-('Gastos das Atividades'!AZ$3&gt;='Gastos Gerais'!$D$4:$D$1002),-('Gastos das Atividades'!AZ$3&lt;='Gastos Gerais'!$E$4:$E$1002),-('Gastos Gerais'!$C$4:$C$1002)))</f>
        <v>0</v>
      </c>
      <c r="BA13" s="73">
        <f>IF($B13="",0,SUMPRODUCT(-('Gastos Gerais'!$F$4:$F$1002='Gastos das Atividades'!$B13),-('Gastos das Atividades'!BA$3&gt;='Gastos Gerais'!$D$4:$D$1002),-('Gastos das Atividades'!BA$3&lt;='Gastos Gerais'!$E$4:$E$1002),-('Gastos Gerais'!$C$4:$C$1002)))</f>
        <v>0</v>
      </c>
      <c r="BB13" s="73">
        <f>IF($B13="",0,SUMPRODUCT(-('Gastos Gerais'!$F$4:$F$1002='Gastos das Atividades'!$B13),-('Gastos das Atividades'!BB$3&gt;='Gastos Gerais'!$D$4:$D$1002),-('Gastos das Atividades'!BB$3&lt;='Gastos Gerais'!$E$4:$E$1002),-('Gastos Gerais'!$C$4:$C$1002)))</f>
        <v>0</v>
      </c>
      <c r="BC13" s="73">
        <f>IF($B13="",0,SUMPRODUCT(-('Gastos Gerais'!$F$4:$F$1002='Gastos das Atividades'!$B13),-('Gastos das Atividades'!BC$3&gt;='Gastos Gerais'!$D$4:$D$1002),-('Gastos das Atividades'!BC$3&lt;='Gastos Gerais'!$E$4:$E$1002),-('Gastos Gerais'!$C$4:$C$1002)))</f>
        <v>0</v>
      </c>
      <c r="BD13" s="73">
        <f>IF($B13="",0,SUMPRODUCT(-('Gastos Gerais'!$F$4:$F$1002='Gastos das Atividades'!$B13),-('Gastos das Atividades'!BD$3&gt;='Gastos Gerais'!$D$4:$D$1002),-('Gastos das Atividades'!BD$3&lt;='Gastos Gerais'!$E$4:$E$1002),-('Gastos Gerais'!$C$4:$C$1002)))</f>
        <v>0</v>
      </c>
      <c r="BE13" s="73">
        <f>IF($B13="",0,SUMPRODUCT(-('Gastos Gerais'!$F$4:$F$1002='Gastos das Atividades'!$B13),-('Gastos das Atividades'!BE$3&gt;='Gastos Gerais'!$D$4:$D$1002),-('Gastos das Atividades'!BE$3&lt;='Gastos Gerais'!$E$4:$E$1002),-('Gastos Gerais'!$C$4:$C$1002)))</f>
        <v>0</v>
      </c>
      <c r="BF13" s="73">
        <f>IF($B13="",0,SUMPRODUCT(-('Gastos Gerais'!$F$4:$F$1002='Gastos das Atividades'!$B13),-('Gastos das Atividades'!BF$3&gt;='Gastos Gerais'!$D$4:$D$1002),-('Gastos das Atividades'!BF$3&lt;='Gastos Gerais'!$E$4:$E$1002),-('Gastos Gerais'!$C$4:$C$1002)))</f>
        <v>0</v>
      </c>
      <c r="BG13" s="73">
        <f>IF($B13="",0,SUMPRODUCT(-('Gastos Gerais'!$F$4:$F$1002='Gastos das Atividades'!$B13),-('Gastos das Atividades'!BG$3&gt;='Gastos Gerais'!$D$4:$D$1002),-('Gastos das Atividades'!BG$3&lt;='Gastos Gerais'!$E$4:$E$1002),-('Gastos Gerais'!$C$4:$C$1002)))</f>
        <v>0</v>
      </c>
      <c r="BH13" s="73">
        <f>IF($B13="",0,SUMPRODUCT(-('Gastos Gerais'!$F$4:$F$1002='Gastos das Atividades'!$B13),-('Gastos das Atividades'!BH$3&gt;='Gastos Gerais'!$D$4:$D$1002),-('Gastos das Atividades'!BH$3&lt;='Gastos Gerais'!$E$4:$E$1002),-('Gastos Gerais'!$C$4:$C$1002)))</f>
        <v>0</v>
      </c>
      <c r="BI13" s="73">
        <f>IF($B13="",0,SUMPRODUCT(-('Gastos Gerais'!$F$4:$F$1002='Gastos das Atividades'!$B13),-('Gastos das Atividades'!BI$3&gt;='Gastos Gerais'!$D$4:$D$1002),-('Gastos das Atividades'!BI$3&lt;='Gastos Gerais'!$E$4:$E$1002),-('Gastos Gerais'!$C$4:$C$1002)))</f>
        <v>0</v>
      </c>
      <c r="BJ13" s="73">
        <f>IF($B13="",0,SUMPRODUCT(-('Gastos Gerais'!$F$4:$F$1002='Gastos das Atividades'!$B13),-('Gastos das Atividades'!BJ$3&gt;='Gastos Gerais'!$D$4:$D$1002),-('Gastos das Atividades'!BJ$3&lt;='Gastos Gerais'!$E$4:$E$1002),-('Gastos Gerais'!$C$4:$C$1002)))</f>
        <v>0</v>
      </c>
      <c r="BK13" s="73">
        <f>IF($B13="",0,SUMPRODUCT(-('Gastos Gerais'!$F$4:$F$1002='Gastos das Atividades'!$B13),-('Gastos das Atividades'!BK$3&gt;='Gastos Gerais'!$D$4:$D$1002),-('Gastos das Atividades'!BK$3&lt;='Gastos Gerais'!$E$4:$E$1002),-('Gastos Gerais'!$C$4:$C$1002)))</f>
        <v>0</v>
      </c>
      <c r="BL13" s="73">
        <f>IF($B13="",0,SUMPRODUCT(-('Gastos Gerais'!$F$4:$F$1002='Gastos das Atividades'!$B13),-('Gastos das Atividades'!BL$3&gt;='Gastos Gerais'!$D$4:$D$1002),-('Gastos das Atividades'!BL$3&lt;='Gastos Gerais'!$E$4:$E$1002),-('Gastos Gerais'!$C$4:$C$1002)))</f>
        <v>0</v>
      </c>
      <c r="BM13" s="73">
        <f>IF($B13="",0,SUMPRODUCT(-('Gastos Gerais'!$F$4:$F$1002='Gastos das Atividades'!$B13),-('Gastos das Atividades'!BM$3&gt;='Gastos Gerais'!$D$4:$D$1002),-('Gastos das Atividades'!BM$3&lt;='Gastos Gerais'!$E$4:$E$1002),-('Gastos Gerais'!$C$4:$C$1002)))</f>
        <v>0</v>
      </c>
      <c r="BN13" s="73">
        <f>IF($B13="",0,SUMPRODUCT(-('Gastos Gerais'!$F$4:$F$1002='Gastos das Atividades'!$B13),-('Gastos das Atividades'!BN$3&gt;='Gastos Gerais'!$D$4:$D$1002),-('Gastos das Atividades'!BN$3&lt;='Gastos Gerais'!$E$4:$E$1002),-('Gastos Gerais'!$C$4:$C$1002)))</f>
        <v>0</v>
      </c>
      <c r="BO13" s="73">
        <f>IF($B13="",0,SUMPRODUCT(-('Gastos Gerais'!$F$4:$F$1002='Gastos das Atividades'!$B13),-('Gastos das Atividades'!BO$3&gt;='Gastos Gerais'!$D$4:$D$1002),-('Gastos das Atividades'!BO$3&lt;='Gastos Gerais'!$E$4:$E$1002),-('Gastos Gerais'!$C$4:$C$1002)))</f>
        <v>0</v>
      </c>
      <c r="BP13" s="73">
        <f>IF($B13="",0,SUMPRODUCT(-('Gastos Gerais'!$F$4:$F$1002='Gastos das Atividades'!$B13),-('Gastos das Atividades'!BP$3&gt;='Gastos Gerais'!$D$4:$D$1002),-('Gastos das Atividades'!BP$3&lt;='Gastos Gerais'!$E$4:$E$1002),-('Gastos Gerais'!$C$4:$C$1002)))</f>
        <v>0</v>
      </c>
      <c r="BQ13" s="73">
        <f>IF($B13="",0,SUMPRODUCT(-('Gastos Gerais'!$F$4:$F$1002='Gastos das Atividades'!$B13),-('Gastos das Atividades'!BQ$3&gt;='Gastos Gerais'!$D$4:$D$1002),-('Gastos das Atividades'!BQ$3&lt;='Gastos Gerais'!$E$4:$E$1002),-('Gastos Gerais'!$C$4:$C$1002)))</f>
        <v>0</v>
      </c>
      <c r="BR13" s="73">
        <f>IF($B13="",0,SUMPRODUCT(-('Gastos Gerais'!$F$4:$F$1002='Gastos das Atividades'!$B13),-('Gastos das Atividades'!BR$3&gt;='Gastos Gerais'!$D$4:$D$1002),-('Gastos das Atividades'!BR$3&lt;='Gastos Gerais'!$E$4:$E$1002),-('Gastos Gerais'!$C$4:$C$1002)))</f>
        <v>0</v>
      </c>
      <c r="BS13" s="73">
        <f>IF($B13="",0,SUMPRODUCT(-('Gastos Gerais'!$F$4:$F$1002='Gastos das Atividades'!$B13),-('Gastos das Atividades'!BS$3&gt;='Gastos Gerais'!$D$4:$D$1002),-('Gastos das Atividades'!BS$3&lt;='Gastos Gerais'!$E$4:$E$1002),-('Gastos Gerais'!$C$4:$C$1002)))</f>
        <v>0</v>
      </c>
      <c r="BT13" s="73">
        <f>IF($B13="",0,SUMPRODUCT(-('Gastos Gerais'!$F$4:$F$1002='Gastos das Atividades'!$B13),-('Gastos das Atividades'!BT$3&gt;='Gastos Gerais'!$D$4:$D$1002),-('Gastos das Atividades'!BT$3&lt;='Gastos Gerais'!$E$4:$E$1002),-('Gastos Gerais'!$C$4:$C$1002)))</f>
        <v>0</v>
      </c>
      <c r="BU13" s="73">
        <f>IF($B13="",0,SUMPRODUCT(-('Gastos Gerais'!$F$4:$F$1002='Gastos das Atividades'!$B13),-('Gastos das Atividades'!BU$3&gt;='Gastos Gerais'!$D$4:$D$1002),-('Gastos das Atividades'!BU$3&lt;='Gastos Gerais'!$E$4:$E$1002),-('Gastos Gerais'!$C$4:$C$1002)))</f>
        <v>0</v>
      </c>
      <c r="BV13" s="73">
        <f>IF($B13="",0,SUMPRODUCT(-('Gastos Gerais'!$F$4:$F$1002='Gastos das Atividades'!$B13),-('Gastos das Atividades'!BV$3&gt;='Gastos Gerais'!$D$4:$D$1002),-('Gastos das Atividades'!BV$3&lt;='Gastos Gerais'!$E$4:$E$1002),-('Gastos Gerais'!$C$4:$C$1002)))</f>
        <v>0</v>
      </c>
      <c r="BW13" s="73">
        <f>IF($B13="",0,SUMPRODUCT(-('Gastos Gerais'!$F$4:$F$1002='Gastos das Atividades'!$B13),-('Gastos das Atividades'!BW$3&gt;='Gastos Gerais'!$D$4:$D$1002),-('Gastos das Atividades'!BW$3&lt;='Gastos Gerais'!$E$4:$E$1002),-('Gastos Gerais'!$C$4:$C$1002)))</f>
        <v>0</v>
      </c>
      <c r="BX13" s="73">
        <f>IF($B13="",0,SUMPRODUCT(-('Gastos Gerais'!$F$4:$F$1002='Gastos das Atividades'!$B13),-('Gastos das Atividades'!BX$3&gt;='Gastos Gerais'!$D$4:$D$1002),-('Gastos das Atividades'!BX$3&lt;='Gastos Gerais'!$E$4:$E$1002),-('Gastos Gerais'!$C$4:$C$1002)))</f>
        <v>0</v>
      </c>
    </row>
    <row r="14" spans="1:77">
      <c r="A14" s="139">
        <v>11</v>
      </c>
      <c r="B14" s="157"/>
      <c r="C14" s="298">
        <v>0</v>
      </c>
      <c r="D14" s="349">
        <f t="shared" si="9"/>
        <v>0</v>
      </c>
      <c r="E14" s="137">
        <f t="shared" si="10"/>
        <v>0</v>
      </c>
      <c r="F14" s="73">
        <f t="shared" si="2"/>
        <v>0</v>
      </c>
      <c r="G14" s="73">
        <f t="shared" si="2"/>
        <v>0</v>
      </c>
      <c r="H14" s="73">
        <f t="shared" si="2"/>
        <v>0</v>
      </c>
      <c r="I14" s="73">
        <f t="shared" si="2"/>
        <v>0</v>
      </c>
      <c r="J14" s="138">
        <f t="shared" si="3"/>
        <v>0</v>
      </c>
      <c r="K14" s="76">
        <f t="shared" si="4"/>
        <v>0</v>
      </c>
      <c r="L14" s="76">
        <f t="shared" si="5"/>
        <v>0</v>
      </c>
      <c r="M14" s="76">
        <f t="shared" si="6"/>
        <v>0</v>
      </c>
      <c r="N14" s="76">
        <f t="shared" si="11"/>
        <v>0</v>
      </c>
      <c r="O14" s="76">
        <f t="shared" si="12"/>
        <v>0</v>
      </c>
      <c r="P14" s="202">
        <f t="shared" si="8"/>
        <v>0</v>
      </c>
      <c r="Q14" s="73">
        <f>IF($B14="",0,SUMPRODUCT(-('Gastos Gerais'!$F$4:$F$1002='Gastos das Atividades'!$B14),-('Gastos das Atividades'!Q$3&gt;='Gastos Gerais'!$D$4:$D$1002),-('Gastos das Atividades'!Q$3&lt;='Gastos Gerais'!$E$4:$E$1002),-('Gastos Gerais'!$C$4:$C$1002)))</f>
        <v>0</v>
      </c>
      <c r="R14" s="73">
        <f>IF($B14="",0,SUMPRODUCT(-('Gastos Gerais'!$F$4:$F$1002='Gastos das Atividades'!$B14),-('Gastos das Atividades'!R$3&gt;='Gastos Gerais'!$D$4:$D$1002),-('Gastos das Atividades'!R$3&lt;='Gastos Gerais'!$E$4:$E$1002),-('Gastos Gerais'!$C$4:$C$1002)))</f>
        <v>0</v>
      </c>
      <c r="S14" s="73">
        <f>IF($B14="",0,SUMPRODUCT(-('Gastos Gerais'!$F$4:$F$1002='Gastos das Atividades'!$B14),-('Gastos das Atividades'!S$3&gt;='Gastos Gerais'!$D$4:$D$1002),-('Gastos das Atividades'!S$3&lt;='Gastos Gerais'!$E$4:$E$1002),-('Gastos Gerais'!$C$4:$C$1002)))</f>
        <v>0</v>
      </c>
      <c r="T14" s="73">
        <f>IF($B14="",0,SUMPRODUCT(-('Gastos Gerais'!$F$4:$F$1002='Gastos das Atividades'!$B14),-('Gastos das Atividades'!T$3&gt;='Gastos Gerais'!$D$4:$D$1002),-('Gastos das Atividades'!T$3&lt;='Gastos Gerais'!$E$4:$E$1002),-('Gastos Gerais'!$C$4:$C$1002)))</f>
        <v>0</v>
      </c>
      <c r="U14" s="73">
        <f>IF($B14="",0,SUMPRODUCT(-('Gastos Gerais'!$F$4:$F$1002='Gastos das Atividades'!$B14),-('Gastos das Atividades'!U$3&gt;='Gastos Gerais'!$D$4:$D$1002),-('Gastos das Atividades'!U$3&lt;='Gastos Gerais'!$E$4:$E$1002),-('Gastos Gerais'!$C$4:$C$1002)))</f>
        <v>0</v>
      </c>
      <c r="V14" s="73">
        <f>IF($B14="",0,SUMPRODUCT(-('Gastos Gerais'!$F$4:$F$1002='Gastos das Atividades'!$B14),-('Gastos das Atividades'!V$3&gt;='Gastos Gerais'!$D$4:$D$1002),-('Gastos das Atividades'!V$3&lt;='Gastos Gerais'!$E$4:$E$1002),-('Gastos Gerais'!$C$4:$C$1002)))</f>
        <v>0</v>
      </c>
      <c r="W14" s="73">
        <f>IF($B14="",0,SUMPRODUCT(-('Gastos Gerais'!$F$4:$F$1002='Gastos das Atividades'!$B14),-('Gastos das Atividades'!W$3&gt;='Gastos Gerais'!$D$4:$D$1002),-('Gastos das Atividades'!W$3&lt;='Gastos Gerais'!$E$4:$E$1002),-('Gastos Gerais'!$C$4:$C$1002)))</f>
        <v>0</v>
      </c>
      <c r="X14" s="73">
        <f>IF($B14="",0,SUMPRODUCT(-('Gastos Gerais'!$F$4:$F$1002='Gastos das Atividades'!$B14),-('Gastos das Atividades'!X$3&gt;='Gastos Gerais'!$D$4:$D$1002),-('Gastos das Atividades'!X$3&lt;='Gastos Gerais'!$E$4:$E$1002),-('Gastos Gerais'!$C$4:$C$1002)))</f>
        <v>0</v>
      </c>
      <c r="Y14" s="73">
        <f>IF($B14="",0,SUMPRODUCT(-('Gastos Gerais'!$F$4:$F$1002='Gastos das Atividades'!$B14),-('Gastos das Atividades'!Y$3&gt;='Gastos Gerais'!$D$4:$D$1002),-('Gastos das Atividades'!Y$3&lt;='Gastos Gerais'!$E$4:$E$1002),-('Gastos Gerais'!$C$4:$C$1002)))</f>
        <v>0</v>
      </c>
      <c r="Z14" s="73">
        <f>IF($B14="",0,SUMPRODUCT(-('Gastos Gerais'!$F$4:$F$1002='Gastos das Atividades'!$B14),-('Gastos das Atividades'!Z$3&gt;='Gastos Gerais'!$D$4:$D$1002),-('Gastos das Atividades'!Z$3&lt;='Gastos Gerais'!$E$4:$E$1002),-('Gastos Gerais'!$C$4:$C$1002)))</f>
        <v>0</v>
      </c>
      <c r="AA14" s="73">
        <f>IF($B14="",0,SUMPRODUCT(-('Gastos Gerais'!$F$4:$F$1002='Gastos das Atividades'!$B14),-('Gastos das Atividades'!AA$3&gt;='Gastos Gerais'!$D$4:$D$1002),-('Gastos das Atividades'!AA$3&lt;='Gastos Gerais'!$E$4:$E$1002),-('Gastos Gerais'!$C$4:$C$1002)))</f>
        <v>0</v>
      </c>
      <c r="AB14" s="73">
        <f>IF($B14="",0,SUMPRODUCT(-('Gastos Gerais'!$F$4:$F$1002='Gastos das Atividades'!$B14),-('Gastos das Atividades'!AB$3&gt;='Gastos Gerais'!$D$4:$D$1002),-('Gastos das Atividades'!AB$3&lt;='Gastos Gerais'!$E$4:$E$1002),-('Gastos Gerais'!$C$4:$C$1002)))</f>
        <v>0</v>
      </c>
      <c r="AC14" s="73">
        <f>IF($B14="",0,SUMPRODUCT(-('Gastos Gerais'!$F$4:$F$1002='Gastos das Atividades'!$B14),-('Gastos das Atividades'!AC$3&gt;='Gastos Gerais'!$D$4:$D$1002),-('Gastos das Atividades'!AC$3&lt;='Gastos Gerais'!$E$4:$E$1002),-('Gastos Gerais'!$C$4:$C$1002)))</f>
        <v>0</v>
      </c>
      <c r="AD14" s="73">
        <f>IF($B14="",0,SUMPRODUCT(-('Gastos Gerais'!$F$4:$F$1002='Gastos das Atividades'!$B14),-('Gastos das Atividades'!AD$3&gt;='Gastos Gerais'!$D$4:$D$1002),-('Gastos das Atividades'!AD$3&lt;='Gastos Gerais'!$E$4:$E$1002),-('Gastos Gerais'!$C$4:$C$1002)))</f>
        <v>0</v>
      </c>
      <c r="AE14" s="73">
        <f>IF($B14="",0,SUMPRODUCT(-('Gastos Gerais'!$F$4:$F$1002='Gastos das Atividades'!$B14),-('Gastos das Atividades'!AE$3&gt;='Gastos Gerais'!$D$4:$D$1002),-('Gastos das Atividades'!AE$3&lt;='Gastos Gerais'!$E$4:$E$1002),-('Gastos Gerais'!$C$4:$C$1002)))</f>
        <v>0</v>
      </c>
      <c r="AF14" s="73">
        <f>IF($B14="",0,SUMPRODUCT(-('Gastos Gerais'!$F$4:$F$1002='Gastos das Atividades'!$B14),-('Gastos das Atividades'!AF$3&gt;='Gastos Gerais'!$D$4:$D$1002),-('Gastos das Atividades'!AF$3&lt;='Gastos Gerais'!$E$4:$E$1002),-('Gastos Gerais'!$C$4:$C$1002)))</f>
        <v>0</v>
      </c>
      <c r="AG14" s="73">
        <f>IF($B14="",0,SUMPRODUCT(-('Gastos Gerais'!$F$4:$F$1002='Gastos das Atividades'!$B14),-('Gastos das Atividades'!AG$3&gt;='Gastos Gerais'!$D$4:$D$1002),-('Gastos das Atividades'!AG$3&lt;='Gastos Gerais'!$E$4:$E$1002),-('Gastos Gerais'!$C$4:$C$1002)))</f>
        <v>0</v>
      </c>
      <c r="AH14" s="73">
        <f>IF($B14="",0,SUMPRODUCT(-('Gastos Gerais'!$F$4:$F$1002='Gastos das Atividades'!$B14),-('Gastos das Atividades'!AH$3&gt;='Gastos Gerais'!$D$4:$D$1002),-('Gastos das Atividades'!AH$3&lt;='Gastos Gerais'!$E$4:$E$1002),-('Gastos Gerais'!$C$4:$C$1002)))</f>
        <v>0</v>
      </c>
      <c r="AI14" s="73">
        <f>IF($B14="",0,SUMPRODUCT(-('Gastos Gerais'!$F$4:$F$1002='Gastos das Atividades'!$B14),-('Gastos das Atividades'!AI$3&gt;='Gastos Gerais'!$D$4:$D$1002),-('Gastos das Atividades'!AI$3&lt;='Gastos Gerais'!$E$4:$E$1002),-('Gastos Gerais'!$C$4:$C$1002)))</f>
        <v>0</v>
      </c>
      <c r="AJ14" s="73">
        <f>IF($B14="",0,SUMPRODUCT(-('Gastos Gerais'!$F$4:$F$1002='Gastos das Atividades'!$B14),-('Gastos das Atividades'!AJ$3&gt;='Gastos Gerais'!$D$4:$D$1002),-('Gastos das Atividades'!AJ$3&lt;='Gastos Gerais'!$E$4:$E$1002),-('Gastos Gerais'!$C$4:$C$1002)))</f>
        <v>0</v>
      </c>
      <c r="AK14" s="73">
        <f>IF($B14="",0,SUMPRODUCT(-('Gastos Gerais'!$F$4:$F$1002='Gastos das Atividades'!$B14),-('Gastos das Atividades'!AK$3&gt;='Gastos Gerais'!$D$4:$D$1002),-('Gastos das Atividades'!AK$3&lt;='Gastos Gerais'!$E$4:$E$1002),-('Gastos Gerais'!$C$4:$C$1002)))</f>
        <v>0</v>
      </c>
      <c r="AL14" s="73">
        <f>IF($B14="",0,SUMPRODUCT(-('Gastos Gerais'!$F$4:$F$1002='Gastos das Atividades'!$B14),-('Gastos das Atividades'!AL$3&gt;='Gastos Gerais'!$D$4:$D$1002),-('Gastos das Atividades'!AL$3&lt;='Gastos Gerais'!$E$4:$E$1002),-('Gastos Gerais'!$C$4:$C$1002)))</f>
        <v>0</v>
      </c>
      <c r="AM14" s="73">
        <f>IF($B14="",0,SUMPRODUCT(-('Gastos Gerais'!$F$4:$F$1002='Gastos das Atividades'!$B14),-('Gastos das Atividades'!AM$3&gt;='Gastos Gerais'!$D$4:$D$1002),-('Gastos das Atividades'!AM$3&lt;='Gastos Gerais'!$E$4:$E$1002),-('Gastos Gerais'!$C$4:$C$1002)))</f>
        <v>0</v>
      </c>
      <c r="AN14" s="73">
        <f>IF($B14="",0,SUMPRODUCT(-('Gastos Gerais'!$F$4:$F$1002='Gastos das Atividades'!$B14),-('Gastos das Atividades'!AN$3&gt;='Gastos Gerais'!$D$4:$D$1002),-('Gastos das Atividades'!AN$3&lt;='Gastos Gerais'!$E$4:$E$1002),-('Gastos Gerais'!$C$4:$C$1002)))</f>
        <v>0</v>
      </c>
      <c r="AO14" s="73">
        <f>IF($B14="",0,SUMPRODUCT(-('Gastos Gerais'!$F$4:$F$1002='Gastos das Atividades'!$B14),-('Gastos das Atividades'!AO$3&gt;='Gastos Gerais'!$D$4:$D$1002),-('Gastos das Atividades'!AO$3&lt;='Gastos Gerais'!$E$4:$E$1002),-('Gastos Gerais'!$C$4:$C$1002)))</f>
        <v>0</v>
      </c>
      <c r="AP14" s="73">
        <f>IF($B14="",0,SUMPRODUCT(-('Gastos Gerais'!$F$4:$F$1002='Gastos das Atividades'!$B14),-('Gastos das Atividades'!AP$3&gt;='Gastos Gerais'!$D$4:$D$1002),-('Gastos das Atividades'!AP$3&lt;='Gastos Gerais'!$E$4:$E$1002),-('Gastos Gerais'!$C$4:$C$1002)))</f>
        <v>0</v>
      </c>
      <c r="AQ14" s="73">
        <f>IF($B14="",0,SUMPRODUCT(-('Gastos Gerais'!$F$4:$F$1002='Gastos das Atividades'!$B14),-('Gastos das Atividades'!AQ$3&gt;='Gastos Gerais'!$D$4:$D$1002),-('Gastos das Atividades'!AQ$3&lt;='Gastos Gerais'!$E$4:$E$1002),-('Gastos Gerais'!$C$4:$C$1002)))</f>
        <v>0</v>
      </c>
      <c r="AR14" s="73">
        <f>IF($B14="",0,SUMPRODUCT(-('Gastos Gerais'!$F$4:$F$1002='Gastos das Atividades'!$B14),-('Gastos das Atividades'!AR$3&gt;='Gastos Gerais'!$D$4:$D$1002),-('Gastos das Atividades'!AR$3&lt;='Gastos Gerais'!$E$4:$E$1002),-('Gastos Gerais'!$C$4:$C$1002)))</f>
        <v>0</v>
      </c>
      <c r="AS14" s="73">
        <f>IF($B14="",0,SUMPRODUCT(-('Gastos Gerais'!$F$4:$F$1002='Gastos das Atividades'!$B14),-('Gastos das Atividades'!AS$3&gt;='Gastos Gerais'!$D$4:$D$1002),-('Gastos das Atividades'!AS$3&lt;='Gastos Gerais'!$E$4:$E$1002),-('Gastos Gerais'!$C$4:$C$1002)))</f>
        <v>0</v>
      </c>
      <c r="AT14" s="73">
        <f>IF($B14="",0,SUMPRODUCT(-('Gastos Gerais'!$F$4:$F$1002='Gastos das Atividades'!$B14),-('Gastos das Atividades'!AT$3&gt;='Gastos Gerais'!$D$4:$D$1002),-('Gastos das Atividades'!AT$3&lt;='Gastos Gerais'!$E$4:$E$1002),-('Gastos Gerais'!$C$4:$C$1002)))</f>
        <v>0</v>
      </c>
      <c r="AU14" s="73">
        <f>IF($B14="",0,SUMPRODUCT(-('Gastos Gerais'!$F$4:$F$1002='Gastos das Atividades'!$B14),-('Gastos das Atividades'!AU$3&gt;='Gastos Gerais'!$D$4:$D$1002),-('Gastos das Atividades'!AU$3&lt;='Gastos Gerais'!$E$4:$E$1002),-('Gastos Gerais'!$C$4:$C$1002)))</f>
        <v>0</v>
      </c>
      <c r="AV14" s="73">
        <f>IF($B14="",0,SUMPRODUCT(-('Gastos Gerais'!$F$4:$F$1002='Gastos das Atividades'!$B14),-('Gastos das Atividades'!AV$3&gt;='Gastos Gerais'!$D$4:$D$1002),-('Gastos das Atividades'!AV$3&lt;='Gastos Gerais'!$E$4:$E$1002),-('Gastos Gerais'!$C$4:$C$1002)))</f>
        <v>0</v>
      </c>
      <c r="AW14" s="73">
        <f>IF($B14="",0,SUMPRODUCT(-('Gastos Gerais'!$F$4:$F$1002='Gastos das Atividades'!$B14),-('Gastos das Atividades'!AW$3&gt;='Gastos Gerais'!$D$4:$D$1002),-('Gastos das Atividades'!AW$3&lt;='Gastos Gerais'!$E$4:$E$1002),-('Gastos Gerais'!$C$4:$C$1002)))</f>
        <v>0</v>
      </c>
      <c r="AX14" s="73">
        <f>IF($B14="",0,SUMPRODUCT(-('Gastos Gerais'!$F$4:$F$1002='Gastos das Atividades'!$B14),-('Gastos das Atividades'!AX$3&gt;='Gastos Gerais'!$D$4:$D$1002),-('Gastos das Atividades'!AX$3&lt;='Gastos Gerais'!$E$4:$E$1002),-('Gastos Gerais'!$C$4:$C$1002)))</f>
        <v>0</v>
      </c>
      <c r="AY14" s="73">
        <f>IF($B14="",0,SUMPRODUCT(-('Gastos Gerais'!$F$4:$F$1002='Gastos das Atividades'!$B14),-('Gastos das Atividades'!AY$3&gt;='Gastos Gerais'!$D$4:$D$1002),-('Gastos das Atividades'!AY$3&lt;='Gastos Gerais'!$E$4:$E$1002),-('Gastos Gerais'!$C$4:$C$1002)))</f>
        <v>0</v>
      </c>
      <c r="AZ14" s="73">
        <f>IF($B14="",0,SUMPRODUCT(-('Gastos Gerais'!$F$4:$F$1002='Gastos das Atividades'!$B14),-('Gastos das Atividades'!AZ$3&gt;='Gastos Gerais'!$D$4:$D$1002),-('Gastos das Atividades'!AZ$3&lt;='Gastos Gerais'!$E$4:$E$1002),-('Gastos Gerais'!$C$4:$C$1002)))</f>
        <v>0</v>
      </c>
      <c r="BA14" s="73">
        <f>IF($B14="",0,SUMPRODUCT(-('Gastos Gerais'!$F$4:$F$1002='Gastos das Atividades'!$B14),-('Gastos das Atividades'!BA$3&gt;='Gastos Gerais'!$D$4:$D$1002),-('Gastos das Atividades'!BA$3&lt;='Gastos Gerais'!$E$4:$E$1002),-('Gastos Gerais'!$C$4:$C$1002)))</f>
        <v>0</v>
      </c>
      <c r="BB14" s="73">
        <f>IF($B14="",0,SUMPRODUCT(-('Gastos Gerais'!$F$4:$F$1002='Gastos das Atividades'!$B14),-('Gastos das Atividades'!BB$3&gt;='Gastos Gerais'!$D$4:$D$1002),-('Gastos das Atividades'!BB$3&lt;='Gastos Gerais'!$E$4:$E$1002),-('Gastos Gerais'!$C$4:$C$1002)))</f>
        <v>0</v>
      </c>
      <c r="BC14" s="73">
        <f>IF($B14="",0,SUMPRODUCT(-('Gastos Gerais'!$F$4:$F$1002='Gastos das Atividades'!$B14),-('Gastos das Atividades'!BC$3&gt;='Gastos Gerais'!$D$4:$D$1002),-('Gastos das Atividades'!BC$3&lt;='Gastos Gerais'!$E$4:$E$1002),-('Gastos Gerais'!$C$4:$C$1002)))</f>
        <v>0</v>
      </c>
      <c r="BD14" s="73">
        <f>IF($B14="",0,SUMPRODUCT(-('Gastos Gerais'!$F$4:$F$1002='Gastos das Atividades'!$B14),-('Gastos das Atividades'!BD$3&gt;='Gastos Gerais'!$D$4:$D$1002),-('Gastos das Atividades'!BD$3&lt;='Gastos Gerais'!$E$4:$E$1002),-('Gastos Gerais'!$C$4:$C$1002)))</f>
        <v>0</v>
      </c>
      <c r="BE14" s="73">
        <f>IF($B14="",0,SUMPRODUCT(-('Gastos Gerais'!$F$4:$F$1002='Gastos das Atividades'!$B14),-('Gastos das Atividades'!BE$3&gt;='Gastos Gerais'!$D$4:$D$1002),-('Gastos das Atividades'!BE$3&lt;='Gastos Gerais'!$E$4:$E$1002),-('Gastos Gerais'!$C$4:$C$1002)))</f>
        <v>0</v>
      </c>
      <c r="BF14" s="73">
        <f>IF($B14="",0,SUMPRODUCT(-('Gastos Gerais'!$F$4:$F$1002='Gastos das Atividades'!$B14),-('Gastos das Atividades'!BF$3&gt;='Gastos Gerais'!$D$4:$D$1002),-('Gastos das Atividades'!BF$3&lt;='Gastos Gerais'!$E$4:$E$1002),-('Gastos Gerais'!$C$4:$C$1002)))</f>
        <v>0</v>
      </c>
      <c r="BG14" s="73">
        <f>IF($B14="",0,SUMPRODUCT(-('Gastos Gerais'!$F$4:$F$1002='Gastos das Atividades'!$B14),-('Gastos das Atividades'!BG$3&gt;='Gastos Gerais'!$D$4:$D$1002),-('Gastos das Atividades'!BG$3&lt;='Gastos Gerais'!$E$4:$E$1002),-('Gastos Gerais'!$C$4:$C$1002)))</f>
        <v>0</v>
      </c>
      <c r="BH14" s="73">
        <f>IF($B14="",0,SUMPRODUCT(-('Gastos Gerais'!$F$4:$F$1002='Gastos das Atividades'!$B14),-('Gastos das Atividades'!BH$3&gt;='Gastos Gerais'!$D$4:$D$1002),-('Gastos das Atividades'!BH$3&lt;='Gastos Gerais'!$E$4:$E$1002),-('Gastos Gerais'!$C$4:$C$1002)))</f>
        <v>0</v>
      </c>
      <c r="BI14" s="73">
        <f>IF($B14="",0,SUMPRODUCT(-('Gastos Gerais'!$F$4:$F$1002='Gastos das Atividades'!$B14),-('Gastos das Atividades'!BI$3&gt;='Gastos Gerais'!$D$4:$D$1002),-('Gastos das Atividades'!BI$3&lt;='Gastos Gerais'!$E$4:$E$1002),-('Gastos Gerais'!$C$4:$C$1002)))</f>
        <v>0</v>
      </c>
      <c r="BJ14" s="73">
        <f>IF($B14="",0,SUMPRODUCT(-('Gastos Gerais'!$F$4:$F$1002='Gastos das Atividades'!$B14),-('Gastos das Atividades'!BJ$3&gt;='Gastos Gerais'!$D$4:$D$1002),-('Gastos das Atividades'!BJ$3&lt;='Gastos Gerais'!$E$4:$E$1002),-('Gastos Gerais'!$C$4:$C$1002)))</f>
        <v>0</v>
      </c>
      <c r="BK14" s="73">
        <f>IF($B14="",0,SUMPRODUCT(-('Gastos Gerais'!$F$4:$F$1002='Gastos das Atividades'!$B14),-('Gastos das Atividades'!BK$3&gt;='Gastos Gerais'!$D$4:$D$1002),-('Gastos das Atividades'!BK$3&lt;='Gastos Gerais'!$E$4:$E$1002),-('Gastos Gerais'!$C$4:$C$1002)))</f>
        <v>0</v>
      </c>
      <c r="BL14" s="73">
        <f>IF($B14="",0,SUMPRODUCT(-('Gastos Gerais'!$F$4:$F$1002='Gastos das Atividades'!$B14),-('Gastos das Atividades'!BL$3&gt;='Gastos Gerais'!$D$4:$D$1002),-('Gastos das Atividades'!BL$3&lt;='Gastos Gerais'!$E$4:$E$1002),-('Gastos Gerais'!$C$4:$C$1002)))</f>
        <v>0</v>
      </c>
      <c r="BM14" s="73">
        <f>IF($B14="",0,SUMPRODUCT(-('Gastos Gerais'!$F$4:$F$1002='Gastos das Atividades'!$B14),-('Gastos das Atividades'!BM$3&gt;='Gastos Gerais'!$D$4:$D$1002),-('Gastos das Atividades'!BM$3&lt;='Gastos Gerais'!$E$4:$E$1002),-('Gastos Gerais'!$C$4:$C$1002)))</f>
        <v>0</v>
      </c>
      <c r="BN14" s="73">
        <f>IF($B14="",0,SUMPRODUCT(-('Gastos Gerais'!$F$4:$F$1002='Gastos das Atividades'!$B14),-('Gastos das Atividades'!BN$3&gt;='Gastos Gerais'!$D$4:$D$1002),-('Gastos das Atividades'!BN$3&lt;='Gastos Gerais'!$E$4:$E$1002),-('Gastos Gerais'!$C$4:$C$1002)))</f>
        <v>0</v>
      </c>
      <c r="BO14" s="73">
        <f>IF($B14="",0,SUMPRODUCT(-('Gastos Gerais'!$F$4:$F$1002='Gastos das Atividades'!$B14),-('Gastos das Atividades'!BO$3&gt;='Gastos Gerais'!$D$4:$D$1002),-('Gastos das Atividades'!BO$3&lt;='Gastos Gerais'!$E$4:$E$1002),-('Gastos Gerais'!$C$4:$C$1002)))</f>
        <v>0</v>
      </c>
      <c r="BP14" s="73">
        <f>IF($B14="",0,SUMPRODUCT(-('Gastos Gerais'!$F$4:$F$1002='Gastos das Atividades'!$B14),-('Gastos das Atividades'!BP$3&gt;='Gastos Gerais'!$D$4:$D$1002),-('Gastos das Atividades'!BP$3&lt;='Gastos Gerais'!$E$4:$E$1002),-('Gastos Gerais'!$C$4:$C$1002)))</f>
        <v>0</v>
      </c>
      <c r="BQ14" s="73">
        <f>IF($B14="",0,SUMPRODUCT(-('Gastos Gerais'!$F$4:$F$1002='Gastos das Atividades'!$B14),-('Gastos das Atividades'!BQ$3&gt;='Gastos Gerais'!$D$4:$D$1002),-('Gastos das Atividades'!BQ$3&lt;='Gastos Gerais'!$E$4:$E$1002),-('Gastos Gerais'!$C$4:$C$1002)))</f>
        <v>0</v>
      </c>
      <c r="BR14" s="73">
        <f>IF($B14="",0,SUMPRODUCT(-('Gastos Gerais'!$F$4:$F$1002='Gastos das Atividades'!$B14),-('Gastos das Atividades'!BR$3&gt;='Gastos Gerais'!$D$4:$D$1002),-('Gastos das Atividades'!BR$3&lt;='Gastos Gerais'!$E$4:$E$1002),-('Gastos Gerais'!$C$4:$C$1002)))</f>
        <v>0</v>
      </c>
      <c r="BS14" s="73">
        <f>IF($B14="",0,SUMPRODUCT(-('Gastos Gerais'!$F$4:$F$1002='Gastos das Atividades'!$B14),-('Gastos das Atividades'!BS$3&gt;='Gastos Gerais'!$D$4:$D$1002),-('Gastos das Atividades'!BS$3&lt;='Gastos Gerais'!$E$4:$E$1002),-('Gastos Gerais'!$C$4:$C$1002)))</f>
        <v>0</v>
      </c>
      <c r="BT14" s="73">
        <f>IF($B14="",0,SUMPRODUCT(-('Gastos Gerais'!$F$4:$F$1002='Gastos das Atividades'!$B14),-('Gastos das Atividades'!BT$3&gt;='Gastos Gerais'!$D$4:$D$1002),-('Gastos das Atividades'!BT$3&lt;='Gastos Gerais'!$E$4:$E$1002),-('Gastos Gerais'!$C$4:$C$1002)))</f>
        <v>0</v>
      </c>
      <c r="BU14" s="73">
        <f>IF($B14="",0,SUMPRODUCT(-('Gastos Gerais'!$F$4:$F$1002='Gastos das Atividades'!$B14),-('Gastos das Atividades'!BU$3&gt;='Gastos Gerais'!$D$4:$D$1002),-('Gastos das Atividades'!BU$3&lt;='Gastos Gerais'!$E$4:$E$1002),-('Gastos Gerais'!$C$4:$C$1002)))</f>
        <v>0</v>
      </c>
      <c r="BV14" s="73">
        <f>IF($B14="",0,SUMPRODUCT(-('Gastos Gerais'!$F$4:$F$1002='Gastos das Atividades'!$B14),-('Gastos das Atividades'!BV$3&gt;='Gastos Gerais'!$D$4:$D$1002),-('Gastos das Atividades'!BV$3&lt;='Gastos Gerais'!$E$4:$E$1002),-('Gastos Gerais'!$C$4:$C$1002)))</f>
        <v>0</v>
      </c>
      <c r="BW14" s="73">
        <f>IF($B14="",0,SUMPRODUCT(-('Gastos Gerais'!$F$4:$F$1002='Gastos das Atividades'!$B14),-('Gastos das Atividades'!BW$3&gt;='Gastos Gerais'!$D$4:$D$1002),-('Gastos das Atividades'!BW$3&lt;='Gastos Gerais'!$E$4:$E$1002),-('Gastos Gerais'!$C$4:$C$1002)))</f>
        <v>0</v>
      </c>
      <c r="BX14" s="73">
        <f>IF($B14="",0,SUMPRODUCT(-('Gastos Gerais'!$F$4:$F$1002='Gastos das Atividades'!$B14),-('Gastos das Atividades'!BX$3&gt;='Gastos Gerais'!$D$4:$D$1002),-('Gastos das Atividades'!BX$3&lt;='Gastos Gerais'!$E$4:$E$1002),-('Gastos Gerais'!$C$4:$C$1002)))</f>
        <v>0</v>
      </c>
    </row>
    <row r="15" spans="1:77">
      <c r="A15" s="139">
        <v>12</v>
      </c>
      <c r="B15" s="157"/>
      <c r="C15" s="298">
        <v>0</v>
      </c>
      <c r="D15" s="349">
        <f t="shared" si="9"/>
        <v>0</v>
      </c>
      <c r="E15" s="137">
        <f t="shared" si="10"/>
        <v>0</v>
      </c>
      <c r="F15" s="73">
        <f t="shared" si="2"/>
        <v>0</v>
      </c>
      <c r="G15" s="73">
        <f t="shared" si="2"/>
        <v>0</v>
      </c>
      <c r="H15" s="73">
        <f t="shared" si="2"/>
        <v>0</v>
      </c>
      <c r="I15" s="73">
        <f t="shared" si="2"/>
        <v>0</v>
      </c>
      <c r="J15" s="138">
        <f t="shared" si="3"/>
        <v>0</v>
      </c>
      <c r="K15" s="76">
        <f t="shared" si="4"/>
        <v>0</v>
      </c>
      <c r="L15" s="76">
        <f t="shared" si="5"/>
        <v>0</v>
      </c>
      <c r="M15" s="76">
        <f t="shared" si="6"/>
        <v>0</v>
      </c>
      <c r="N15" s="76">
        <f t="shared" si="11"/>
        <v>0</v>
      </c>
      <c r="O15" s="76">
        <f t="shared" si="12"/>
        <v>0</v>
      </c>
      <c r="P15" s="202">
        <f t="shared" si="8"/>
        <v>0</v>
      </c>
      <c r="Q15" s="73">
        <f>IF($B15="",0,SUMPRODUCT(-('Gastos Gerais'!$F$4:$F$1002='Gastos das Atividades'!$B15),-('Gastos das Atividades'!Q$3&gt;='Gastos Gerais'!$D$4:$D$1002),-('Gastos das Atividades'!Q$3&lt;='Gastos Gerais'!$E$4:$E$1002),-('Gastos Gerais'!$C$4:$C$1002)))</f>
        <v>0</v>
      </c>
      <c r="R15" s="73">
        <f>IF($B15="",0,SUMPRODUCT(-('Gastos Gerais'!$F$4:$F$1002='Gastos das Atividades'!$B15),-('Gastos das Atividades'!R$3&gt;='Gastos Gerais'!$D$4:$D$1002),-('Gastos das Atividades'!R$3&lt;='Gastos Gerais'!$E$4:$E$1002),-('Gastos Gerais'!$C$4:$C$1002)))</f>
        <v>0</v>
      </c>
      <c r="S15" s="73">
        <f>IF($B15="",0,SUMPRODUCT(-('Gastos Gerais'!$F$4:$F$1002='Gastos das Atividades'!$B15),-('Gastos das Atividades'!S$3&gt;='Gastos Gerais'!$D$4:$D$1002),-('Gastos das Atividades'!S$3&lt;='Gastos Gerais'!$E$4:$E$1002),-('Gastos Gerais'!$C$4:$C$1002)))</f>
        <v>0</v>
      </c>
      <c r="T15" s="73">
        <f>IF($B15="",0,SUMPRODUCT(-('Gastos Gerais'!$F$4:$F$1002='Gastos das Atividades'!$B15),-('Gastos das Atividades'!T$3&gt;='Gastos Gerais'!$D$4:$D$1002),-('Gastos das Atividades'!T$3&lt;='Gastos Gerais'!$E$4:$E$1002),-('Gastos Gerais'!$C$4:$C$1002)))</f>
        <v>0</v>
      </c>
      <c r="U15" s="73">
        <f>IF($B15="",0,SUMPRODUCT(-('Gastos Gerais'!$F$4:$F$1002='Gastos das Atividades'!$B15),-('Gastos das Atividades'!U$3&gt;='Gastos Gerais'!$D$4:$D$1002),-('Gastos das Atividades'!U$3&lt;='Gastos Gerais'!$E$4:$E$1002),-('Gastos Gerais'!$C$4:$C$1002)))</f>
        <v>0</v>
      </c>
      <c r="V15" s="73">
        <f>IF($B15="",0,SUMPRODUCT(-('Gastos Gerais'!$F$4:$F$1002='Gastos das Atividades'!$B15),-('Gastos das Atividades'!V$3&gt;='Gastos Gerais'!$D$4:$D$1002),-('Gastos das Atividades'!V$3&lt;='Gastos Gerais'!$E$4:$E$1002),-('Gastos Gerais'!$C$4:$C$1002)))</f>
        <v>0</v>
      </c>
      <c r="W15" s="73">
        <f>IF($B15="",0,SUMPRODUCT(-('Gastos Gerais'!$F$4:$F$1002='Gastos das Atividades'!$B15),-('Gastos das Atividades'!W$3&gt;='Gastos Gerais'!$D$4:$D$1002),-('Gastos das Atividades'!W$3&lt;='Gastos Gerais'!$E$4:$E$1002),-('Gastos Gerais'!$C$4:$C$1002)))</f>
        <v>0</v>
      </c>
      <c r="X15" s="73">
        <f>IF($B15="",0,SUMPRODUCT(-('Gastos Gerais'!$F$4:$F$1002='Gastos das Atividades'!$B15),-('Gastos das Atividades'!X$3&gt;='Gastos Gerais'!$D$4:$D$1002),-('Gastos das Atividades'!X$3&lt;='Gastos Gerais'!$E$4:$E$1002),-('Gastos Gerais'!$C$4:$C$1002)))</f>
        <v>0</v>
      </c>
      <c r="Y15" s="73">
        <f>IF($B15="",0,SUMPRODUCT(-('Gastos Gerais'!$F$4:$F$1002='Gastos das Atividades'!$B15),-('Gastos das Atividades'!Y$3&gt;='Gastos Gerais'!$D$4:$D$1002),-('Gastos das Atividades'!Y$3&lt;='Gastos Gerais'!$E$4:$E$1002),-('Gastos Gerais'!$C$4:$C$1002)))</f>
        <v>0</v>
      </c>
      <c r="Z15" s="73">
        <f>IF($B15="",0,SUMPRODUCT(-('Gastos Gerais'!$F$4:$F$1002='Gastos das Atividades'!$B15),-('Gastos das Atividades'!Z$3&gt;='Gastos Gerais'!$D$4:$D$1002),-('Gastos das Atividades'!Z$3&lt;='Gastos Gerais'!$E$4:$E$1002),-('Gastos Gerais'!$C$4:$C$1002)))</f>
        <v>0</v>
      </c>
      <c r="AA15" s="73">
        <f>IF($B15="",0,SUMPRODUCT(-('Gastos Gerais'!$F$4:$F$1002='Gastos das Atividades'!$B15),-('Gastos das Atividades'!AA$3&gt;='Gastos Gerais'!$D$4:$D$1002),-('Gastos das Atividades'!AA$3&lt;='Gastos Gerais'!$E$4:$E$1002),-('Gastos Gerais'!$C$4:$C$1002)))</f>
        <v>0</v>
      </c>
      <c r="AB15" s="73">
        <f>IF($B15="",0,SUMPRODUCT(-('Gastos Gerais'!$F$4:$F$1002='Gastos das Atividades'!$B15),-('Gastos das Atividades'!AB$3&gt;='Gastos Gerais'!$D$4:$D$1002),-('Gastos das Atividades'!AB$3&lt;='Gastos Gerais'!$E$4:$E$1002),-('Gastos Gerais'!$C$4:$C$1002)))</f>
        <v>0</v>
      </c>
      <c r="AC15" s="73">
        <f>IF($B15="",0,SUMPRODUCT(-('Gastos Gerais'!$F$4:$F$1002='Gastos das Atividades'!$B15),-('Gastos das Atividades'!AC$3&gt;='Gastos Gerais'!$D$4:$D$1002),-('Gastos das Atividades'!AC$3&lt;='Gastos Gerais'!$E$4:$E$1002),-('Gastos Gerais'!$C$4:$C$1002)))</f>
        <v>0</v>
      </c>
      <c r="AD15" s="73">
        <f>IF($B15="",0,SUMPRODUCT(-('Gastos Gerais'!$F$4:$F$1002='Gastos das Atividades'!$B15),-('Gastos das Atividades'!AD$3&gt;='Gastos Gerais'!$D$4:$D$1002),-('Gastos das Atividades'!AD$3&lt;='Gastos Gerais'!$E$4:$E$1002),-('Gastos Gerais'!$C$4:$C$1002)))</f>
        <v>0</v>
      </c>
      <c r="AE15" s="73">
        <f>IF($B15="",0,SUMPRODUCT(-('Gastos Gerais'!$F$4:$F$1002='Gastos das Atividades'!$B15),-('Gastos das Atividades'!AE$3&gt;='Gastos Gerais'!$D$4:$D$1002),-('Gastos das Atividades'!AE$3&lt;='Gastos Gerais'!$E$4:$E$1002),-('Gastos Gerais'!$C$4:$C$1002)))</f>
        <v>0</v>
      </c>
      <c r="AF15" s="73">
        <f>IF($B15="",0,SUMPRODUCT(-('Gastos Gerais'!$F$4:$F$1002='Gastos das Atividades'!$B15),-('Gastos das Atividades'!AF$3&gt;='Gastos Gerais'!$D$4:$D$1002),-('Gastos das Atividades'!AF$3&lt;='Gastos Gerais'!$E$4:$E$1002),-('Gastos Gerais'!$C$4:$C$1002)))</f>
        <v>0</v>
      </c>
      <c r="AG15" s="73">
        <f>IF($B15="",0,SUMPRODUCT(-('Gastos Gerais'!$F$4:$F$1002='Gastos das Atividades'!$B15),-('Gastos das Atividades'!AG$3&gt;='Gastos Gerais'!$D$4:$D$1002),-('Gastos das Atividades'!AG$3&lt;='Gastos Gerais'!$E$4:$E$1002),-('Gastos Gerais'!$C$4:$C$1002)))</f>
        <v>0</v>
      </c>
      <c r="AH15" s="73">
        <f>IF($B15="",0,SUMPRODUCT(-('Gastos Gerais'!$F$4:$F$1002='Gastos das Atividades'!$B15),-('Gastos das Atividades'!AH$3&gt;='Gastos Gerais'!$D$4:$D$1002),-('Gastos das Atividades'!AH$3&lt;='Gastos Gerais'!$E$4:$E$1002),-('Gastos Gerais'!$C$4:$C$1002)))</f>
        <v>0</v>
      </c>
      <c r="AI15" s="73">
        <f>IF($B15="",0,SUMPRODUCT(-('Gastos Gerais'!$F$4:$F$1002='Gastos das Atividades'!$B15),-('Gastos das Atividades'!AI$3&gt;='Gastos Gerais'!$D$4:$D$1002),-('Gastos das Atividades'!AI$3&lt;='Gastos Gerais'!$E$4:$E$1002),-('Gastos Gerais'!$C$4:$C$1002)))</f>
        <v>0</v>
      </c>
      <c r="AJ15" s="73">
        <f>IF($B15="",0,SUMPRODUCT(-('Gastos Gerais'!$F$4:$F$1002='Gastos das Atividades'!$B15),-('Gastos das Atividades'!AJ$3&gt;='Gastos Gerais'!$D$4:$D$1002),-('Gastos das Atividades'!AJ$3&lt;='Gastos Gerais'!$E$4:$E$1002),-('Gastos Gerais'!$C$4:$C$1002)))</f>
        <v>0</v>
      </c>
      <c r="AK15" s="73">
        <f>IF($B15="",0,SUMPRODUCT(-('Gastos Gerais'!$F$4:$F$1002='Gastos das Atividades'!$B15),-('Gastos das Atividades'!AK$3&gt;='Gastos Gerais'!$D$4:$D$1002),-('Gastos das Atividades'!AK$3&lt;='Gastos Gerais'!$E$4:$E$1002),-('Gastos Gerais'!$C$4:$C$1002)))</f>
        <v>0</v>
      </c>
      <c r="AL15" s="73">
        <f>IF($B15="",0,SUMPRODUCT(-('Gastos Gerais'!$F$4:$F$1002='Gastos das Atividades'!$B15),-('Gastos das Atividades'!AL$3&gt;='Gastos Gerais'!$D$4:$D$1002),-('Gastos das Atividades'!AL$3&lt;='Gastos Gerais'!$E$4:$E$1002),-('Gastos Gerais'!$C$4:$C$1002)))</f>
        <v>0</v>
      </c>
      <c r="AM15" s="73">
        <f>IF($B15="",0,SUMPRODUCT(-('Gastos Gerais'!$F$4:$F$1002='Gastos das Atividades'!$B15),-('Gastos das Atividades'!AM$3&gt;='Gastos Gerais'!$D$4:$D$1002),-('Gastos das Atividades'!AM$3&lt;='Gastos Gerais'!$E$4:$E$1002),-('Gastos Gerais'!$C$4:$C$1002)))</f>
        <v>0</v>
      </c>
      <c r="AN15" s="73">
        <f>IF($B15="",0,SUMPRODUCT(-('Gastos Gerais'!$F$4:$F$1002='Gastos das Atividades'!$B15),-('Gastos das Atividades'!AN$3&gt;='Gastos Gerais'!$D$4:$D$1002),-('Gastos das Atividades'!AN$3&lt;='Gastos Gerais'!$E$4:$E$1002),-('Gastos Gerais'!$C$4:$C$1002)))</f>
        <v>0</v>
      </c>
      <c r="AO15" s="73">
        <f>IF($B15="",0,SUMPRODUCT(-('Gastos Gerais'!$F$4:$F$1002='Gastos das Atividades'!$B15),-('Gastos das Atividades'!AO$3&gt;='Gastos Gerais'!$D$4:$D$1002),-('Gastos das Atividades'!AO$3&lt;='Gastos Gerais'!$E$4:$E$1002),-('Gastos Gerais'!$C$4:$C$1002)))</f>
        <v>0</v>
      </c>
      <c r="AP15" s="73">
        <f>IF($B15="",0,SUMPRODUCT(-('Gastos Gerais'!$F$4:$F$1002='Gastos das Atividades'!$B15),-('Gastos das Atividades'!AP$3&gt;='Gastos Gerais'!$D$4:$D$1002),-('Gastos das Atividades'!AP$3&lt;='Gastos Gerais'!$E$4:$E$1002),-('Gastos Gerais'!$C$4:$C$1002)))</f>
        <v>0</v>
      </c>
      <c r="AQ15" s="73">
        <f>IF($B15="",0,SUMPRODUCT(-('Gastos Gerais'!$F$4:$F$1002='Gastos das Atividades'!$B15),-('Gastos das Atividades'!AQ$3&gt;='Gastos Gerais'!$D$4:$D$1002),-('Gastos das Atividades'!AQ$3&lt;='Gastos Gerais'!$E$4:$E$1002),-('Gastos Gerais'!$C$4:$C$1002)))</f>
        <v>0</v>
      </c>
      <c r="AR15" s="73">
        <f>IF($B15="",0,SUMPRODUCT(-('Gastos Gerais'!$F$4:$F$1002='Gastos das Atividades'!$B15),-('Gastos das Atividades'!AR$3&gt;='Gastos Gerais'!$D$4:$D$1002),-('Gastos das Atividades'!AR$3&lt;='Gastos Gerais'!$E$4:$E$1002),-('Gastos Gerais'!$C$4:$C$1002)))</f>
        <v>0</v>
      </c>
      <c r="AS15" s="73">
        <f>IF($B15="",0,SUMPRODUCT(-('Gastos Gerais'!$F$4:$F$1002='Gastos das Atividades'!$B15),-('Gastos das Atividades'!AS$3&gt;='Gastos Gerais'!$D$4:$D$1002),-('Gastos das Atividades'!AS$3&lt;='Gastos Gerais'!$E$4:$E$1002),-('Gastos Gerais'!$C$4:$C$1002)))</f>
        <v>0</v>
      </c>
      <c r="AT15" s="73">
        <f>IF($B15="",0,SUMPRODUCT(-('Gastos Gerais'!$F$4:$F$1002='Gastos das Atividades'!$B15),-('Gastos das Atividades'!AT$3&gt;='Gastos Gerais'!$D$4:$D$1002),-('Gastos das Atividades'!AT$3&lt;='Gastos Gerais'!$E$4:$E$1002),-('Gastos Gerais'!$C$4:$C$1002)))</f>
        <v>0</v>
      </c>
      <c r="AU15" s="73">
        <f>IF($B15="",0,SUMPRODUCT(-('Gastos Gerais'!$F$4:$F$1002='Gastos das Atividades'!$B15),-('Gastos das Atividades'!AU$3&gt;='Gastos Gerais'!$D$4:$D$1002),-('Gastos das Atividades'!AU$3&lt;='Gastos Gerais'!$E$4:$E$1002),-('Gastos Gerais'!$C$4:$C$1002)))</f>
        <v>0</v>
      </c>
      <c r="AV15" s="73">
        <f>IF($B15="",0,SUMPRODUCT(-('Gastos Gerais'!$F$4:$F$1002='Gastos das Atividades'!$B15),-('Gastos das Atividades'!AV$3&gt;='Gastos Gerais'!$D$4:$D$1002),-('Gastos das Atividades'!AV$3&lt;='Gastos Gerais'!$E$4:$E$1002),-('Gastos Gerais'!$C$4:$C$1002)))</f>
        <v>0</v>
      </c>
      <c r="AW15" s="73">
        <f>IF($B15="",0,SUMPRODUCT(-('Gastos Gerais'!$F$4:$F$1002='Gastos das Atividades'!$B15),-('Gastos das Atividades'!AW$3&gt;='Gastos Gerais'!$D$4:$D$1002),-('Gastos das Atividades'!AW$3&lt;='Gastos Gerais'!$E$4:$E$1002),-('Gastos Gerais'!$C$4:$C$1002)))</f>
        <v>0</v>
      </c>
      <c r="AX15" s="73">
        <f>IF($B15="",0,SUMPRODUCT(-('Gastos Gerais'!$F$4:$F$1002='Gastos das Atividades'!$B15),-('Gastos das Atividades'!AX$3&gt;='Gastos Gerais'!$D$4:$D$1002),-('Gastos das Atividades'!AX$3&lt;='Gastos Gerais'!$E$4:$E$1002),-('Gastos Gerais'!$C$4:$C$1002)))</f>
        <v>0</v>
      </c>
      <c r="AY15" s="73">
        <f>IF($B15="",0,SUMPRODUCT(-('Gastos Gerais'!$F$4:$F$1002='Gastos das Atividades'!$B15),-('Gastos das Atividades'!AY$3&gt;='Gastos Gerais'!$D$4:$D$1002),-('Gastos das Atividades'!AY$3&lt;='Gastos Gerais'!$E$4:$E$1002),-('Gastos Gerais'!$C$4:$C$1002)))</f>
        <v>0</v>
      </c>
      <c r="AZ15" s="73">
        <f>IF($B15="",0,SUMPRODUCT(-('Gastos Gerais'!$F$4:$F$1002='Gastos das Atividades'!$B15),-('Gastos das Atividades'!AZ$3&gt;='Gastos Gerais'!$D$4:$D$1002),-('Gastos das Atividades'!AZ$3&lt;='Gastos Gerais'!$E$4:$E$1002),-('Gastos Gerais'!$C$4:$C$1002)))</f>
        <v>0</v>
      </c>
      <c r="BA15" s="73">
        <f>IF($B15="",0,SUMPRODUCT(-('Gastos Gerais'!$F$4:$F$1002='Gastos das Atividades'!$B15),-('Gastos das Atividades'!BA$3&gt;='Gastos Gerais'!$D$4:$D$1002),-('Gastos das Atividades'!BA$3&lt;='Gastos Gerais'!$E$4:$E$1002),-('Gastos Gerais'!$C$4:$C$1002)))</f>
        <v>0</v>
      </c>
      <c r="BB15" s="73">
        <f>IF($B15="",0,SUMPRODUCT(-('Gastos Gerais'!$F$4:$F$1002='Gastos das Atividades'!$B15),-('Gastos das Atividades'!BB$3&gt;='Gastos Gerais'!$D$4:$D$1002),-('Gastos das Atividades'!BB$3&lt;='Gastos Gerais'!$E$4:$E$1002),-('Gastos Gerais'!$C$4:$C$1002)))</f>
        <v>0</v>
      </c>
      <c r="BC15" s="73">
        <f>IF($B15="",0,SUMPRODUCT(-('Gastos Gerais'!$F$4:$F$1002='Gastos das Atividades'!$B15),-('Gastos das Atividades'!BC$3&gt;='Gastos Gerais'!$D$4:$D$1002),-('Gastos das Atividades'!BC$3&lt;='Gastos Gerais'!$E$4:$E$1002),-('Gastos Gerais'!$C$4:$C$1002)))</f>
        <v>0</v>
      </c>
      <c r="BD15" s="73">
        <f>IF($B15="",0,SUMPRODUCT(-('Gastos Gerais'!$F$4:$F$1002='Gastos das Atividades'!$B15),-('Gastos das Atividades'!BD$3&gt;='Gastos Gerais'!$D$4:$D$1002),-('Gastos das Atividades'!BD$3&lt;='Gastos Gerais'!$E$4:$E$1002),-('Gastos Gerais'!$C$4:$C$1002)))</f>
        <v>0</v>
      </c>
      <c r="BE15" s="73">
        <f>IF($B15="",0,SUMPRODUCT(-('Gastos Gerais'!$F$4:$F$1002='Gastos das Atividades'!$B15),-('Gastos das Atividades'!BE$3&gt;='Gastos Gerais'!$D$4:$D$1002),-('Gastos das Atividades'!BE$3&lt;='Gastos Gerais'!$E$4:$E$1002),-('Gastos Gerais'!$C$4:$C$1002)))</f>
        <v>0</v>
      </c>
      <c r="BF15" s="73">
        <f>IF($B15="",0,SUMPRODUCT(-('Gastos Gerais'!$F$4:$F$1002='Gastos das Atividades'!$B15),-('Gastos das Atividades'!BF$3&gt;='Gastos Gerais'!$D$4:$D$1002),-('Gastos das Atividades'!BF$3&lt;='Gastos Gerais'!$E$4:$E$1002),-('Gastos Gerais'!$C$4:$C$1002)))</f>
        <v>0</v>
      </c>
      <c r="BG15" s="73">
        <f>IF($B15="",0,SUMPRODUCT(-('Gastos Gerais'!$F$4:$F$1002='Gastos das Atividades'!$B15),-('Gastos das Atividades'!BG$3&gt;='Gastos Gerais'!$D$4:$D$1002),-('Gastos das Atividades'!BG$3&lt;='Gastos Gerais'!$E$4:$E$1002),-('Gastos Gerais'!$C$4:$C$1002)))</f>
        <v>0</v>
      </c>
      <c r="BH15" s="73">
        <f>IF($B15="",0,SUMPRODUCT(-('Gastos Gerais'!$F$4:$F$1002='Gastos das Atividades'!$B15),-('Gastos das Atividades'!BH$3&gt;='Gastos Gerais'!$D$4:$D$1002),-('Gastos das Atividades'!BH$3&lt;='Gastos Gerais'!$E$4:$E$1002),-('Gastos Gerais'!$C$4:$C$1002)))</f>
        <v>0</v>
      </c>
      <c r="BI15" s="73">
        <f>IF($B15="",0,SUMPRODUCT(-('Gastos Gerais'!$F$4:$F$1002='Gastos das Atividades'!$B15),-('Gastos das Atividades'!BI$3&gt;='Gastos Gerais'!$D$4:$D$1002),-('Gastos das Atividades'!BI$3&lt;='Gastos Gerais'!$E$4:$E$1002),-('Gastos Gerais'!$C$4:$C$1002)))</f>
        <v>0</v>
      </c>
      <c r="BJ15" s="73">
        <f>IF($B15="",0,SUMPRODUCT(-('Gastos Gerais'!$F$4:$F$1002='Gastos das Atividades'!$B15),-('Gastos das Atividades'!BJ$3&gt;='Gastos Gerais'!$D$4:$D$1002),-('Gastos das Atividades'!BJ$3&lt;='Gastos Gerais'!$E$4:$E$1002),-('Gastos Gerais'!$C$4:$C$1002)))</f>
        <v>0</v>
      </c>
      <c r="BK15" s="73">
        <f>IF($B15="",0,SUMPRODUCT(-('Gastos Gerais'!$F$4:$F$1002='Gastos das Atividades'!$B15),-('Gastos das Atividades'!BK$3&gt;='Gastos Gerais'!$D$4:$D$1002),-('Gastos das Atividades'!BK$3&lt;='Gastos Gerais'!$E$4:$E$1002),-('Gastos Gerais'!$C$4:$C$1002)))</f>
        <v>0</v>
      </c>
      <c r="BL15" s="73">
        <f>IF($B15="",0,SUMPRODUCT(-('Gastos Gerais'!$F$4:$F$1002='Gastos das Atividades'!$B15),-('Gastos das Atividades'!BL$3&gt;='Gastos Gerais'!$D$4:$D$1002),-('Gastos das Atividades'!BL$3&lt;='Gastos Gerais'!$E$4:$E$1002),-('Gastos Gerais'!$C$4:$C$1002)))</f>
        <v>0</v>
      </c>
      <c r="BM15" s="73">
        <f>IF($B15="",0,SUMPRODUCT(-('Gastos Gerais'!$F$4:$F$1002='Gastos das Atividades'!$B15),-('Gastos das Atividades'!BM$3&gt;='Gastos Gerais'!$D$4:$D$1002),-('Gastos das Atividades'!BM$3&lt;='Gastos Gerais'!$E$4:$E$1002),-('Gastos Gerais'!$C$4:$C$1002)))</f>
        <v>0</v>
      </c>
      <c r="BN15" s="73">
        <f>IF($B15="",0,SUMPRODUCT(-('Gastos Gerais'!$F$4:$F$1002='Gastos das Atividades'!$B15),-('Gastos das Atividades'!BN$3&gt;='Gastos Gerais'!$D$4:$D$1002),-('Gastos das Atividades'!BN$3&lt;='Gastos Gerais'!$E$4:$E$1002),-('Gastos Gerais'!$C$4:$C$1002)))</f>
        <v>0</v>
      </c>
      <c r="BO15" s="73">
        <f>IF($B15="",0,SUMPRODUCT(-('Gastos Gerais'!$F$4:$F$1002='Gastos das Atividades'!$B15),-('Gastos das Atividades'!BO$3&gt;='Gastos Gerais'!$D$4:$D$1002),-('Gastos das Atividades'!BO$3&lt;='Gastos Gerais'!$E$4:$E$1002),-('Gastos Gerais'!$C$4:$C$1002)))</f>
        <v>0</v>
      </c>
      <c r="BP15" s="73">
        <f>IF($B15="",0,SUMPRODUCT(-('Gastos Gerais'!$F$4:$F$1002='Gastos das Atividades'!$B15),-('Gastos das Atividades'!BP$3&gt;='Gastos Gerais'!$D$4:$D$1002),-('Gastos das Atividades'!BP$3&lt;='Gastos Gerais'!$E$4:$E$1002),-('Gastos Gerais'!$C$4:$C$1002)))</f>
        <v>0</v>
      </c>
      <c r="BQ15" s="73">
        <f>IF($B15="",0,SUMPRODUCT(-('Gastos Gerais'!$F$4:$F$1002='Gastos das Atividades'!$B15),-('Gastos das Atividades'!BQ$3&gt;='Gastos Gerais'!$D$4:$D$1002),-('Gastos das Atividades'!BQ$3&lt;='Gastos Gerais'!$E$4:$E$1002),-('Gastos Gerais'!$C$4:$C$1002)))</f>
        <v>0</v>
      </c>
      <c r="BR15" s="73">
        <f>IF($B15="",0,SUMPRODUCT(-('Gastos Gerais'!$F$4:$F$1002='Gastos das Atividades'!$B15),-('Gastos das Atividades'!BR$3&gt;='Gastos Gerais'!$D$4:$D$1002),-('Gastos das Atividades'!BR$3&lt;='Gastos Gerais'!$E$4:$E$1002),-('Gastos Gerais'!$C$4:$C$1002)))</f>
        <v>0</v>
      </c>
      <c r="BS15" s="73">
        <f>IF($B15="",0,SUMPRODUCT(-('Gastos Gerais'!$F$4:$F$1002='Gastos das Atividades'!$B15),-('Gastos das Atividades'!BS$3&gt;='Gastos Gerais'!$D$4:$D$1002),-('Gastos das Atividades'!BS$3&lt;='Gastos Gerais'!$E$4:$E$1002),-('Gastos Gerais'!$C$4:$C$1002)))</f>
        <v>0</v>
      </c>
      <c r="BT15" s="73">
        <f>IF($B15="",0,SUMPRODUCT(-('Gastos Gerais'!$F$4:$F$1002='Gastos das Atividades'!$B15),-('Gastos das Atividades'!BT$3&gt;='Gastos Gerais'!$D$4:$D$1002),-('Gastos das Atividades'!BT$3&lt;='Gastos Gerais'!$E$4:$E$1002),-('Gastos Gerais'!$C$4:$C$1002)))</f>
        <v>0</v>
      </c>
      <c r="BU15" s="73">
        <f>IF($B15="",0,SUMPRODUCT(-('Gastos Gerais'!$F$4:$F$1002='Gastos das Atividades'!$B15),-('Gastos das Atividades'!BU$3&gt;='Gastos Gerais'!$D$4:$D$1002),-('Gastos das Atividades'!BU$3&lt;='Gastos Gerais'!$E$4:$E$1002),-('Gastos Gerais'!$C$4:$C$1002)))</f>
        <v>0</v>
      </c>
      <c r="BV15" s="73">
        <f>IF($B15="",0,SUMPRODUCT(-('Gastos Gerais'!$F$4:$F$1002='Gastos das Atividades'!$B15),-('Gastos das Atividades'!BV$3&gt;='Gastos Gerais'!$D$4:$D$1002),-('Gastos das Atividades'!BV$3&lt;='Gastos Gerais'!$E$4:$E$1002),-('Gastos Gerais'!$C$4:$C$1002)))</f>
        <v>0</v>
      </c>
      <c r="BW15" s="73">
        <f>IF($B15="",0,SUMPRODUCT(-('Gastos Gerais'!$F$4:$F$1002='Gastos das Atividades'!$B15),-('Gastos das Atividades'!BW$3&gt;='Gastos Gerais'!$D$4:$D$1002),-('Gastos das Atividades'!BW$3&lt;='Gastos Gerais'!$E$4:$E$1002),-('Gastos Gerais'!$C$4:$C$1002)))</f>
        <v>0</v>
      </c>
      <c r="BX15" s="73">
        <f>IF($B15="",0,SUMPRODUCT(-('Gastos Gerais'!$F$4:$F$1002='Gastos das Atividades'!$B15),-('Gastos das Atividades'!BX$3&gt;='Gastos Gerais'!$D$4:$D$1002),-('Gastos das Atividades'!BX$3&lt;='Gastos Gerais'!$E$4:$E$1002),-('Gastos Gerais'!$C$4:$C$1002)))</f>
        <v>0</v>
      </c>
    </row>
    <row r="16" spans="1:77">
      <c r="A16" s="139">
        <v>13</v>
      </c>
      <c r="B16" s="157"/>
      <c r="C16" s="298">
        <v>0</v>
      </c>
      <c r="D16" s="349">
        <f t="shared" si="9"/>
        <v>0</v>
      </c>
      <c r="E16" s="137">
        <f t="shared" si="10"/>
        <v>0</v>
      </c>
      <c r="F16" s="73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  <c r="J16" s="138">
        <f t="shared" si="3"/>
        <v>0</v>
      </c>
      <c r="K16" s="76">
        <f t="shared" si="4"/>
        <v>0</v>
      </c>
      <c r="L16" s="76">
        <f t="shared" si="5"/>
        <v>0</v>
      </c>
      <c r="M16" s="76">
        <f t="shared" si="6"/>
        <v>0</v>
      </c>
      <c r="N16" s="76">
        <f t="shared" si="11"/>
        <v>0</v>
      </c>
      <c r="O16" s="76">
        <f t="shared" si="12"/>
        <v>0</v>
      </c>
      <c r="P16" s="202">
        <f t="shared" si="8"/>
        <v>0</v>
      </c>
      <c r="Q16" s="73">
        <f>IF($B16="",0,SUMPRODUCT(-('Gastos Gerais'!$F$4:$F$1002='Gastos das Atividades'!$B16),-('Gastos das Atividades'!Q$3&gt;='Gastos Gerais'!$D$4:$D$1002),-('Gastos das Atividades'!Q$3&lt;='Gastos Gerais'!$E$4:$E$1002),-('Gastos Gerais'!$C$4:$C$1002)))</f>
        <v>0</v>
      </c>
      <c r="R16" s="73">
        <f>IF($B16="",0,SUMPRODUCT(-('Gastos Gerais'!$F$4:$F$1002='Gastos das Atividades'!$B16),-('Gastos das Atividades'!R$3&gt;='Gastos Gerais'!$D$4:$D$1002),-('Gastos das Atividades'!R$3&lt;='Gastos Gerais'!$E$4:$E$1002),-('Gastos Gerais'!$C$4:$C$1002)))</f>
        <v>0</v>
      </c>
      <c r="S16" s="73">
        <f>IF($B16="",0,SUMPRODUCT(-('Gastos Gerais'!$F$4:$F$1002='Gastos das Atividades'!$B16),-('Gastos das Atividades'!S$3&gt;='Gastos Gerais'!$D$4:$D$1002),-('Gastos das Atividades'!S$3&lt;='Gastos Gerais'!$E$4:$E$1002),-('Gastos Gerais'!$C$4:$C$1002)))</f>
        <v>0</v>
      </c>
      <c r="T16" s="73">
        <f>IF($B16="",0,SUMPRODUCT(-('Gastos Gerais'!$F$4:$F$1002='Gastos das Atividades'!$B16),-('Gastos das Atividades'!T$3&gt;='Gastos Gerais'!$D$4:$D$1002),-('Gastos das Atividades'!T$3&lt;='Gastos Gerais'!$E$4:$E$1002),-('Gastos Gerais'!$C$4:$C$1002)))</f>
        <v>0</v>
      </c>
      <c r="U16" s="73">
        <f>IF($B16="",0,SUMPRODUCT(-('Gastos Gerais'!$F$4:$F$1002='Gastos das Atividades'!$B16),-('Gastos das Atividades'!U$3&gt;='Gastos Gerais'!$D$4:$D$1002),-('Gastos das Atividades'!U$3&lt;='Gastos Gerais'!$E$4:$E$1002),-('Gastos Gerais'!$C$4:$C$1002)))</f>
        <v>0</v>
      </c>
      <c r="V16" s="73">
        <f>IF($B16="",0,SUMPRODUCT(-('Gastos Gerais'!$F$4:$F$1002='Gastos das Atividades'!$B16),-('Gastos das Atividades'!V$3&gt;='Gastos Gerais'!$D$4:$D$1002),-('Gastos das Atividades'!V$3&lt;='Gastos Gerais'!$E$4:$E$1002),-('Gastos Gerais'!$C$4:$C$1002)))</f>
        <v>0</v>
      </c>
      <c r="W16" s="73">
        <f>IF($B16="",0,SUMPRODUCT(-('Gastos Gerais'!$F$4:$F$1002='Gastos das Atividades'!$B16),-('Gastos das Atividades'!W$3&gt;='Gastos Gerais'!$D$4:$D$1002),-('Gastos das Atividades'!W$3&lt;='Gastos Gerais'!$E$4:$E$1002),-('Gastos Gerais'!$C$4:$C$1002)))</f>
        <v>0</v>
      </c>
      <c r="X16" s="73">
        <f>IF($B16="",0,SUMPRODUCT(-('Gastos Gerais'!$F$4:$F$1002='Gastos das Atividades'!$B16),-('Gastos das Atividades'!X$3&gt;='Gastos Gerais'!$D$4:$D$1002),-('Gastos das Atividades'!X$3&lt;='Gastos Gerais'!$E$4:$E$1002),-('Gastos Gerais'!$C$4:$C$1002)))</f>
        <v>0</v>
      </c>
      <c r="Y16" s="73">
        <f>IF($B16="",0,SUMPRODUCT(-('Gastos Gerais'!$F$4:$F$1002='Gastos das Atividades'!$B16),-('Gastos das Atividades'!Y$3&gt;='Gastos Gerais'!$D$4:$D$1002),-('Gastos das Atividades'!Y$3&lt;='Gastos Gerais'!$E$4:$E$1002),-('Gastos Gerais'!$C$4:$C$1002)))</f>
        <v>0</v>
      </c>
      <c r="Z16" s="73">
        <f>IF($B16="",0,SUMPRODUCT(-('Gastos Gerais'!$F$4:$F$1002='Gastos das Atividades'!$B16),-('Gastos das Atividades'!Z$3&gt;='Gastos Gerais'!$D$4:$D$1002),-('Gastos das Atividades'!Z$3&lt;='Gastos Gerais'!$E$4:$E$1002),-('Gastos Gerais'!$C$4:$C$1002)))</f>
        <v>0</v>
      </c>
      <c r="AA16" s="73">
        <f>IF($B16="",0,SUMPRODUCT(-('Gastos Gerais'!$F$4:$F$1002='Gastos das Atividades'!$B16),-('Gastos das Atividades'!AA$3&gt;='Gastos Gerais'!$D$4:$D$1002),-('Gastos das Atividades'!AA$3&lt;='Gastos Gerais'!$E$4:$E$1002),-('Gastos Gerais'!$C$4:$C$1002)))</f>
        <v>0</v>
      </c>
      <c r="AB16" s="73">
        <f>IF($B16="",0,SUMPRODUCT(-('Gastos Gerais'!$F$4:$F$1002='Gastos das Atividades'!$B16),-('Gastos das Atividades'!AB$3&gt;='Gastos Gerais'!$D$4:$D$1002),-('Gastos das Atividades'!AB$3&lt;='Gastos Gerais'!$E$4:$E$1002),-('Gastos Gerais'!$C$4:$C$1002)))</f>
        <v>0</v>
      </c>
      <c r="AC16" s="73">
        <f>IF($B16="",0,SUMPRODUCT(-('Gastos Gerais'!$F$4:$F$1002='Gastos das Atividades'!$B16),-('Gastos das Atividades'!AC$3&gt;='Gastos Gerais'!$D$4:$D$1002),-('Gastos das Atividades'!AC$3&lt;='Gastos Gerais'!$E$4:$E$1002),-('Gastos Gerais'!$C$4:$C$1002)))</f>
        <v>0</v>
      </c>
      <c r="AD16" s="73">
        <f>IF($B16="",0,SUMPRODUCT(-('Gastos Gerais'!$F$4:$F$1002='Gastos das Atividades'!$B16),-('Gastos das Atividades'!AD$3&gt;='Gastos Gerais'!$D$4:$D$1002),-('Gastos das Atividades'!AD$3&lt;='Gastos Gerais'!$E$4:$E$1002),-('Gastos Gerais'!$C$4:$C$1002)))</f>
        <v>0</v>
      </c>
      <c r="AE16" s="73">
        <f>IF($B16="",0,SUMPRODUCT(-('Gastos Gerais'!$F$4:$F$1002='Gastos das Atividades'!$B16),-('Gastos das Atividades'!AE$3&gt;='Gastos Gerais'!$D$4:$D$1002),-('Gastos das Atividades'!AE$3&lt;='Gastos Gerais'!$E$4:$E$1002),-('Gastos Gerais'!$C$4:$C$1002)))</f>
        <v>0</v>
      </c>
      <c r="AF16" s="73">
        <f>IF($B16="",0,SUMPRODUCT(-('Gastos Gerais'!$F$4:$F$1002='Gastos das Atividades'!$B16),-('Gastos das Atividades'!AF$3&gt;='Gastos Gerais'!$D$4:$D$1002),-('Gastos das Atividades'!AF$3&lt;='Gastos Gerais'!$E$4:$E$1002),-('Gastos Gerais'!$C$4:$C$1002)))</f>
        <v>0</v>
      </c>
      <c r="AG16" s="73">
        <f>IF($B16="",0,SUMPRODUCT(-('Gastos Gerais'!$F$4:$F$1002='Gastos das Atividades'!$B16),-('Gastos das Atividades'!AG$3&gt;='Gastos Gerais'!$D$4:$D$1002),-('Gastos das Atividades'!AG$3&lt;='Gastos Gerais'!$E$4:$E$1002),-('Gastos Gerais'!$C$4:$C$1002)))</f>
        <v>0</v>
      </c>
      <c r="AH16" s="73">
        <f>IF($B16="",0,SUMPRODUCT(-('Gastos Gerais'!$F$4:$F$1002='Gastos das Atividades'!$B16),-('Gastos das Atividades'!AH$3&gt;='Gastos Gerais'!$D$4:$D$1002),-('Gastos das Atividades'!AH$3&lt;='Gastos Gerais'!$E$4:$E$1002),-('Gastos Gerais'!$C$4:$C$1002)))</f>
        <v>0</v>
      </c>
      <c r="AI16" s="73">
        <f>IF($B16="",0,SUMPRODUCT(-('Gastos Gerais'!$F$4:$F$1002='Gastos das Atividades'!$B16),-('Gastos das Atividades'!AI$3&gt;='Gastos Gerais'!$D$4:$D$1002),-('Gastos das Atividades'!AI$3&lt;='Gastos Gerais'!$E$4:$E$1002),-('Gastos Gerais'!$C$4:$C$1002)))</f>
        <v>0</v>
      </c>
      <c r="AJ16" s="73">
        <f>IF($B16="",0,SUMPRODUCT(-('Gastos Gerais'!$F$4:$F$1002='Gastos das Atividades'!$B16),-('Gastos das Atividades'!AJ$3&gt;='Gastos Gerais'!$D$4:$D$1002),-('Gastos das Atividades'!AJ$3&lt;='Gastos Gerais'!$E$4:$E$1002),-('Gastos Gerais'!$C$4:$C$1002)))</f>
        <v>0</v>
      </c>
      <c r="AK16" s="73">
        <f>IF($B16="",0,SUMPRODUCT(-('Gastos Gerais'!$F$4:$F$1002='Gastos das Atividades'!$B16),-('Gastos das Atividades'!AK$3&gt;='Gastos Gerais'!$D$4:$D$1002),-('Gastos das Atividades'!AK$3&lt;='Gastos Gerais'!$E$4:$E$1002),-('Gastos Gerais'!$C$4:$C$1002)))</f>
        <v>0</v>
      </c>
      <c r="AL16" s="73">
        <f>IF($B16="",0,SUMPRODUCT(-('Gastos Gerais'!$F$4:$F$1002='Gastos das Atividades'!$B16),-('Gastos das Atividades'!AL$3&gt;='Gastos Gerais'!$D$4:$D$1002),-('Gastos das Atividades'!AL$3&lt;='Gastos Gerais'!$E$4:$E$1002),-('Gastos Gerais'!$C$4:$C$1002)))</f>
        <v>0</v>
      </c>
      <c r="AM16" s="73">
        <f>IF($B16="",0,SUMPRODUCT(-('Gastos Gerais'!$F$4:$F$1002='Gastos das Atividades'!$B16),-('Gastos das Atividades'!AM$3&gt;='Gastos Gerais'!$D$4:$D$1002),-('Gastos das Atividades'!AM$3&lt;='Gastos Gerais'!$E$4:$E$1002),-('Gastos Gerais'!$C$4:$C$1002)))</f>
        <v>0</v>
      </c>
      <c r="AN16" s="73">
        <f>IF($B16="",0,SUMPRODUCT(-('Gastos Gerais'!$F$4:$F$1002='Gastos das Atividades'!$B16),-('Gastos das Atividades'!AN$3&gt;='Gastos Gerais'!$D$4:$D$1002),-('Gastos das Atividades'!AN$3&lt;='Gastos Gerais'!$E$4:$E$1002),-('Gastos Gerais'!$C$4:$C$1002)))</f>
        <v>0</v>
      </c>
      <c r="AO16" s="73">
        <f>IF($B16="",0,SUMPRODUCT(-('Gastos Gerais'!$F$4:$F$1002='Gastos das Atividades'!$B16),-('Gastos das Atividades'!AO$3&gt;='Gastos Gerais'!$D$4:$D$1002),-('Gastos das Atividades'!AO$3&lt;='Gastos Gerais'!$E$4:$E$1002),-('Gastos Gerais'!$C$4:$C$1002)))</f>
        <v>0</v>
      </c>
      <c r="AP16" s="73">
        <f>IF($B16="",0,SUMPRODUCT(-('Gastos Gerais'!$F$4:$F$1002='Gastos das Atividades'!$B16),-('Gastos das Atividades'!AP$3&gt;='Gastos Gerais'!$D$4:$D$1002),-('Gastos das Atividades'!AP$3&lt;='Gastos Gerais'!$E$4:$E$1002),-('Gastos Gerais'!$C$4:$C$1002)))</f>
        <v>0</v>
      </c>
      <c r="AQ16" s="73">
        <f>IF($B16="",0,SUMPRODUCT(-('Gastos Gerais'!$F$4:$F$1002='Gastos das Atividades'!$B16),-('Gastos das Atividades'!AQ$3&gt;='Gastos Gerais'!$D$4:$D$1002),-('Gastos das Atividades'!AQ$3&lt;='Gastos Gerais'!$E$4:$E$1002),-('Gastos Gerais'!$C$4:$C$1002)))</f>
        <v>0</v>
      </c>
      <c r="AR16" s="73">
        <f>IF($B16="",0,SUMPRODUCT(-('Gastos Gerais'!$F$4:$F$1002='Gastos das Atividades'!$B16),-('Gastos das Atividades'!AR$3&gt;='Gastos Gerais'!$D$4:$D$1002),-('Gastos das Atividades'!AR$3&lt;='Gastos Gerais'!$E$4:$E$1002),-('Gastos Gerais'!$C$4:$C$1002)))</f>
        <v>0</v>
      </c>
      <c r="AS16" s="73">
        <f>IF($B16="",0,SUMPRODUCT(-('Gastos Gerais'!$F$4:$F$1002='Gastos das Atividades'!$B16),-('Gastos das Atividades'!AS$3&gt;='Gastos Gerais'!$D$4:$D$1002),-('Gastos das Atividades'!AS$3&lt;='Gastos Gerais'!$E$4:$E$1002),-('Gastos Gerais'!$C$4:$C$1002)))</f>
        <v>0</v>
      </c>
      <c r="AT16" s="73">
        <f>IF($B16="",0,SUMPRODUCT(-('Gastos Gerais'!$F$4:$F$1002='Gastos das Atividades'!$B16),-('Gastos das Atividades'!AT$3&gt;='Gastos Gerais'!$D$4:$D$1002),-('Gastos das Atividades'!AT$3&lt;='Gastos Gerais'!$E$4:$E$1002),-('Gastos Gerais'!$C$4:$C$1002)))</f>
        <v>0</v>
      </c>
      <c r="AU16" s="73">
        <f>IF($B16="",0,SUMPRODUCT(-('Gastos Gerais'!$F$4:$F$1002='Gastos das Atividades'!$B16),-('Gastos das Atividades'!AU$3&gt;='Gastos Gerais'!$D$4:$D$1002),-('Gastos das Atividades'!AU$3&lt;='Gastos Gerais'!$E$4:$E$1002),-('Gastos Gerais'!$C$4:$C$1002)))</f>
        <v>0</v>
      </c>
      <c r="AV16" s="73">
        <f>IF($B16="",0,SUMPRODUCT(-('Gastos Gerais'!$F$4:$F$1002='Gastos das Atividades'!$B16),-('Gastos das Atividades'!AV$3&gt;='Gastos Gerais'!$D$4:$D$1002),-('Gastos das Atividades'!AV$3&lt;='Gastos Gerais'!$E$4:$E$1002),-('Gastos Gerais'!$C$4:$C$1002)))</f>
        <v>0</v>
      </c>
      <c r="AW16" s="73">
        <f>IF($B16="",0,SUMPRODUCT(-('Gastos Gerais'!$F$4:$F$1002='Gastos das Atividades'!$B16),-('Gastos das Atividades'!AW$3&gt;='Gastos Gerais'!$D$4:$D$1002),-('Gastos das Atividades'!AW$3&lt;='Gastos Gerais'!$E$4:$E$1002),-('Gastos Gerais'!$C$4:$C$1002)))</f>
        <v>0</v>
      </c>
      <c r="AX16" s="73">
        <f>IF($B16="",0,SUMPRODUCT(-('Gastos Gerais'!$F$4:$F$1002='Gastos das Atividades'!$B16),-('Gastos das Atividades'!AX$3&gt;='Gastos Gerais'!$D$4:$D$1002),-('Gastos das Atividades'!AX$3&lt;='Gastos Gerais'!$E$4:$E$1002),-('Gastos Gerais'!$C$4:$C$1002)))</f>
        <v>0</v>
      </c>
      <c r="AY16" s="73">
        <f>IF($B16="",0,SUMPRODUCT(-('Gastos Gerais'!$F$4:$F$1002='Gastos das Atividades'!$B16),-('Gastos das Atividades'!AY$3&gt;='Gastos Gerais'!$D$4:$D$1002),-('Gastos das Atividades'!AY$3&lt;='Gastos Gerais'!$E$4:$E$1002),-('Gastos Gerais'!$C$4:$C$1002)))</f>
        <v>0</v>
      </c>
      <c r="AZ16" s="73">
        <f>IF($B16="",0,SUMPRODUCT(-('Gastos Gerais'!$F$4:$F$1002='Gastos das Atividades'!$B16),-('Gastos das Atividades'!AZ$3&gt;='Gastos Gerais'!$D$4:$D$1002),-('Gastos das Atividades'!AZ$3&lt;='Gastos Gerais'!$E$4:$E$1002),-('Gastos Gerais'!$C$4:$C$1002)))</f>
        <v>0</v>
      </c>
      <c r="BA16" s="73">
        <f>IF($B16="",0,SUMPRODUCT(-('Gastos Gerais'!$F$4:$F$1002='Gastos das Atividades'!$B16),-('Gastos das Atividades'!BA$3&gt;='Gastos Gerais'!$D$4:$D$1002),-('Gastos das Atividades'!BA$3&lt;='Gastos Gerais'!$E$4:$E$1002),-('Gastos Gerais'!$C$4:$C$1002)))</f>
        <v>0</v>
      </c>
      <c r="BB16" s="73">
        <f>IF($B16="",0,SUMPRODUCT(-('Gastos Gerais'!$F$4:$F$1002='Gastos das Atividades'!$B16),-('Gastos das Atividades'!BB$3&gt;='Gastos Gerais'!$D$4:$D$1002),-('Gastos das Atividades'!BB$3&lt;='Gastos Gerais'!$E$4:$E$1002),-('Gastos Gerais'!$C$4:$C$1002)))</f>
        <v>0</v>
      </c>
      <c r="BC16" s="73">
        <f>IF($B16="",0,SUMPRODUCT(-('Gastos Gerais'!$F$4:$F$1002='Gastos das Atividades'!$B16),-('Gastos das Atividades'!BC$3&gt;='Gastos Gerais'!$D$4:$D$1002),-('Gastos das Atividades'!BC$3&lt;='Gastos Gerais'!$E$4:$E$1002),-('Gastos Gerais'!$C$4:$C$1002)))</f>
        <v>0</v>
      </c>
      <c r="BD16" s="73">
        <f>IF($B16="",0,SUMPRODUCT(-('Gastos Gerais'!$F$4:$F$1002='Gastos das Atividades'!$B16),-('Gastos das Atividades'!BD$3&gt;='Gastos Gerais'!$D$4:$D$1002),-('Gastos das Atividades'!BD$3&lt;='Gastos Gerais'!$E$4:$E$1002),-('Gastos Gerais'!$C$4:$C$1002)))</f>
        <v>0</v>
      </c>
      <c r="BE16" s="73">
        <f>IF($B16="",0,SUMPRODUCT(-('Gastos Gerais'!$F$4:$F$1002='Gastos das Atividades'!$B16),-('Gastos das Atividades'!BE$3&gt;='Gastos Gerais'!$D$4:$D$1002),-('Gastos das Atividades'!BE$3&lt;='Gastos Gerais'!$E$4:$E$1002),-('Gastos Gerais'!$C$4:$C$1002)))</f>
        <v>0</v>
      </c>
      <c r="BF16" s="73">
        <f>IF($B16="",0,SUMPRODUCT(-('Gastos Gerais'!$F$4:$F$1002='Gastos das Atividades'!$B16),-('Gastos das Atividades'!BF$3&gt;='Gastos Gerais'!$D$4:$D$1002),-('Gastos das Atividades'!BF$3&lt;='Gastos Gerais'!$E$4:$E$1002),-('Gastos Gerais'!$C$4:$C$1002)))</f>
        <v>0</v>
      </c>
      <c r="BG16" s="73">
        <f>IF($B16="",0,SUMPRODUCT(-('Gastos Gerais'!$F$4:$F$1002='Gastos das Atividades'!$B16),-('Gastos das Atividades'!BG$3&gt;='Gastos Gerais'!$D$4:$D$1002),-('Gastos das Atividades'!BG$3&lt;='Gastos Gerais'!$E$4:$E$1002),-('Gastos Gerais'!$C$4:$C$1002)))</f>
        <v>0</v>
      </c>
      <c r="BH16" s="73">
        <f>IF($B16="",0,SUMPRODUCT(-('Gastos Gerais'!$F$4:$F$1002='Gastos das Atividades'!$B16),-('Gastos das Atividades'!BH$3&gt;='Gastos Gerais'!$D$4:$D$1002),-('Gastos das Atividades'!BH$3&lt;='Gastos Gerais'!$E$4:$E$1002),-('Gastos Gerais'!$C$4:$C$1002)))</f>
        <v>0</v>
      </c>
      <c r="BI16" s="73">
        <f>IF($B16="",0,SUMPRODUCT(-('Gastos Gerais'!$F$4:$F$1002='Gastos das Atividades'!$B16),-('Gastos das Atividades'!BI$3&gt;='Gastos Gerais'!$D$4:$D$1002),-('Gastos das Atividades'!BI$3&lt;='Gastos Gerais'!$E$4:$E$1002),-('Gastos Gerais'!$C$4:$C$1002)))</f>
        <v>0</v>
      </c>
      <c r="BJ16" s="73">
        <f>IF($B16="",0,SUMPRODUCT(-('Gastos Gerais'!$F$4:$F$1002='Gastos das Atividades'!$B16),-('Gastos das Atividades'!BJ$3&gt;='Gastos Gerais'!$D$4:$D$1002),-('Gastos das Atividades'!BJ$3&lt;='Gastos Gerais'!$E$4:$E$1002),-('Gastos Gerais'!$C$4:$C$1002)))</f>
        <v>0</v>
      </c>
      <c r="BK16" s="73">
        <f>IF($B16="",0,SUMPRODUCT(-('Gastos Gerais'!$F$4:$F$1002='Gastos das Atividades'!$B16),-('Gastos das Atividades'!BK$3&gt;='Gastos Gerais'!$D$4:$D$1002),-('Gastos das Atividades'!BK$3&lt;='Gastos Gerais'!$E$4:$E$1002),-('Gastos Gerais'!$C$4:$C$1002)))</f>
        <v>0</v>
      </c>
      <c r="BL16" s="73">
        <f>IF($B16="",0,SUMPRODUCT(-('Gastos Gerais'!$F$4:$F$1002='Gastos das Atividades'!$B16),-('Gastos das Atividades'!BL$3&gt;='Gastos Gerais'!$D$4:$D$1002),-('Gastos das Atividades'!BL$3&lt;='Gastos Gerais'!$E$4:$E$1002),-('Gastos Gerais'!$C$4:$C$1002)))</f>
        <v>0</v>
      </c>
      <c r="BM16" s="73">
        <f>IF($B16="",0,SUMPRODUCT(-('Gastos Gerais'!$F$4:$F$1002='Gastos das Atividades'!$B16),-('Gastos das Atividades'!BM$3&gt;='Gastos Gerais'!$D$4:$D$1002),-('Gastos das Atividades'!BM$3&lt;='Gastos Gerais'!$E$4:$E$1002),-('Gastos Gerais'!$C$4:$C$1002)))</f>
        <v>0</v>
      </c>
      <c r="BN16" s="73">
        <f>IF($B16="",0,SUMPRODUCT(-('Gastos Gerais'!$F$4:$F$1002='Gastos das Atividades'!$B16),-('Gastos das Atividades'!BN$3&gt;='Gastos Gerais'!$D$4:$D$1002),-('Gastos das Atividades'!BN$3&lt;='Gastos Gerais'!$E$4:$E$1002),-('Gastos Gerais'!$C$4:$C$1002)))</f>
        <v>0</v>
      </c>
      <c r="BO16" s="73">
        <f>IF($B16="",0,SUMPRODUCT(-('Gastos Gerais'!$F$4:$F$1002='Gastos das Atividades'!$B16),-('Gastos das Atividades'!BO$3&gt;='Gastos Gerais'!$D$4:$D$1002),-('Gastos das Atividades'!BO$3&lt;='Gastos Gerais'!$E$4:$E$1002),-('Gastos Gerais'!$C$4:$C$1002)))</f>
        <v>0</v>
      </c>
      <c r="BP16" s="73">
        <f>IF($B16="",0,SUMPRODUCT(-('Gastos Gerais'!$F$4:$F$1002='Gastos das Atividades'!$B16),-('Gastos das Atividades'!BP$3&gt;='Gastos Gerais'!$D$4:$D$1002),-('Gastos das Atividades'!BP$3&lt;='Gastos Gerais'!$E$4:$E$1002),-('Gastos Gerais'!$C$4:$C$1002)))</f>
        <v>0</v>
      </c>
      <c r="BQ16" s="73">
        <f>IF($B16="",0,SUMPRODUCT(-('Gastos Gerais'!$F$4:$F$1002='Gastos das Atividades'!$B16),-('Gastos das Atividades'!BQ$3&gt;='Gastos Gerais'!$D$4:$D$1002),-('Gastos das Atividades'!BQ$3&lt;='Gastos Gerais'!$E$4:$E$1002),-('Gastos Gerais'!$C$4:$C$1002)))</f>
        <v>0</v>
      </c>
      <c r="BR16" s="73">
        <f>IF($B16="",0,SUMPRODUCT(-('Gastos Gerais'!$F$4:$F$1002='Gastos das Atividades'!$B16),-('Gastos das Atividades'!BR$3&gt;='Gastos Gerais'!$D$4:$D$1002),-('Gastos das Atividades'!BR$3&lt;='Gastos Gerais'!$E$4:$E$1002),-('Gastos Gerais'!$C$4:$C$1002)))</f>
        <v>0</v>
      </c>
      <c r="BS16" s="73">
        <f>IF($B16="",0,SUMPRODUCT(-('Gastos Gerais'!$F$4:$F$1002='Gastos das Atividades'!$B16),-('Gastos das Atividades'!BS$3&gt;='Gastos Gerais'!$D$4:$D$1002),-('Gastos das Atividades'!BS$3&lt;='Gastos Gerais'!$E$4:$E$1002),-('Gastos Gerais'!$C$4:$C$1002)))</f>
        <v>0</v>
      </c>
      <c r="BT16" s="73">
        <f>IF($B16="",0,SUMPRODUCT(-('Gastos Gerais'!$F$4:$F$1002='Gastos das Atividades'!$B16),-('Gastos das Atividades'!BT$3&gt;='Gastos Gerais'!$D$4:$D$1002),-('Gastos das Atividades'!BT$3&lt;='Gastos Gerais'!$E$4:$E$1002),-('Gastos Gerais'!$C$4:$C$1002)))</f>
        <v>0</v>
      </c>
      <c r="BU16" s="73">
        <f>IF($B16="",0,SUMPRODUCT(-('Gastos Gerais'!$F$4:$F$1002='Gastos das Atividades'!$B16),-('Gastos das Atividades'!BU$3&gt;='Gastos Gerais'!$D$4:$D$1002),-('Gastos das Atividades'!BU$3&lt;='Gastos Gerais'!$E$4:$E$1002),-('Gastos Gerais'!$C$4:$C$1002)))</f>
        <v>0</v>
      </c>
      <c r="BV16" s="73">
        <f>IF($B16="",0,SUMPRODUCT(-('Gastos Gerais'!$F$4:$F$1002='Gastos das Atividades'!$B16),-('Gastos das Atividades'!BV$3&gt;='Gastos Gerais'!$D$4:$D$1002),-('Gastos das Atividades'!BV$3&lt;='Gastos Gerais'!$E$4:$E$1002),-('Gastos Gerais'!$C$4:$C$1002)))</f>
        <v>0</v>
      </c>
      <c r="BW16" s="73">
        <f>IF($B16="",0,SUMPRODUCT(-('Gastos Gerais'!$F$4:$F$1002='Gastos das Atividades'!$B16),-('Gastos das Atividades'!BW$3&gt;='Gastos Gerais'!$D$4:$D$1002),-('Gastos das Atividades'!BW$3&lt;='Gastos Gerais'!$E$4:$E$1002),-('Gastos Gerais'!$C$4:$C$1002)))</f>
        <v>0</v>
      </c>
      <c r="BX16" s="73">
        <f>IF($B16="",0,SUMPRODUCT(-('Gastos Gerais'!$F$4:$F$1002='Gastos das Atividades'!$B16),-('Gastos das Atividades'!BX$3&gt;='Gastos Gerais'!$D$4:$D$1002),-('Gastos das Atividades'!BX$3&lt;='Gastos Gerais'!$E$4:$E$1002),-('Gastos Gerais'!$C$4:$C$1002)))</f>
        <v>0</v>
      </c>
    </row>
    <row r="17" spans="1:76">
      <c r="A17" s="139">
        <v>14</v>
      </c>
      <c r="B17" s="157"/>
      <c r="C17" s="298">
        <v>0</v>
      </c>
      <c r="D17" s="349">
        <f t="shared" si="9"/>
        <v>0</v>
      </c>
      <c r="E17" s="137">
        <f t="shared" si="10"/>
        <v>0</v>
      </c>
      <c r="F17" s="73">
        <f t="shared" si="2"/>
        <v>0</v>
      </c>
      <c r="G17" s="73">
        <f t="shared" si="2"/>
        <v>0</v>
      </c>
      <c r="H17" s="73">
        <f t="shared" si="2"/>
        <v>0</v>
      </c>
      <c r="I17" s="73">
        <f t="shared" si="2"/>
        <v>0</v>
      </c>
      <c r="J17" s="138">
        <f t="shared" si="3"/>
        <v>0</v>
      </c>
      <c r="K17" s="76">
        <f t="shared" si="4"/>
        <v>0</v>
      </c>
      <c r="L17" s="76">
        <f t="shared" si="5"/>
        <v>0</v>
      </c>
      <c r="M17" s="76">
        <f t="shared" si="6"/>
        <v>0</v>
      </c>
      <c r="N17" s="76">
        <f t="shared" si="11"/>
        <v>0</v>
      </c>
      <c r="O17" s="76">
        <f t="shared" si="12"/>
        <v>0</v>
      </c>
      <c r="P17" s="202">
        <f t="shared" si="8"/>
        <v>0</v>
      </c>
      <c r="Q17" s="73">
        <f>IF($B17="",0,SUMPRODUCT(-('Gastos Gerais'!$F$4:$F$1002='Gastos das Atividades'!$B17),-('Gastos das Atividades'!Q$3&gt;='Gastos Gerais'!$D$4:$D$1002),-('Gastos das Atividades'!Q$3&lt;='Gastos Gerais'!$E$4:$E$1002),-('Gastos Gerais'!$C$4:$C$1002)))</f>
        <v>0</v>
      </c>
      <c r="R17" s="73">
        <f>IF($B17="",0,SUMPRODUCT(-('Gastos Gerais'!$F$4:$F$1002='Gastos das Atividades'!$B17),-('Gastos das Atividades'!R$3&gt;='Gastos Gerais'!$D$4:$D$1002),-('Gastos das Atividades'!R$3&lt;='Gastos Gerais'!$E$4:$E$1002),-('Gastos Gerais'!$C$4:$C$1002)))</f>
        <v>0</v>
      </c>
      <c r="S17" s="73">
        <f>IF($B17="",0,SUMPRODUCT(-('Gastos Gerais'!$F$4:$F$1002='Gastos das Atividades'!$B17),-('Gastos das Atividades'!S$3&gt;='Gastos Gerais'!$D$4:$D$1002),-('Gastos das Atividades'!S$3&lt;='Gastos Gerais'!$E$4:$E$1002),-('Gastos Gerais'!$C$4:$C$1002)))</f>
        <v>0</v>
      </c>
      <c r="T17" s="73">
        <f>IF($B17="",0,SUMPRODUCT(-('Gastos Gerais'!$F$4:$F$1002='Gastos das Atividades'!$B17),-('Gastos das Atividades'!T$3&gt;='Gastos Gerais'!$D$4:$D$1002),-('Gastos das Atividades'!T$3&lt;='Gastos Gerais'!$E$4:$E$1002),-('Gastos Gerais'!$C$4:$C$1002)))</f>
        <v>0</v>
      </c>
      <c r="U17" s="73">
        <f>IF($B17="",0,SUMPRODUCT(-('Gastos Gerais'!$F$4:$F$1002='Gastos das Atividades'!$B17),-('Gastos das Atividades'!U$3&gt;='Gastos Gerais'!$D$4:$D$1002),-('Gastos das Atividades'!U$3&lt;='Gastos Gerais'!$E$4:$E$1002),-('Gastos Gerais'!$C$4:$C$1002)))</f>
        <v>0</v>
      </c>
      <c r="V17" s="73">
        <f>IF($B17="",0,SUMPRODUCT(-('Gastos Gerais'!$F$4:$F$1002='Gastos das Atividades'!$B17),-('Gastos das Atividades'!V$3&gt;='Gastos Gerais'!$D$4:$D$1002),-('Gastos das Atividades'!V$3&lt;='Gastos Gerais'!$E$4:$E$1002),-('Gastos Gerais'!$C$4:$C$1002)))</f>
        <v>0</v>
      </c>
      <c r="W17" s="73">
        <f>IF($B17="",0,SUMPRODUCT(-('Gastos Gerais'!$F$4:$F$1002='Gastos das Atividades'!$B17),-('Gastos das Atividades'!W$3&gt;='Gastos Gerais'!$D$4:$D$1002),-('Gastos das Atividades'!W$3&lt;='Gastos Gerais'!$E$4:$E$1002),-('Gastos Gerais'!$C$4:$C$1002)))</f>
        <v>0</v>
      </c>
      <c r="X17" s="73">
        <f>IF($B17="",0,SUMPRODUCT(-('Gastos Gerais'!$F$4:$F$1002='Gastos das Atividades'!$B17),-('Gastos das Atividades'!X$3&gt;='Gastos Gerais'!$D$4:$D$1002),-('Gastos das Atividades'!X$3&lt;='Gastos Gerais'!$E$4:$E$1002),-('Gastos Gerais'!$C$4:$C$1002)))</f>
        <v>0</v>
      </c>
      <c r="Y17" s="73">
        <f>IF($B17="",0,SUMPRODUCT(-('Gastos Gerais'!$F$4:$F$1002='Gastos das Atividades'!$B17),-('Gastos das Atividades'!Y$3&gt;='Gastos Gerais'!$D$4:$D$1002),-('Gastos das Atividades'!Y$3&lt;='Gastos Gerais'!$E$4:$E$1002),-('Gastos Gerais'!$C$4:$C$1002)))</f>
        <v>0</v>
      </c>
      <c r="Z17" s="73">
        <f>IF($B17="",0,SUMPRODUCT(-('Gastos Gerais'!$F$4:$F$1002='Gastos das Atividades'!$B17),-('Gastos das Atividades'!Z$3&gt;='Gastos Gerais'!$D$4:$D$1002),-('Gastos das Atividades'!Z$3&lt;='Gastos Gerais'!$E$4:$E$1002),-('Gastos Gerais'!$C$4:$C$1002)))</f>
        <v>0</v>
      </c>
      <c r="AA17" s="73">
        <f>IF($B17="",0,SUMPRODUCT(-('Gastos Gerais'!$F$4:$F$1002='Gastos das Atividades'!$B17),-('Gastos das Atividades'!AA$3&gt;='Gastos Gerais'!$D$4:$D$1002),-('Gastos das Atividades'!AA$3&lt;='Gastos Gerais'!$E$4:$E$1002),-('Gastos Gerais'!$C$4:$C$1002)))</f>
        <v>0</v>
      </c>
      <c r="AB17" s="73">
        <f>IF($B17="",0,SUMPRODUCT(-('Gastos Gerais'!$F$4:$F$1002='Gastos das Atividades'!$B17),-('Gastos das Atividades'!AB$3&gt;='Gastos Gerais'!$D$4:$D$1002),-('Gastos das Atividades'!AB$3&lt;='Gastos Gerais'!$E$4:$E$1002),-('Gastos Gerais'!$C$4:$C$1002)))</f>
        <v>0</v>
      </c>
      <c r="AC17" s="73">
        <f>IF($B17="",0,SUMPRODUCT(-('Gastos Gerais'!$F$4:$F$1002='Gastos das Atividades'!$B17),-('Gastos das Atividades'!AC$3&gt;='Gastos Gerais'!$D$4:$D$1002),-('Gastos das Atividades'!AC$3&lt;='Gastos Gerais'!$E$4:$E$1002),-('Gastos Gerais'!$C$4:$C$1002)))</f>
        <v>0</v>
      </c>
      <c r="AD17" s="73">
        <f>IF($B17="",0,SUMPRODUCT(-('Gastos Gerais'!$F$4:$F$1002='Gastos das Atividades'!$B17),-('Gastos das Atividades'!AD$3&gt;='Gastos Gerais'!$D$4:$D$1002),-('Gastos das Atividades'!AD$3&lt;='Gastos Gerais'!$E$4:$E$1002),-('Gastos Gerais'!$C$4:$C$1002)))</f>
        <v>0</v>
      </c>
      <c r="AE17" s="73">
        <f>IF($B17="",0,SUMPRODUCT(-('Gastos Gerais'!$F$4:$F$1002='Gastos das Atividades'!$B17),-('Gastos das Atividades'!AE$3&gt;='Gastos Gerais'!$D$4:$D$1002),-('Gastos das Atividades'!AE$3&lt;='Gastos Gerais'!$E$4:$E$1002),-('Gastos Gerais'!$C$4:$C$1002)))</f>
        <v>0</v>
      </c>
      <c r="AF17" s="73">
        <f>IF($B17="",0,SUMPRODUCT(-('Gastos Gerais'!$F$4:$F$1002='Gastos das Atividades'!$B17),-('Gastos das Atividades'!AF$3&gt;='Gastos Gerais'!$D$4:$D$1002),-('Gastos das Atividades'!AF$3&lt;='Gastos Gerais'!$E$4:$E$1002),-('Gastos Gerais'!$C$4:$C$1002)))</f>
        <v>0</v>
      </c>
      <c r="AG17" s="73">
        <f>IF($B17="",0,SUMPRODUCT(-('Gastos Gerais'!$F$4:$F$1002='Gastos das Atividades'!$B17),-('Gastos das Atividades'!AG$3&gt;='Gastos Gerais'!$D$4:$D$1002),-('Gastos das Atividades'!AG$3&lt;='Gastos Gerais'!$E$4:$E$1002),-('Gastos Gerais'!$C$4:$C$1002)))</f>
        <v>0</v>
      </c>
      <c r="AH17" s="73">
        <f>IF($B17="",0,SUMPRODUCT(-('Gastos Gerais'!$F$4:$F$1002='Gastos das Atividades'!$B17),-('Gastos das Atividades'!AH$3&gt;='Gastos Gerais'!$D$4:$D$1002),-('Gastos das Atividades'!AH$3&lt;='Gastos Gerais'!$E$4:$E$1002),-('Gastos Gerais'!$C$4:$C$1002)))</f>
        <v>0</v>
      </c>
      <c r="AI17" s="73">
        <f>IF($B17="",0,SUMPRODUCT(-('Gastos Gerais'!$F$4:$F$1002='Gastos das Atividades'!$B17),-('Gastos das Atividades'!AI$3&gt;='Gastos Gerais'!$D$4:$D$1002),-('Gastos das Atividades'!AI$3&lt;='Gastos Gerais'!$E$4:$E$1002),-('Gastos Gerais'!$C$4:$C$1002)))</f>
        <v>0</v>
      </c>
      <c r="AJ17" s="73">
        <f>IF($B17="",0,SUMPRODUCT(-('Gastos Gerais'!$F$4:$F$1002='Gastos das Atividades'!$B17),-('Gastos das Atividades'!AJ$3&gt;='Gastos Gerais'!$D$4:$D$1002),-('Gastos das Atividades'!AJ$3&lt;='Gastos Gerais'!$E$4:$E$1002),-('Gastos Gerais'!$C$4:$C$1002)))</f>
        <v>0</v>
      </c>
      <c r="AK17" s="73">
        <f>IF($B17="",0,SUMPRODUCT(-('Gastos Gerais'!$F$4:$F$1002='Gastos das Atividades'!$B17),-('Gastos das Atividades'!AK$3&gt;='Gastos Gerais'!$D$4:$D$1002),-('Gastos das Atividades'!AK$3&lt;='Gastos Gerais'!$E$4:$E$1002),-('Gastos Gerais'!$C$4:$C$1002)))</f>
        <v>0</v>
      </c>
      <c r="AL17" s="73">
        <f>IF($B17="",0,SUMPRODUCT(-('Gastos Gerais'!$F$4:$F$1002='Gastos das Atividades'!$B17),-('Gastos das Atividades'!AL$3&gt;='Gastos Gerais'!$D$4:$D$1002),-('Gastos das Atividades'!AL$3&lt;='Gastos Gerais'!$E$4:$E$1002),-('Gastos Gerais'!$C$4:$C$1002)))</f>
        <v>0</v>
      </c>
      <c r="AM17" s="73">
        <f>IF($B17="",0,SUMPRODUCT(-('Gastos Gerais'!$F$4:$F$1002='Gastos das Atividades'!$B17),-('Gastos das Atividades'!AM$3&gt;='Gastos Gerais'!$D$4:$D$1002),-('Gastos das Atividades'!AM$3&lt;='Gastos Gerais'!$E$4:$E$1002),-('Gastos Gerais'!$C$4:$C$1002)))</f>
        <v>0</v>
      </c>
      <c r="AN17" s="73">
        <f>IF($B17="",0,SUMPRODUCT(-('Gastos Gerais'!$F$4:$F$1002='Gastos das Atividades'!$B17),-('Gastos das Atividades'!AN$3&gt;='Gastos Gerais'!$D$4:$D$1002),-('Gastos das Atividades'!AN$3&lt;='Gastos Gerais'!$E$4:$E$1002),-('Gastos Gerais'!$C$4:$C$1002)))</f>
        <v>0</v>
      </c>
      <c r="AO17" s="73">
        <f>IF($B17="",0,SUMPRODUCT(-('Gastos Gerais'!$F$4:$F$1002='Gastos das Atividades'!$B17),-('Gastos das Atividades'!AO$3&gt;='Gastos Gerais'!$D$4:$D$1002),-('Gastos das Atividades'!AO$3&lt;='Gastos Gerais'!$E$4:$E$1002),-('Gastos Gerais'!$C$4:$C$1002)))</f>
        <v>0</v>
      </c>
      <c r="AP17" s="73">
        <f>IF($B17="",0,SUMPRODUCT(-('Gastos Gerais'!$F$4:$F$1002='Gastos das Atividades'!$B17),-('Gastos das Atividades'!AP$3&gt;='Gastos Gerais'!$D$4:$D$1002),-('Gastos das Atividades'!AP$3&lt;='Gastos Gerais'!$E$4:$E$1002),-('Gastos Gerais'!$C$4:$C$1002)))</f>
        <v>0</v>
      </c>
      <c r="AQ17" s="73">
        <f>IF($B17="",0,SUMPRODUCT(-('Gastos Gerais'!$F$4:$F$1002='Gastos das Atividades'!$B17),-('Gastos das Atividades'!AQ$3&gt;='Gastos Gerais'!$D$4:$D$1002),-('Gastos das Atividades'!AQ$3&lt;='Gastos Gerais'!$E$4:$E$1002),-('Gastos Gerais'!$C$4:$C$1002)))</f>
        <v>0</v>
      </c>
      <c r="AR17" s="73">
        <f>IF($B17="",0,SUMPRODUCT(-('Gastos Gerais'!$F$4:$F$1002='Gastos das Atividades'!$B17),-('Gastos das Atividades'!AR$3&gt;='Gastos Gerais'!$D$4:$D$1002),-('Gastos das Atividades'!AR$3&lt;='Gastos Gerais'!$E$4:$E$1002),-('Gastos Gerais'!$C$4:$C$1002)))</f>
        <v>0</v>
      </c>
      <c r="AS17" s="73">
        <f>IF($B17="",0,SUMPRODUCT(-('Gastos Gerais'!$F$4:$F$1002='Gastos das Atividades'!$B17),-('Gastos das Atividades'!AS$3&gt;='Gastos Gerais'!$D$4:$D$1002),-('Gastos das Atividades'!AS$3&lt;='Gastos Gerais'!$E$4:$E$1002),-('Gastos Gerais'!$C$4:$C$1002)))</f>
        <v>0</v>
      </c>
      <c r="AT17" s="73">
        <f>IF($B17="",0,SUMPRODUCT(-('Gastos Gerais'!$F$4:$F$1002='Gastos das Atividades'!$B17),-('Gastos das Atividades'!AT$3&gt;='Gastos Gerais'!$D$4:$D$1002),-('Gastos das Atividades'!AT$3&lt;='Gastos Gerais'!$E$4:$E$1002),-('Gastos Gerais'!$C$4:$C$1002)))</f>
        <v>0</v>
      </c>
      <c r="AU17" s="73">
        <f>IF($B17="",0,SUMPRODUCT(-('Gastos Gerais'!$F$4:$F$1002='Gastos das Atividades'!$B17),-('Gastos das Atividades'!AU$3&gt;='Gastos Gerais'!$D$4:$D$1002),-('Gastos das Atividades'!AU$3&lt;='Gastos Gerais'!$E$4:$E$1002),-('Gastos Gerais'!$C$4:$C$1002)))</f>
        <v>0</v>
      </c>
      <c r="AV17" s="73">
        <f>IF($B17="",0,SUMPRODUCT(-('Gastos Gerais'!$F$4:$F$1002='Gastos das Atividades'!$B17),-('Gastos das Atividades'!AV$3&gt;='Gastos Gerais'!$D$4:$D$1002),-('Gastos das Atividades'!AV$3&lt;='Gastos Gerais'!$E$4:$E$1002),-('Gastos Gerais'!$C$4:$C$1002)))</f>
        <v>0</v>
      </c>
      <c r="AW17" s="73">
        <f>IF($B17="",0,SUMPRODUCT(-('Gastos Gerais'!$F$4:$F$1002='Gastos das Atividades'!$B17),-('Gastos das Atividades'!AW$3&gt;='Gastos Gerais'!$D$4:$D$1002),-('Gastos das Atividades'!AW$3&lt;='Gastos Gerais'!$E$4:$E$1002),-('Gastos Gerais'!$C$4:$C$1002)))</f>
        <v>0</v>
      </c>
      <c r="AX17" s="73">
        <f>IF($B17="",0,SUMPRODUCT(-('Gastos Gerais'!$F$4:$F$1002='Gastos das Atividades'!$B17),-('Gastos das Atividades'!AX$3&gt;='Gastos Gerais'!$D$4:$D$1002),-('Gastos das Atividades'!AX$3&lt;='Gastos Gerais'!$E$4:$E$1002),-('Gastos Gerais'!$C$4:$C$1002)))</f>
        <v>0</v>
      </c>
      <c r="AY17" s="73">
        <f>IF($B17="",0,SUMPRODUCT(-('Gastos Gerais'!$F$4:$F$1002='Gastos das Atividades'!$B17),-('Gastos das Atividades'!AY$3&gt;='Gastos Gerais'!$D$4:$D$1002),-('Gastos das Atividades'!AY$3&lt;='Gastos Gerais'!$E$4:$E$1002),-('Gastos Gerais'!$C$4:$C$1002)))</f>
        <v>0</v>
      </c>
      <c r="AZ17" s="73">
        <f>IF($B17="",0,SUMPRODUCT(-('Gastos Gerais'!$F$4:$F$1002='Gastos das Atividades'!$B17),-('Gastos das Atividades'!AZ$3&gt;='Gastos Gerais'!$D$4:$D$1002),-('Gastos das Atividades'!AZ$3&lt;='Gastos Gerais'!$E$4:$E$1002),-('Gastos Gerais'!$C$4:$C$1002)))</f>
        <v>0</v>
      </c>
      <c r="BA17" s="73">
        <f>IF($B17="",0,SUMPRODUCT(-('Gastos Gerais'!$F$4:$F$1002='Gastos das Atividades'!$B17),-('Gastos das Atividades'!BA$3&gt;='Gastos Gerais'!$D$4:$D$1002),-('Gastos das Atividades'!BA$3&lt;='Gastos Gerais'!$E$4:$E$1002),-('Gastos Gerais'!$C$4:$C$1002)))</f>
        <v>0</v>
      </c>
      <c r="BB17" s="73">
        <f>IF($B17="",0,SUMPRODUCT(-('Gastos Gerais'!$F$4:$F$1002='Gastos das Atividades'!$B17),-('Gastos das Atividades'!BB$3&gt;='Gastos Gerais'!$D$4:$D$1002),-('Gastos das Atividades'!BB$3&lt;='Gastos Gerais'!$E$4:$E$1002),-('Gastos Gerais'!$C$4:$C$1002)))</f>
        <v>0</v>
      </c>
      <c r="BC17" s="73">
        <f>IF($B17="",0,SUMPRODUCT(-('Gastos Gerais'!$F$4:$F$1002='Gastos das Atividades'!$B17),-('Gastos das Atividades'!BC$3&gt;='Gastos Gerais'!$D$4:$D$1002),-('Gastos das Atividades'!BC$3&lt;='Gastos Gerais'!$E$4:$E$1002),-('Gastos Gerais'!$C$4:$C$1002)))</f>
        <v>0</v>
      </c>
      <c r="BD17" s="73">
        <f>IF($B17="",0,SUMPRODUCT(-('Gastos Gerais'!$F$4:$F$1002='Gastos das Atividades'!$B17),-('Gastos das Atividades'!BD$3&gt;='Gastos Gerais'!$D$4:$D$1002),-('Gastos das Atividades'!BD$3&lt;='Gastos Gerais'!$E$4:$E$1002),-('Gastos Gerais'!$C$4:$C$1002)))</f>
        <v>0</v>
      </c>
      <c r="BE17" s="73">
        <f>IF($B17="",0,SUMPRODUCT(-('Gastos Gerais'!$F$4:$F$1002='Gastos das Atividades'!$B17),-('Gastos das Atividades'!BE$3&gt;='Gastos Gerais'!$D$4:$D$1002),-('Gastos das Atividades'!BE$3&lt;='Gastos Gerais'!$E$4:$E$1002),-('Gastos Gerais'!$C$4:$C$1002)))</f>
        <v>0</v>
      </c>
      <c r="BF17" s="73">
        <f>IF($B17="",0,SUMPRODUCT(-('Gastos Gerais'!$F$4:$F$1002='Gastos das Atividades'!$B17),-('Gastos das Atividades'!BF$3&gt;='Gastos Gerais'!$D$4:$D$1002),-('Gastos das Atividades'!BF$3&lt;='Gastos Gerais'!$E$4:$E$1002),-('Gastos Gerais'!$C$4:$C$1002)))</f>
        <v>0</v>
      </c>
      <c r="BG17" s="73">
        <f>IF($B17="",0,SUMPRODUCT(-('Gastos Gerais'!$F$4:$F$1002='Gastos das Atividades'!$B17),-('Gastos das Atividades'!BG$3&gt;='Gastos Gerais'!$D$4:$D$1002),-('Gastos das Atividades'!BG$3&lt;='Gastos Gerais'!$E$4:$E$1002),-('Gastos Gerais'!$C$4:$C$1002)))</f>
        <v>0</v>
      </c>
      <c r="BH17" s="73">
        <f>IF($B17="",0,SUMPRODUCT(-('Gastos Gerais'!$F$4:$F$1002='Gastos das Atividades'!$B17),-('Gastos das Atividades'!BH$3&gt;='Gastos Gerais'!$D$4:$D$1002),-('Gastos das Atividades'!BH$3&lt;='Gastos Gerais'!$E$4:$E$1002),-('Gastos Gerais'!$C$4:$C$1002)))</f>
        <v>0</v>
      </c>
      <c r="BI17" s="73">
        <f>IF($B17="",0,SUMPRODUCT(-('Gastos Gerais'!$F$4:$F$1002='Gastos das Atividades'!$B17),-('Gastos das Atividades'!BI$3&gt;='Gastos Gerais'!$D$4:$D$1002),-('Gastos das Atividades'!BI$3&lt;='Gastos Gerais'!$E$4:$E$1002),-('Gastos Gerais'!$C$4:$C$1002)))</f>
        <v>0</v>
      </c>
      <c r="BJ17" s="73">
        <f>IF($B17="",0,SUMPRODUCT(-('Gastos Gerais'!$F$4:$F$1002='Gastos das Atividades'!$B17),-('Gastos das Atividades'!BJ$3&gt;='Gastos Gerais'!$D$4:$D$1002),-('Gastos das Atividades'!BJ$3&lt;='Gastos Gerais'!$E$4:$E$1002),-('Gastos Gerais'!$C$4:$C$1002)))</f>
        <v>0</v>
      </c>
      <c r="BK17" s="73">
        <f>IF($B17="",0,SUMPRODUCT(-('Gastos Gerais'!$F$4:$F$1002='Gastos das Atividades'!$B17),-('Gastos das Atividades'!BK$3&gt;='Gastos Gerais'!$D$4:$D$1002),-('Gastos das Atividades'!BK$3&lt;='Gastos Gerais'!$E$4:$E$1002),-('Gastos Gerais'!$C$4:$C$1002)))</f>
        <v>0</v>
      </c>
      <c r="BL17" s="73">
        <f>IF($B17="",0,SUMPRODUCT(-('Gastos Gerais'!$F$4:$F$1002='Gastos das Atividades'!$B17),-('Gastos das Atividades'!BL$3&gt;='Gastos Gerais'!$D$4:$D$1002),-('Gastos das Atividades'!BL$3&lt;='Gastos Gerais'!$E$4:$E$1002),-('Gastos Gerais'!$C$4:$C$1002)))</f>
        <v>0</v>
      </c>
      <c r="BM17" s="73">
        <f>IF($B17="",0,SUMPRODUCT(-('Gastos Gerais'!$F$4:$F$1002='Gastos das Atividades'!$B17),-('Gastos das Atividades'!BM$3&gt;='Gastos Gerais'!$D$4:$D$1002),-('Gastos das Atividades'!BM$3&lt;='Gastos Gerais'!$E$4:$E$1002),-('Gastos Gerais'!$C$4:$C$1002)))</f>
        <v>0</v>
      </c>
      <c r="BN17" s="73">
        <f>IF($B17="",0,SUMPRODUCT(-('Gastos Gerais'!$F$4:$F$1002='Gastos das Atividades'!$B17),-('Gastos das Atividades'!BN$3&gt;='Gastos Gerais'!$D$4:$D$1002),-('Gastos das Atividades'!BN$3&lt;='Gastos Gerais'!$E$4:$E$1002),-('Gastos Gerais'!$C$4:$C$1002)))</f>
        <v>0</v>
      </c>
      <c r="BO17" s="73">
        <f>IF($B17="",0,SUMPRODUCT(-('Gastos Gerais'!$F$4:$F$1002='Gastos das Atividades'!$B17),-('Gastos das Atividades'!BO$3&gt;='Gastos Gerais'!$D$4:$D$1002),-('Gastos das Atividades'!BO$3&lt;='Gastos Gerais'!$E$4:$E$1002),-('Gastos Gerais'!$C$4:$C$1002)))</f>
        <v>0</v>
      </c>
      <c r="BP17" s="73">
        <f>IF($B17="",0,SUMPRODUCT(-('Gastos Gerais'!$F$4:$F$1002='Gastos das Atividades'!$B17),-('Gastos das Atividades'!BP$3&gt;='Gastos Gerais'!$D$4:$D$1002),-('Gastos das Atividades'!BP$3&lt;='Gastos Gerais'!$E$4:$E$1002),-('Gastos Gerais'!$C$4:$C$1002)))</f>
        <v>0</v>
      </c>
      <c r="BQ17" s="73">
        <f>IF($B17="",0,SUMPRODUCT(-('Gastos Gerais'!$F$4:$F$1002='Gastos das Atividades'!$B17),-('Gastos das Atividades'!BQ$3&gt;='Gastos Gerais'!$D$4:$D$1002),-('Gastos das Atividades'!BQ$3&lt;='Gastos Gerais'!$E$4:$E$1002),-('Gastos Gerais'!$C$4:$C$1002)))</f>
        <v>0</v>
      </c>
      <c r="BR17" s="73">
        <f>IF($B17="",0,SUMPRODUCT(-('Gastos Gerais'!$F$4:$F$1002='Gastos das Atividades'!$B17),-('Gastos das Atividades'!BR$3&gt;='Gastos Gerais'!$D$4:$D$1002),-('Gastos das Atividades'!BR$3&lt;='Gastos Gerais'!$E$4:$E$1002),-('Gastos Gerais'!$C$4:$C$1002)))</f>
        <v>0</v>
      </c>
      <c r="BS17" s="73">
        <f>IF($B17="",0,SUMPRODUCT(-('Gastos Gerais'!$F$4:$F$1002='Gastos das Atividades'!$B17),-('Gastos das Atividades'!BS$3&gt;='Gastos Gerais'!$D$4:$D$1002),-('Gastos das Atividades'!BS$3&lt;='Gastos Gerais'!$E$4:$E$1002),-('Gastos Gerais'!$C$4:$C$1002)))</f>
        <v>0</v>
      </c>
      <c r="BT17" s="73">
        <f>IF($B17="",0,SUMPRODUCT(-('Gastos Gerais'!$F$4:$F$1002='Gastos das Atividades'!$B17),-('Gastos das Atividades'!BT$3&gt;='Gastos Gerais'!$D$4:$D$1002),-('Gastos das Atividades'!BT$3&lt;='Gastos Gerais'!$E$4:$E$1002),-('Gastos Gerais'!$C$4:$C$1002)))</f>
        <v>0</v>
      </c>
      <c r="BU17" s="73">
        <f>IF($B17="",0,SUMPRODUCT(-('Gastos Gerais'!$F$4:$F$1002='Gastos das Atividades'!$B17),-('Gastos das Atividades'!BU$3&gt;='Gastos Gerais'!$D$4:$D$1002),-('Gastos das Atividades'!BU$3&lt;='Gastos Gerais'!$E$4:$E$1002),-('Gastos Gerais'!$C$4:$C$1002)))</f>
        <v>0</v>
      </c>
      <c r="BV17" s="73">
        <f>IF($B17="",0,SUMPRODUCT(-('Gastos Gerais'!$F$4:$F$1002='Gastos das Atividades'!$B17),-('Gastos das Atividades'!BV$3&gt;='Gastos Gerais'!$D$4:$D$1002),-('Gastos das Atividades'!BV$3&lt;='Gastos Gerais'!$E$4:$E$1002),-('Gastos Gerais'!$C$4:$C$1002)))</f>
        <v>0</v>
      </c>
      <c r="BW17" s="73">
        <f>IF($B17="",0,SUMPRODUCT(-('Gastos Gerais'!$F$4:$F$1002='Gastos das Atividades'!$B17),-('Gastos das Atividades'!BW$3&gt;='Gastos Gerais'!$D$4:$D$1002),-('Gastos das Atividades'!BW$3&lt;='Gastos Gerais'!$E$4:$E$1002),-('Gastos Gerais'!$C$4:$C$1002)))</f>
        <v>0</v>
      </c>
      <c r="BX17" s="73">
        <f>IF($B17="",0,SUMPRODUCT(-('Gastos Gerais'!$F$4:$F$1002='Gastos das Atividades'!$B17),-('Gastos das Atividades'!BX$3&gt;='Gastos Gerais'!$D$4:$D$1002),-('Gastos das Atividades'!BX$3&lt;='Gastos Gerais'!$E$4:$E$1002),-('Gastos Gerais'!$C$4:$C$1002)))</f>
        <v>0</v>
      </c>
    </row>
    <row r="18" spans="1:76">
      <c r="A18" s="139">
        <v>15</v>
      </c>
      <c r="B18" s="157"/>
      <c r="C18" s="298">
        <v>0</v>
      </c>
      <c r="D18" s="349">
        <f t="shared" si="9"/>
        <v>0</v>
      </c>
      <c r="E18" s="137">
        <f t="shared" si="10"/>
        <v>0</v>
      </c>
      <c r="F18" s="73">
        <f t="shared" si="2"/>
        <v>0</v>
      </c>
      <c r="G18" s="73">
        <f t="shared" si="2"/>
        <v>0</v>
      </c>
      <c r="H18" s="73">
        <f t="shared" si="2"/>
        <v>0</v>
      </c>
      <c r="I18" s="73">
        <f t="shared" si="2"/>
        <v>0</v>
      </c>
      <c r="J18" s="138">
        <f t="shared" si="3"/>
        <v>0</v>
      </c>
      <c r="K18" s="76">
        <f t="shared" si="4"/>
        <v>0</v>
      </c>
      <c r="L18" s="76">
        <f t="shared" si="5"/>
        <v>0</v>
      </c>
      <c r="M18" s="76">
        <f t="shared" si="6"/>
        <v>0</v>
      </c>
      <c r="N18" s="76">
        <f t="shared" si="11"/>
        <v>0</v>
      </c>
      <c r="O18" s="76">
        <f t="shared" si="12"/>
        <v>0</v>
      </c>
      <c r="P18" s="202">
        <f t="shared" si="8"/>
        <v>0</v>
      </c>
      <c r="Q18" s="73">
        <f>IF($B18="",0,SUMPRODUCT(-('Gastos Gerais'!$F$4:$F$1002='Gastos das Atividades'!$B18),-('Gastos das Atividades'!Q$3&gt;='Gastos Gerais'!$D$4:$D$1002),-('Gastos das Atividades'!Q$3&lt;='Gastos Gerais'!$E$4:$E$1002),-('Gastos Gerais'!$C$4:$C$1002)))</f>
        <v>0</v>
      </c>
      <c r="R18" s="73">
        <f>IF($B18="",0,SUMPRODUCT(-('Gastos Gerais'!$F$4:$F$1002='Gastos das Atividades'!$B18),-('Gastos das Atividades'!R$3&gt;='Gastos Gerais'!$D$4:$D$1002),-('Gastos das Atividades'!R$3&lt;='Gastos Gerais'!$E$4:$E$1002),-('Gastos Gerais'!$C$4:$C$1002)))</f>
        <v>0</v>
      </c>
      <c r="S18" s="73">
        <f>IF($B18="",0,SUMPRODUCT(-('Gastos Gerais'!$F$4:$F$1002='Gastos das Atividades'!$B18),-('Gastos das Atividades'!S$3&gt;='Gastos Gerais'!$D$4:$D$1002),-('Gastos das Atividades'!S$3&lt;='Gastos Gerais'!$E$4:$E$1002),-('Gastos Gerais'!$C$4:$C$1002)))</f>
        <v>0</v>
      </c>
      <c r="T18" s="73">
        <f>IF($B18="",0,SUMPRODUCT(-('Gastos Gerais'!$F$4:$F$1002='Gastos das Atividades'!$B18),-('Gastos das Atividades'!T$3&gt;='Gastos Gerais'!$D$4:$D$1002),-('Gastos das Atividades'!T$3&lt;='Gastos Gerais'!$E$4:$E$1002),-('Gastos Gerais'!$C$4:$C$1002)))</f>
        <v>0</v>
      </c>
      <c r="U18" s="73">
        <f>IF($B18="",0,SUMPRODUCT(-('Gastos Gerais'!$F$4:$F$1002='Gastos das Atividades'!$B18),-('Gastos das Atividades'!U$3&gt;='Gastos Gerais'!$D$4:$D$1002),-('Gastos das Atividades'!U$3&lt;='Gastos Gerais'!$E$4:$E$1002),-('Gastos Gerais'!$C$4:$C$1002)))</f>
        <v>0</v>
      </c>
      <c r="V18" s="73">
        <f>IF($B18="",0,SUMPRODUCT(-('Gastos Gerais'!$F$4:$F$1002='Gastos das Atividades'!$B18),-('Gastos das Atividades'!V$3&gt;='Gastos Gerais'!$D$4:$D$1002),-('Gastos das Atividades'!V$3&lt;='Gastos Gerais'!$E$4:$E$1002),-('Gastos Gerais'!$C$4:$C$1002)))</f>
        <v>0</v>
      </c>
      <c r="W18" s="73">
        <f>IF($B18="",0,SUMPRODUCT(-('Gastos Gerais'!$F$4:$F$1002='Gastos das Atividades'!$B18),-('Gastos das Atividades'!W$3&gt;='Gastos Gerais'!$D$4:$D$1002),-('Gastos das Atividades'!W$3&lt;='Gastos Gerais'!$E$4:$E$1002),-('Gastos Gerais'!$C$4:$C$1002)))</f>
        <v>0</v>
      </c>
      <c r="X18" s="73">
        <f>IF($B18="",0,SUMPRODUCT(-('Gastos Gerais'!$F$4:$F$1002='Gastos das Atividades'!$B18),-('Gastos das Atividades'!X$3&gt;='Gastos Gerais'!$D$4:$D$1002),-('Gastos das Atividades'!X$3&lt;='Gastos Gerais'!$E$4:$E$1002),-('Gastos Gerais'!$C$4:$C$1002)))</f>
        <v>0</v>
      </c>
      <c r="Y18" s="73">
        <f>IF($B18="",0,SUMPRODUCT(-('Gastos Gerais'!$F$4:$F$1002='Gastos das Atividades'!$B18),-('Gastos das Atividades'!Y$3&gt;='Gastos Gerais'!$D$4:$D$1002),-('Gastos das Atividades'!Y$3&lt;='Gastos Gerais'!$E$4:$E$1002),-('Gastos Gerais'!$C$4:$C$1002)))</f>
        <v>0</v>
      </c>
      <c r="Z18" s="73">
        <f>IF($B18="",0,SUMPRODUCT(-('Gastos Gerais'!$F$4:$F$1002='Gastos das Atividades'!$B18),-('Gastos das Atividades'!Z$3&gt;='Gastos Gerais'!$D$4:$D$1002),-('Gastos das Atividades'!Z$3&lt;='Gastos Gerais'!$E$4:$E$1002),-('Gastos Gerais'!$C$4:$C$1002)))</f>
        <v>0</v>
      </c>
      <c r="AA18" s="73">
        <f>IF($B18="",0,SUMPRODUCT(-('Gastos Gerais'!$F$4:$F$1002='Gastos das Atividades'!$B18),-('Gastos das Atividades'!AA$3&gt;='Gastos Gerais'!$D$4:$D$1002),-('Gastos das Atividades'!AA$3&lt;='Gastos Gerais'!$E$4:$E$1002),-('Gastos Gerais'!$C$4:$C$1002)))</f>
        <v>0</v>
      </c>
      <c r="AB18" s="73">
        <f>IF($B18="",0,SUMPRODUCT(-('Gastos Gerais'!$F$4:$F$1002='Gastos das Atividades'!$B18),-('Gastos das Atividades'!AB$3&gt;='Gastos Gerais'!$D$4:$D$1002),-('Gastos das Atividades'!AB$3&lt;='Gastos Gerais'!$E$4:$E$1002),-('Gastos Gerais'!$C$4:$C$1002)))</f>
        <v>0</v>
      </c>
      <c r="AC18" s="73">
        <f>IF($B18="",0,SUMPRODUCT(-('Gastos Gerais'!$F$4:$F$1002='Gastos das Atividades'!$B18),-('Gastos das Atividades'!AC$3&gt;='Gastos Gerais'!$D$4:$D$1002),-('Gastos das Atividades'!AC$3&lt;='Gastos Gerais'!$E$4:$E$1002),-('Gastos Gerais'!$C$4:$C$1002)))</f>
        <v>0</v>
      </c>
      <c r="AD18" s="73">
        <f>IF($B18="",0,SUMPRODUCT(-('Gastos Gerais'!$F$4:$F$1002='Gastos das Atividades'!$B18),-('Gastos das Atividades'!AD$3&gt;='Gastos Gerais'!$D$4:$D$1002),-('Gastos das Atividades'!AD$3&lt;='Gastos Gerais'!$E$4:$E$1002),-('Gastos Gerais'!$C$4:$C$1002)))</f>
        <v>0</v>
      </c>
      <c r="AE18" s="73">
        <f>IF($B18="",0,SUMPRODUCT(-('Gastos Gerais'!$F$4:$F$1002='Gastos das Atividades'!$B18),-('Gastos das Atividades'!AE$3&gt;='Gastos Gerais'!$D$4:$D$1002),-('Gastos das Atividades'!AE$3&lt;='Gastos Gerais'!$E$4:$E$1002),-('Gastos Gerais'!$C$4:$C$1002)))</f>
        <v>0</v>
      </c>
      <c r="AF18" s="73">
        <f>IF($B18="",0,SUMPRODUCT(-('Gastos Gerais'!$F$4:$F$1002='Gastos das Atividades'!$B18),-('Gastos das Atividades'!AF$3&gt;='Gastos Gerais'!$D$4:$D$1002),-('Gastos das Atividades'!AF$3&lt;='Gastos Gerais'!$E$4:$E$1002),-('Gastos Gerais'!$C$4:$C$1002)))</f>
        <v>0</v>
      </c>
      <c r="AG18" s="73">
        <f>IF($B18="",0,SUMPRODUCT(-('Gastos Gerais'!$F$4:$F$1002='Gastos das Atividades'!$B18),-('Gastos das Atividades'!AG$3&gt;='Gastos Gerais'!$D$4:$D$1002),-('Gastos das Atividades'!AG$3&lt;='Gastos Gerais'!$E$4:$E$1002),-('Gastos Gerais'!$C$4:$C$1002)))</f>
        <v>0</v>
      </c>
      <c r="AH18" s="73">
        <f>IF($B18="",0,SUMPRODUCT(-('Gastos Gerais'!$F$4:$F$1002='Gastos das Atividades'!$B18),-('Gastos das Atividades'!AH$3&gt;='Gastos Gerais'!$D$4:$D$1002),-('Gastos das Atividades'!AH$3&lt;='Gastos Gerais'!$E$4:$E$1002),-('Gastos Gerais'!$C$4:$C$1002)))</f>
        <v>0</v>
      </c>
      <c r="AI18" s="73">
        <f>IF($B18="",0,SUMPRODUCT(-('Gastos Gerais'!$F$4:$F$1002='Gastos das Atividades'!$B18),-('Gastos das Atividades'!AI$3&gt;='Gastos Gerais'!$D$4:$D$1002),-('Gastos das Atividades'!AI$3&lt;='Gastos Gerais'!$E$4:$E$1002),-('Gastos Gerais'!$C$4:$C$1002)))</f>
        <v>0</v>
      </c>
      <c r="AJ18" s="73">
        <f>IF($B18="",0,SUMPRODUCT(-('Gastos Gerais'!$F$4:$F$1002='Gastos das Atividades'!$B18),-('Gastos das Atividades'!AJ$3&gt;='Gastos Gerais'!$D$4:$D$1002),-('Gastos das Atividades'!AJ$3&lt;='Gastos Gerais'!$E$4:$E$1002),-('Gastos Gerais'!$C$4:$C$1002)))</f>
        <v>0</v>
      </c>
      <c r="AK18" s="73">
        <f>IF($B18="",0,SUMPRODUCT(-('Gastos Gerais'!$F$4:$F$1002='Gastos das Atividades'!$B18),-('Gastos das Atividades'!AK$3&gt;='Gastos Gerais'!$D$4:$D$1002),-('Gastos das Atividades'!AK$3&lt;='Gastos Gerais'!$E$4:$E$1002),-('Gastos Gerais'!$C$4:$C$1002)))</f>
        <v>0</v>
      </c>
      <c r="AL18" s="73">
        <f>IF($B18="",0,SUMPRODUCT(-('Gastos Gerais'!$F$4:$F$1002='Gastos das Atividades'!$B18),-('Gastos das Atividades'!AL$3&gt;='Gastos Gerais'!$D$4:$D$1002),-('Gastos das Atividades'!AL$3&lt;='Gastos Gerais'!$E$4:$E$1002),-('Gastos Gerais'!$C$4:$C$1002)))</f>
        <v>0</v>
      </c>
      <c r="AM18" s="73">
        <f>IF($B18="",0,SUMPRODUCT(-('Gastos Gerais'!$F$4:$F$1002='Gastos das Atividades'!$B18),-('Gastos das Atividades'!AM$3&gt;='Gastos Gerais'!$D$4:$D$1002),-('Gastos das Atividades'!AM$3&lt;='Gastos Gerais'!$E$4:$E$1002),-('Gastos Gerais'!$C$4:$C$1002)))</f>
        <v>0</v>
      </c>
      <c r="AN18" s="73">
        <f>IF($B18="",0,SUMPRODUCT(-('Gastos Gerais'!$F$4:$F$1002='Gastos das Atividades'!$B18),-('Gastos das Atividades'!AN$3&gt;='Gastos Gerais'!$D$4:$D$1002),-('Gastos das Atividades'!AN$3&lt;='Gastos Gerais'!$E$4:$E$1002),-('Gastos Gerais'!$C$4:$C$1002)))</f>
        <v>0</v>
      </c>
      <c r="AO18" s="73">
        <f>IF($B18="",0,SUMPRODUCT(-('Gastos Gerais'!$F$4:$F$1002='Gastos das Atividades'!$B18),-('Gastos das Atividades'!AO$3&gt;='Gastos Gerais'!$D$4:$D$1002),-('Gastos das Atividades'!AO$3&lt;='Gastos Gerais'!$E$4:$E$1002),-('Gastos Gerais'!$C$4:$C$1002)))</f>
        <v>0</v>
      </c>
      <c r="AP18" s="73">
        <f>IF($B18="",0,SUMPRODUCT(-('Gastos Gerais'!$F$4:$F$1002='Gastos das Atividades'!$B18),-('Gastos das Atividades'!AP$3&gt;='Gastos Gerais'!$D$4:$D$1002),-('Gastos das Atividades'!AP$3&lt;='Gastos Gerais'!$E$4:$E$1002),-('Gastos Gerais'!$C$4:$C$1002)))</f>
        <v>0</v>
      </c>
      <c r="AQ18" s="73">
        <f>IF($B18="",0,SUMPRODUCT(-('Gastos Gerais'!$F$4:$F$1002='Gastos das Atividades'!$B18),-('Gastos das Atividades'!AQ$3&gt;='Gastos Gerais'!$D$4:$D$1002),-('Gastos das Atividades'!AQ$3&lt;='Gastos Gerais'!$E$4:$E$1002),-('Gastos Gerais'!$C$4:$C$1002)))</f>
        <v>0</v>
      </c>
      <c r="AR18" s="73">
        <f>IF($B18="",0,SUMPRODUCT(-('Gastos Gerais'!$F$4:$F$1002='Gastos das Atividades'!$B18),-('Gastos das Atividades'!AR$3&gt;='Gastos Gerais'!$D$4:$D$1002),-('Gastos das Atividades'!AR$3&lt;='Gastos Gerais'!$E$4:$E$1002),-('Gastos Gerais'!$C$4:$C$1002)))</f>
        <v>0</v>
      </c>
      <c r="AS18" s="73">
        <f>IF($B18="",0,SUMPRODUCT(-('Gastos Gerais'!$F$4:$F$1002='Gastos das Atividades'!$B18),-('Gastos das Atividades'!AS$3&gt;='Gastos Gerais'!$D$4:$D$1002),-('Gastos das Atividades'!AS$3&lt;='Gastos Gerais'!$E$4:$E$1002),-('Gastos Gerais'!$C$4:$C$1002)))</f>
        <v>0</v>
      </c>
      <c r="AT18" s="73">
        <f>IF($B18="",0,SUMPRODUCT(-('Gastos Gerais'!$F$4:$F$1002='Gastos das Atividades'!$B18),-('Gastos das Atividades'!AT$3&gt;='Gastos Gerais'!$D$4:$D$1002),-('Gastos das Atividades'!AT$3&lt;='Gastos Gerais'!$E$4:$E$1002),-('Gastos Gerais'!$C$4:$C$1002)))</f>
        <v>0</v>
      </c>
      <c r="AU18" s="73">
        <f>IF($B18="",0,SUMPRODUCT(-('Gastos Gerais'!$F$4:$F$1002='Gastos das Atividades'!$B18),-('Gastos das Atividades'!AU$3&gt;='Gastos Gerais'!$D$4:$D$1002),-('Gastos das Atividades'!AU$3&lt;='Gastos Gerais'!$E$4:$E$1002),-('Gastos Gerais'!$C$4:$C$1002)))</f>
        <v>0</v>
      </c>
      <c r="AV18" s="73">
        <f>IF($B18="",0,SUMPRODUCT(-('Gastos Gerais'!$F$4:$F$1002='Gastos das Atividades'!$B18),-('Gastos das Atividades'!AV$3&gt;='Gastos Gerais'!$D$4:$D$1002),-('Gastos das Atividades'!AV$3&lt;='Gastos Gerais'!$E$4:$E$1002),-('Gastos Gerais'!$C$4:$C$1002)))</f>
        <v>0</v>
      </c>
      <c r="AW18" s="73">
        <f>IF($B18="",0,SUMPRODUCT(-('Gastos Gerais'!$F$4:$F$1002='Gastos das Atividades'!$B18),-('Gastos das Atividades'!AW$3&gt;='Gastos Gerais'!$D$4:$D$1002),-('Gastos das Atividades'!AW$3&lt;='Gastos Gerais'!$E$4:$E$1002),-('Gastos Gerais'!$C$4:$C$1002)))</f>
        <v>0</v>
      </c>
      <c r="AX18" s="73">
        <f>IF($B18="",0,SUMPRODUCT(-('Gastos Gerais'!$F$4:$F$1002='Gastos das Atividades'!$B18),-('Gastos das Atividades'!AX$3&gt;='Gastos Gerais'!$D$4:$D$1002),-('Gastos das Atividades'!AX$3&lt;='Gastos Gerais'!$E$4:$E$1002),-('Gastos Gerais'!$C$4:$C$1002)))</f>
        <v>0</v>
      </c>
      <c r="AY18" s="73">
        <f>IF($B18="",0,SUMPRODUCT(-('Gastos Gerais'!$F$4:$F$1002='Gastos das Atividades'!$B18),-('Gastos das Atividades'!AY$3&gt;='Gastos Gerais'!$D$4:$D$1002),-('Gastos das Atividades'!AY$3&lt;='Gastos Gerais'!$E$4:$E$1002),-('Gastos Gerais'!$C$4:$C$1002)))</f>
        <v>0</v>
      </c>
      <c r="AZ18" s="73">
        <f>IF($B18="",0,SUMPRODUCT(-('Gastos Gerais'!$F$4:$F$1002='Gastos das Atividades'!$B18),-('Gastos das Atividades'!AZ$3&gt;='Gastos Gerais'!$D$4:$D$1002),-('Gastos das Atividades'!AZ$3&lt;='Gastos Gerais'!$E$4:$E$1002),-('Gastos Gerais'!$C$4:$C$1002)))</f>
        <v>0</v>
      </c>
      <c r="BA18" s="73">
        <f>IF($B18="",0,SUMPRODUCT(-('Gastos Gerais'!$F$4:$F$1002='Gastos das Atividades'!$B18),-('Gastos das Atividades'!BA$3&gt;='Gastos Gerais'!$D$4:$D$1002),-('Gastos das Atividades'!BA$3&lt;='Gastos Gerais'!$E$4:$E$1002),-('Gastos Gerais'!$C$4:$C$1002)))</f>
        <v>0</v>
      </c>
      <c r="BB18" s="73">
        <f>IF($B18="",0,SUMPRODUCT(-('Gastos Gerais'!$F$4:$F$1002='Gastos das Atividades'!$B18),-('Gastos das Atividades'!BB$3&gt;='Gastos Gerais'!$D$4:$D$1002),-('Gastos das Atividades'!BB$3&lt;='Gastos Gerais'!$E$4:$E$1002),-('Gastos Gerais'!$C$4:$C$1002)))</f>
        <v>0</v>
      </c>
      <c r="BC18" s="73">
        <f>IF($B18="",0,SUMPRODUCT(-('Gastos Gerais'!$F$4:$F$1002='Gastos das Atividades'!$B18),-('Gastos das Atividades'!BC$3&gt;='Gastos Gerais'!$D$4:$D$1002),-('Gastos das Atividades'!BC$3&lt;='Gastos Gerais'!$E$4:$E$1002),-('Gastos Gerais'!$C$4:$C$1002)))</f>
        <v>0</v>
      </c>
      <c r="BD18" s="73">
        <f>IF($B18="",0,SUMPRODUCT(-('Gastos Gerais'!$F$4:$F$1002='Gastos das Atividades'!$B18),-('Gastos das Atividades'!BD$3&gt;='Gastos Gerais'!$D$4:$D$1002),-('Gastos das Atividades'!BD$3&lt;='Gastos Gerais'!$E$4:$E$1002),-('Gastos Gerais'!$C$4:$C$1002)))</f>
        <v>0</v>
      </c>
      <c r="BE18" s="73">
        <f>IF($B18="",0,SUMPRODUCT(-('Gastos Gerais'!$F$4:$F$1002='Gastos das Atividades'!$B18),-('Gastos das Atividades'!BE$3&gt;='Gastos Gerais'!$D$4:$D$1002),-('Gastos das Atividades'!BE$3&lt;='Gastos Gerais'!$E$4:$E$1002),-('Gastos Gerais'!$C$4:$C$1002)))</f>
        <v>0</v>
      </c>
      <c r="BF18" s="73">
        <f>IF($B18="",0,SUMPRODUCT(-('Gastos Gerais'!$F$4:$F$1002='Gastos das Atividades'!$B18),-('Gastos das Atividades'!BF$3&gt;='Gastos Gerais'!$D$4:$D$1002),-('Gastos das Atividades'!BF$3&lt;='Gastos Gerais'!$E$4:$E$1002),-('Gastos Gerais'!$C$4:$C$1002)))</f>
        <v>0</v>
      </c>
      <c r="BG18" s="73">
        <f>IF($B18="",0,SUMPRODUCT(-('Gastos Gerais'!$F$4:$F$1002='Gastos das Atividades'!$B18),-('Gastos das Atividades'!BG$3&gt;='Gastos Gerais'!$D$4:$D$1002),-('Gastos das Atividades'!BG$3&lt;='Gastos Gerais'!$E$4:$E$1002),-('Gastos Gerais'!$C$4:$C$1002)))</f>
        <v>0</v>
      </c>
      <c r="BH18" s="73">
        <f>IF($B18="",0,SUMPRODUCT(-('Gastos Gerais'!$F$4:$F$1002='Gastos das Atividades'!$B18),-('Gastos das Atividades'!BH$3&gt;='Gastos Gerais'!$D$4:$D$1002),-('Gastos das Atividades'!BH$3&lt;='Gastos Gerais'!$E$4:$E$1002),-('Gastos Gerais'!$C$4:$C$1002)))</f>
        <v>0</v>
      </c>
      <c r="BI18" s="73">
        <f>IF($B18="",0,SUMPRODUCT(-('Gastos Gerais'!$F$4:$F$1002='Gastos das Atividades'!$B18),-('Gastos das Atividades'!BI$3&gt;='Gastos Gerais'!$D$4:$D$1002),-('Gastos das Atividades'!BI$3&lt;='Gastos Gerais'!$E$4:$E$1002),-('Gastos Gerais'!$C$4:$C$1002)))</f>
        <v>0</v>
      </c>
      <c r="BJ18" s="73">
        <f>IF($B18="",0,SUMPRODUCT(-('Gastos Gerais'!$F$4:$F$1002='Gastos das Atividades'!$B18),-('Gastos das Atividades'!BJ$3&gt;='Gastos Gerais'!$D$4:$D$1002),-('Gastos das Atividades'!BJ$3&lt;='Gastos Gerais'!$E$4:$E$1002),-('Gastos Gerais'!$C$4:$C$1002)))</f>
        <v>0</v>
      </c>
      <c r="BK18" s="73">
        <f>IF($B18="",0,SUMPRODUCT(-('Gastos Gerais'!$F$4:$F$1002='Gastos das Atividades'!$B18),-('Gastos das Atividades'!BK$3&gt;='Gastos Gerais'!$D$4:$D$1002),-('Gastos das Atividades'!BK$3&lt;='Gastos Gerais'!$E$4:$E$1002),-('Gastos Gerais'!$C$4:$C$1002)))</f>
        <v>0</v>
      </c>
      <c r="BL18" s="73">
        <f>IF($B18="",0,SUMPRODUCT(-('Gastos Gerais'!$F$4:$F$1002='Gastos das Atividades'!$B18),-('Gastos das Atividades'!BL$3&gt;='Gastos Gerais'!$D$4:$D$1002),-('Gastos das Atividades'!BL$3&lt;='Gastos Gerais'!$E$4:$E$1002),-('Gastos Gerais'!$C$4:$C$1002)))</f>
        <v>0</v>
      </c>
      <c r="BM18" s="73">
        <f>IF($B18="",0,SUMPRODUCT(-('Gastos Gerais'!$F$4:$F$1002='Gastos das Atividades'!$B18),-('Gastos das Atividades'!BM$3&gt;='Gastos Gerais'!$D$4:$D$1002),-('Gastos das Atividades'!BM$3&lt;='Gastos Gerais'!$E$4:$E$1002),-('Gastos Gerais'!$C$4:$C$1002)))</f>
        <v>0</v>
      </c>
      <c r="BN18" s="73">
        <f>IF($B18="",0,SUMPRODUCT(-('Gastos Gerais'!$F$4:$F$1002='Gastos das Atividades'!$B18),-('Gastos das Atividades'!BN$3&gt;='Gastos Gerais'!$D$4:$D$1002),-('Gastos das Atividades'!BN$3&lt;='Gastos Gerais'!$E$4:$E$1002),-('Gastos Gerais'!$C$4:$C$1002)))</f>
        <v>0</v>
      </c>
      <c r="BO18" s="73">
        <f>IF($B18="",0,SUMPRODUCT(-('Gastos Gerais'!$F$4:$F$1002='Gastos das Atividades'!$B18),-('Gastos das Atividades'!BO$3&gt;='Gastos Gerais'!$D$4:$D$1002),-('Gastos das Atividades'!BO$3&lt;='Gastos Gerais'!$E$4:$E$1002),-('Gastos Gerais'!$C$4:$C$1002)))</f>
        <v>0</v>
      </c>
      <c r="BP18" s="73">
        <f>IF($B18="",0,SUMPRODUCT(-('Gastos Gerais'!$F$4:$F$1002='Gastos das Atividades'!$B18),-('Gastos das Atividades'!BP$3&gt;='Gastos Gerais'!$D$4:$D$1002),-('Gastos das Atividades'!BP$3&lt;='Gastos Gerais'!$E$4:$E$1002),-('Gastos Gerais'!$C$4:$C$1002)))</f>
        <v>0</v>
      </c>
      <c r="BQ18" s="73">
        <f>IF($B18="",0,SUMPRODUCT(-('Gastos Gerais'!$F$4:$F$1002='Gastos das Atividades'!$B18),-('Gastos das Atividades'!BQ$3&gt;='Gastos Gerais'!$D$4:$D$1002),-('Gastos das Atividades'!BQ$3&lt;='Gastos Gerais'!$E$4:$E$1002),-('Gastos Gerais'!$C$4:$C$1002)))</f>
        <v>0</v>
      </c>
      <c r="BR18" s="73">
        <f>IF($B18="",0,SUMPRODUCT(-('Gastos Gerais'!$F$4:$F$1002='Gastos das Atividades'!$B18),-('Gastos das Atividades'!BR$3&gt;='Gastos Gerais'!$D$4:$D$1002),-('Gastos das Atividades'!BR$3&lt;='Gastos Gerais'!$E$4:$E$1002),-('Gastos Gerais'!$C$4:$C$1002)))</f>
        <v>0</v>
      </c>
      <c r="BS18" s="73">
        <f>IF($B18="",0,SUMPRODUCT(-('Gastos Gerais'!$F$4:$F$1002='Gastos das Atividades'!$B18),-('Gastos das Atividades'!BS$3&gt;='Gastos Gerais'!$D$4:$D$1002),-('Gastos das Atividades'!BS$3&lt;='Gastos Gerais'!$E$4:$E$1002),-('Gastos Gerais'!$C$4:$C$1002)))</f>
        <v>0</v>
      </c>
      <c r="BT18" s="73">
        <f>IF($B18="",0,SUMPRODUCT(-('Gastos Gerais'!$F$4:$F$1002='Gastos das Atividades'!$B18),-('Gastos das Atividades'!BT$3&gt;='Gastos Gerais'!$D$4:$D$1002),-('Gastos das Atividades'!BT$3&lt;='Gastos Gerais'!$E$4:$E$1002),-('Gastos Gerais'!$C$4:$C$1002)))</f>
        <v>0</v>
      </c>
      <c r="BU18" s="73">
        <f>IF($B18="",0,SUMPRODUCT(-('Gastos Gerais'!$F$4:$F$1002='Gastos das Atividades'!$B18),-('Gastos das Atividades'!BU$3&gt;='Gastos Gerais'!$D$4:$D$1002),-('Gastos das Atividades'!BU$3&lt;='Gastos Gerais'!$E$4:$E$1002),-('Gastos Gerais'!$C$4:$C$1002)))</f>
        <v>0</v>
      </c>
      <c r="BV18" s="73">
        <f>IF($B18="",0,SUMPRODUCT(-('Gastos Gerais'!$F$4:$F$1002='Gastos das Atividades'!$B18),-('Gastos das Atividades'!BV$3&gt;='Gastos Gerais'!$D$4:$D$1002),-('Gastos das Atividades'!BV$3&lt;='Gastos Gerais'!$E$4:$E$1002),-('Gastos Gerais'!$C$4:$C$1002)))</f>
        <v>0</v>
      </c>
      <c r="BW18" s="73">
        <f>IF($B18="",0,SUMPRODUCT(-('Gastos Gerais'!$F$4:$F$1002='Gastos das Atividades'!$B18),-('Gastos das Atividades'!BW$3&gt;='Gastos Gerais'!$D$4:$D$1002),-('Gastos das Atividades'!BW$3&lt;='Gastos Gerais'!$E$4:$E$1002),-('Gastos Gerais'!$C$4:$C$1002)))</f>
        <v>0</v>
      </c>
      <c r="BX18" s="73">
        <f>IF($B18="",0,SUMPRODUCT(-('Gastos Gerais'!$F$4:$F$1002='Gastos das Atividades'!$B18),-('Gastos das Atividades'!BX$3&gt;='Gastos Gerais'!$D$4:$D$1002),-('Gastos das Atividades'!BX$3&lt;='Gastos Gerais'!$E$4:$E$1002),-('Gastos Gerais'!$C$4:$C$1002)))</f>
        <v>0</v>
      </c>
    </row>
    <row r="19" spans="1:76">
      <c r="A19" s="139">
        <v>16</v>
      </c>
      <c r="B19" s="157"/>
      <c r="C19" s="298">
        <v>0</v>
      </c>
      <c r="D19" s="349">
        <f t="shared" si="9"/>
        <v>0</v>
      </c>
      <c r="E19" s="137">
        <f t="shared" si="10"/>
        <v>0</v>
      </c>
      <c r="F19" s="73">
        <f t="shared" si="2"/>
        <v>0</v>
      </c>
      <c r="G19" s="73">
        <f t="shared" si="2"/>
        <v>0</v>
      </c>
      <c r="H19" s="73">
        <f t="shared" si="2"/>
        <v>0</v>
      </c>
      <c r="I19" s="73">
        <f t="shared" si="2"/>
        <v>0</v>
      </c>
      <c r="J19" s="138">
        <f t="shared" si="3"/>
        <v>0</v>
      </c>
      <c r="K19" s="76">
        <f t="shared" si="4"/>
        <v>0</v>
      </c>
      <c r="L19" s="76">
        <f t="shared" si="5"/>
        <v>0</v>
      </c>
      <c r="M19" s="76">
        <f t="shared" si="6"/>
        <v>0</v>
      </c>
      <c r="N19" s="76">
        <f t="shared" si="11"/>
        <v>0</v>
      </c>
      <c r="O19" s="76">
        <f t="shared" si="12"/>
        <v>0</v>
      </c>
      <c r="P19" s="202">
        <f t="shared" si="8"/>
        <v>0</v>
      </c>
      <c r="Q19" s="73">
        <f>IF($B19="",0,SUMPRODUCT(-('Gastos Gerais'!$F$4:$F$1002='Gastos das Atividades'!$B19),-('Gastos das Atividades'!Q$3&gt;='Gastos Gerais'!$D$4:$D$1002),-('Gastos das Atividades'!Q$3&lt;='Gastos Gerais'!$E$4:$E$1002),-('Gastos Gerais'!$C$4:$C$1002)))</f>
        <v>0</v>
      </c>
      <c r="R19" s="73">
        <f>IF($B19="",0,SUMPRODUCT(-('Gastos Gerais'!$F$4:$F$1002='Gastos das Atividades'!$B19),-('Gastos das Atividades'!R$3&gt;='Gastos Gerais'!$D$4:$D$1002),-('Gastos das Atividades'!R$3&lt;='Gastos Gerais'!$E$4:$E$1002),-('Gastos Gerais'!$C$4:$C$1002)))</f>
        <v>0</v>
      </c>
      <c r="S19" s="73">
        <f>IF($B19="",0,SUMPRODUCT(-('Gastos Gerais'!$F$4:$F$1002='Gastos das Atividades'!$B19),-('Gastos das Atividades'!S$3&gt;='Gastos Gerais'!$D$4:$D$1002),-('Gastos das Atividades'!S$3&lt;='Gastos Gerais'!$E$4:$E$1002),-('Gastos Gerais'!$C$4:$C$1002)))</f>
        <v>0</v>
      </c>
      <c r="T19" s="73">
        <f>IF($B19="",0,SUMPRODUCT(-('Gastos Gerais'!$F$4:$F$1002='Gastos das Atividades'!$B19),-('Gastos das Atividades'!T$3&gt;='Gastos Gerais'!$D$4:$D$1002),-('Gastos das Atividades'!T$3&lt;='Gastos Gerais'!$E$4:$E$1002),-('Gastos Gerais'!$C$4:$C$1002)))</f>
        <v>0</v>
      </c>
      <c r="U19" s="73">
        <f>IF($B19="",0,SUMPRODUCT(-('Gastos Gerais'!$F$4:$F$1002='Gastos das Atividades'!$B19),-('Gastos das Atividades'!U$3&gt;='Gastos Gerais'!$D$4:$D$1002),-('Gastos das Atividades'!U$3&lt;='Gastos Gerais'!$E$4:$E$1002),-('Gastos Gerais'!$C$4:$C$1002)))</f>
        <v>0</v>
      </c>
      <c r="V19" s="73">
        <f>IF($B19="",0,SUMPRODUCT(-('Gastos Gerais'!$F$4:$F$1002='Gastos das Atividades'!$B19),-('Gastos das Atividades'!V$3&gt;='Gastos Gerais'!$D$4:$D$1002),-('Gastos das Atividades'!V$3&lt;='Gastos Gerais'!$E$4:$E$1002),-('Gastos Gerais'!$C$4:$C$1002)))</f>
        <v>0</v>
      </c>
      <c r="W19" s="73">
        <f>IF($B19="",0,SUMPRODUCT(-('Gastos Gerais'!$F$4:$F$1002='Gastos das Atividades'!$B19),-('Gastos das Atividades'!W$3&gt;='Gastos Gerais'!$D$4:$D$1002),-('Gastos das Atividades'!W$3&lt;='Gastos Gerais'!$E$4:$E$1002),-('Gastos Gerais'!$C$4:$C$1002)))</f>
        <v>0</v>
      </c>
      <c r="X19" s="73">
        <f>IF($B19="",0,SUMPRODUCT(-('Gastos Gerais'!$F$4:$F$1002='Gastos das Atividades'!$B19),-('Gastos das Atividades'!X$3&gt;='Gastos Gerais'!$D$4:$D$1002),-('Gastos das Atividades'!X$3&lt;='Gastos Gerais'!$E$4:$E$1002),-('Gastos Gerais'!$C$4:$C$1002)))</f>
        <v>0</v>
      </c>
      <c r="Y19" s="73">
        <f>IF($B19="",0,SUMPRODUCT(-('Gastos Gerais'!$F$4:$F$1002='Gastos das Atividades'!$B19),-('Gastos das Atividades'!Y$3&gt;='Gastos Gerais'!$D$4:$D$1002),-('Gastos das Atividades'!Y$3&lt;='Gastos Gerais'!$E$4:$E$1002),-('Gastos Gerais'!$C$4:$C$1002)))</f>
        <v>0</v>
      </c>
      <c r="Z19" s="73">
        <f>IF($B19="",0,SUMPRODUCT(-('Gastos Gerais'!$F$4:$F$1002='Gastos das Atividades'!$B19),-('Gastos das Atividades'!Z$3&gt;='Gastos Gerais'!$D$4:$D$1002),-('Gastos das Atividades'!Z$3&lt;='Gastos Gerais'!$E$4:$E$1002),-('Gastos Gerais'!$C$4:$C$1002)))</f>
        <v>0</v>
      </c>
      <c r="AA19" s="73">
        <f>IF($B19="",0,SUMPRODUCT(-('Gastos Gerais'!$F$4:$F$1002='Gastos das Atividades'!$B19),-('Gastos das Atividades'!AA$3&gt;='Gastos Gerais'!$D$4:$D$1002),-('Gastos das Atividades'!AA$3&lt;='Gastos Gerais'!$E$4:$E$1002),-('Gastos Gerais'!$C$4:$C$1002)))</f>
        <v>0</v>
      </c>
      <c r="AB19" s="73">
        <f>IF($B19="",0,SUMPRODUCT(-('Gastos Gerais'!$F$4:$F$1002='Gastos das Atividades'!$B19),-('Gastos das Atividades'!AB$3&gt;='Gastos Gerais'!$D$4:$D$1002),-('Gastos das Atividades'!AB$3&lt;='Gastos Gerais'!$E$4:$E$1002),-('Gastos Gerais'!$C$4:$C$1002)))</f>
        <v>0</v>
      </c>
      <c r="AC19" s="73">
        <f>IF($B19="",0,SUMPRODUCT(-('Gastos Gerais'!$F$4:$F$1002='Gastos das Atividades'!$B19),-('Gastos das Atividades'!AC$3&gt;='Gastos Gerais'!$D$4:$D$1002),-('Gastos das Atividades'!AC$3&lt;='Gastos Gerais'!$E$4:$E$1002),-('Gastos Gerais'!$C$4:$C$1002)))</f>
        <v>0</v>
      </c>
      <c r="AD19" s="73">
        <f>IF($B19="",0,SUMPRODUCT(-('Gastos Gerais'!$F$4:$F$1002='Gastos das Atividades'!$B19),-('Gastos das Atividades'!AD$3&gt;='Gastos Gerais'!$D$4:$D$1002),-('Gastos das Atividades'!AD$3&lt;='Gastos Gerais'!$E$4:$E$1002),-('Gastos Gerais'!$C$4:$C$1002)))</f>
        <v>0</v>
      </c>
      <c r="AE19" s="73">
        <f>IF($B19="",0,SUMPRODUCT(-('Gastos Gerais'!$F$4:$F$1002='Gastos das Atividades'!$B19),-('Gastos das Atividades'!AE$3&gt;='Gastos Gerais'!$D$4:$D$1002),-('Gastos das Atividades'!AE$3&lt;='Gastos Gerais'!$E$4:$E$1002),-('Gastos Gerais'!$C$4:$C$1002)))</f>
        <v>0</v>
      </c>
      <c r="AF19" s="73">
        <f>IF($B19="",0,SUMPRODUCT(-('Gastos Gerais'!$F$4:$F$1002='Gastos das Atividades'!$B19),-('Gastos das Atividades'!AF$3&gt;='Gastos Gerais'!$D$4:$D$1002),-('Gastos das Atividades'!AF$3&lt;='Gastos Gerais'!$E$4:$E$1002),-('Gastos Gerais'!$C$4:$C$1002)))</f>
        <v>0</v>
      </c>
      <c r="AG19" s="73">
        <f>IF($B19="",0,SUMPRODUCT(-('Gastos Gerais'!$F$4:$F$1002='Gastos das Atividades'!$B19),-('Gastos das Atividades'!AG$3&gt;='Gastos Gerais'!$D$4:$D$1002),-('Gastos das Atividades'!AG$3&lt;='Gastos Gerais'!$E$4:$E$1002),-('Gastos Gerais'!$C$4:$C$1002)))</f>
        <v>0</v>
      </c>
      <c r="AH19" s="73">
        <f>IF($B19="",0,SUMPRODUCT(-('Gastos Gerais'!$F$4:$F$1002='Gastos das Atividades'!$B19),-('Gastos das Atividades'!AH$3&gt;='Gastos Gerais'!$D$4:$D$1002),-('Gastos das Atividades'!AH$3&lt;='Gastos Gerais'!$E$4:$E$1002),-('Gastos Gerais'!$C$4:$C$1002)))</f>
        <v>0</v>
      </c>
      <c r="AI19" s="73">
        <f>IF($B19="",0,SUMPRODUCT(-('Gastos Gerais'!$F$4:$F$1002='Gastos das Atividades'!$B19),-('Gastos das Atividades'!AI$3&gt;='Gastos Gerais'!$D$4:$D$1002),-('Gastos das Atividades'!AI$3&lt;='Gastos Gerais'!$E$4:$E$1002),-('Gastos Gerais'!$C$4:$C$1002)))</f>
        <v>0</v>
      </c>
      <c r="AJ19" s="73">
        <f>IF($B19="",0,SUMPRODUCT(-('Gastos Gerais'!$F$4:$F$1002='Gastos das Atividades'!$B19),-('Gastos das Atividades'!AJ$3&gt;='Gastos Gerais'!$D$4:$D$1002),-('Gastos das Atividades'!AJ$3&lt;='Gastos Gerais'!$E$4:$E$1002),-('Gastos Gerais'!$C$4:$C$1002)))</f>
        <v>0</v>
      </c>
      <c r="AK19" s="73">
        <f>IF($B19="",0,SUMPRODUCT(-('Gastos Gerais'!$F$4:$F$1002='Gastos das Atividades'!$B19),-('Gastos das Atividades'!AK$3&gt;='Gastos Gerais'!$D$4:$D$1002),-('Gastos das Atividades'!AK$3&lt;='Gastos Gerais'!$E$4:$E$1002),-('Gastos Gerais'!$C$4:$C$1002)))</f>
        <v>0</v>
      </c>
      <c r="AL19" s="73">
        <f>IF($B19="",0,SUMPRODUCT(-('Gastos Gerais'!$F$4:$F$1002='Gastos das Atividades'!$B19),-('Gastos das Atividades'!AL$3&gt;='Gastos Gerais'!$D$4:$D$1002),-('Gastos das Atividades'!AL$3&lt;='Gastos Gerais'!$E$4:$E$1002),-('Gastos Gerais'!$C$4:$C$1002)))</f>
        <v>0</v>
      </c>
      <c r="AM19" s="73">
        <f>IF($B19="",0,SUMPRODUCT(-('Gastos Gerais'!$F$4:$F$1002='Gastos das Atividades'!$B19),-('Gastos das Atividades'!AM$3&gt;='Gastos Gerais'!$D$4:$D$1002),-('Gastos das Atividades'!AM$3&lt;='Gastos Gerais'!$E$4:$E$1002),-('Gastos Gerais'!$C$4:$C$1002)))</f>
        <v>0</v>
      </c>
      <c r="AN19" s="73">
        <f>IF($B19="",0,SUMPRODUCT(-('Gastos Gerais'!$F$4:$F$1002='Gastos das Atividades'!$B19),-('Gastos das Atividades'!AN$3&gt;='Gastos Gerais'!$D$4:$D$1002),-('Gastos das Atividades'!AN$3&lt;='Gastos Gerais'!$E$4:$E$1002),-('Gastos Gerais'!$C$4:$C$1002)))</f>
        <v>0</v>
      </c>
      <c r="AO19" s="73">
        <f>IF($B19="",0,SUMPRODUCT(-('Gastos Gerais'!$F$4:$F$1002='Gastos das Atividades'!$B19),-('Gastos das Atividades'!AO$3&gt;='Gastos Gerais'!$D$4:$D$1002),-('Gastos das Atividades'!AO$3&lt;='Gastos Gerais'!$E$4:$E$1002),-('Gastos Gerais'!$C$4:$C$1002)))</f>
        <v>0</v>
      </c>
      <c r="AP19" s="73">
        <f>IF($B19="",0,SUMPRODUCT(-('Gastos Gerais'!$F$4:$F$1002='Gastos das Atividades'!$B19),-('Gastos das Atividades'!AP$3&gt;='Gastos Gerais'!$D$4:$D$1002),-('Gastos das Atividades'!AP$3&lt;='Gastos Gerais'!$E$4:$E$1002),-('Gastos Gerais'!$C$4:$C$1002)))</f>
        <v>0</v>
      </c>
      <c r="AQ19" s="73">
        <f>IF($B19="",0,SUMPRODUCT(-('Gastos Gerais'!$F$4:$F$1002='Gastos das Atividades'!$B19),-('Gastos das Atividades'!AQ$3&gt;='Gastos Gerais'!$D$4:$D$1002),-('Gastos das Atividades'!AQ$3&lt;='Gastos Gerais'!$E$4:$E$1002),-('Gastos Gerais'!$C$4:$C$1002)))</f>
        <v>0</v>
      </c>
      <c r="AR19" s="73">
        <f>IF($B19="",0,SUMPRODUCT(-('Gastos Gerais'!$F$4:$F$1002='Gastos das Atividades'!$B19),-('Gastos das Atividades'!AR$3&gt;='Gastos Gerais'!$D$4:$D$1002),-('Gastos das Atividades'!AR$3&lt;='Gastos Gerais'!$E$4:$E$1002),-('Gastos Gerais'!$C$4:$C$1002)))</f>
        <v>0</v>
      </c>
      <c r="AS19" s="73">
        <f>IF($B19="",0,SUMPRODUCT(-('Gastos Gerais'!$F$4:$F$1002='Gastos das Atividades'!$B19),-('Gastos das Atividades'!AS$3&gt;='Gastos Gerais'!$D$4:$D$1002),-('Gastos das Atividades'!AS$3&lt;='Gastos Gerais'!$E$4:$E$1002),-('Gastos Gerais'!$C$4:$C$1002)))</f>
        <v>0</v>
      </c>
      <c r="AT19" s="73">
        <f>IF($B19="",0,SUMPRODUCT(-('Gastos Gerais'!$F$4:$F$1002='Gastos das Atividades'!$B19),-('Gastos das Atividades'!AT$3&gt;='Gastos Gerais'!$D$4:$D$1002),-('Gastos das Atividades'!AT$3&lt;='Gastos Gerais'!$E$4:$E$1002),-('Gastos Gerais'!$C$4:$C$1002)))</f>
        <v>0</v>
      </c>
      <c r="AU19" s="73">
        <f>IF($B19="",0,SUMPRODUCT(-('Gastos Gerais'!$F$4:$F$1002='Gastos das Atividades'!$B19),-('Gastos das Atividades'!AU$3&gt;='Gastos Gerais'!$D$4:$D$1002),-('Gastos das Atividades'!AU$3&lt;='Gastos Gerais'!$E$4:$E$1002),-('Gastos Gerais'!$C$4:$C$1002)))</f>
        <v>0</v>
      </c>
      <c r="AV19" s="73">
        <f>IF($B19="",0,SUMPRODUCT(-('Gastos Gerais'!$F$4:$F$1002='Gastos das Atividades'!$B19),-('Gastos das Atividades'!AV$3&gt;='Gastos Gerais'!$D$4:$D$1002),-('Gastos das Atividades'!AV$3&lt;='Gastos Gerais'!$E$4:$E$1002),-('Gastos Gerais'!$C$4:$C$1002)))</f>
        <v>0</v>
      </c>
      <c r="AW19" s="73">
        <f>IF($B19="",0,SUMPRODUCT(-('Gastos Gerais'!$F$4:$F$1002='Gastos das Atividades'!$B19),-('Gastos das Atividades'!AW$3&gt;='Gastos Gerais'!$D$4:$D$1002),-('Gastos das Atividades'!AW$3&lt;='Gastos Gerais'!$E$4:$E$1002),-('Gastos Gerais'!$C$4:$C$1002)))</f>
        <v>0</v>
      </c>
      <c r="AX19" s="73">
        <f>IF($B19="",0,SUMPRODUCT(-('Gastos Gerais'!$F$4:$F$1002='Gastos das Atividades'!$B19),-('Gastos das Atividades'!AX$3&gt;='Gastos Gerais'!$D$4:$D$1002),-('Gastos das Atividades'!AX$3&lt;='Gastos Gerais'!$E$4:$E$1002),-('Gastos Gerais'!$C$4:$C$1002)))</f>
        <v>0</v>
      </c>
      <c r="AY19" s="73">
        <f>IF($B19="",0,SUMPRODUCT(-('Gastos Gerais'!$F$4:$F$1002='Gastos das Atividades'!$B19),-('Gastos das Atividades'!AY$3&gt;='Gastos Gerais'!$D$4:$D$1002),-('Gastos das Atividades'!AY$3&lt;='Gastos Gerais'!$E$4:$E$1002),-('Gastos Gerais'!$C$4:$C$1002)))</f>
        <v>0</v>
      </c>
      <c r="AZ19" s="73">
        <f>IF($B19="",0,SUMPRODUCT(-('Gastos Gerais'!$F$4:$F$1002='Gastos das Atividades'!$B19),-('Gastos das Atividades'!AZ$3&gt;='Gastos Gerais'!$D$4:$D$1002),-('Gastos das Atividades'!AZ$3&lt;='Gastos Gerais'!$E$4:$E$1002),-('Gastos Gerais'!$C$4:$C$1002)))</f>
        <v>0</v>
      </c>
      <c r="BA19" s="73">
        <f>IF($B19="",0,SUMPRODUCT(-('Gastos Gerais'!$F$4:$F$1002='Gastos das Atividades'!$B19),-('Gastos das Atividades'!BA$3&gt;='Gastos Gerais'!$D$4:$D$1002),-('Gastos das Atividades'!BA$3&lt;='Gastos Gerais'!$E$4:$E$1002),-('Gastos Gerais'!$C$4:$C$1002)))</f>
        <v>0</v>
      </c>
      <c r="BB19" s="73">
        <f>IF($B19="",0,SUMPRODUCT(-('Gastos Gerais'!$F$4:$F$1002='Gastos das Atividades'!$B19),-('Gastos das Atividades'!BB$3&gt;='Gastos Gerais'!$D$4:$D$1002),-('Gastos das Atividades'!BB$3&lt;='Gastos Gerais'!$E$4:$E$1002),-('Gastos Gerais'!$C$4:$C$1002)))</f>
        <v>0</v>
      </c>
      <c r="BC19" s="73">
        <f>IF($B19="",0,SUMPRODUCT(-('Gastos Gerais'!$F$4:$F$1002='Gastos das Atividades'!$B19),-('Gastos das Atividades'!BC$3&gt;='Gastos Gerais'!$D$4:$D$1002),-('Gastos das Atividades'!BC$3&lt;='Gastos Gerais'!$E$4:$E$1002),-('Gastos Gerais'!$C$4:$C$1002)))</f>
        <v>0</v>
      </c>
      <c r="BD19" s="73">
        <f>IF($B19="",0,SUMPRODUCT(-('Gastos Gerais'!$F$4:$F$1002='Gastos das Atividades'!$B19),-('Gastos das Atividades'!BD$3&gt;='Gastos Gerais'!$D$4:$D$1002),-('Gastos das Atividades'!BD$3&lt;='Gastos Gerais'!$E$4:$E$1002),-('Gastos Gerais'!$C$4:$C$1002)))</f>
        <v>0</v>
      </c>
      <c r="BE19" s="73">
        <f>IF($B19="",0,SUMPRODUCT(-('Gastos Gerais'!$F$4:$F$1002='Gastos das Atividades'!$B19),-('Gastos das Atividades'!BE$3&gt;='Gastos Gerais'!$D$4:$D$1002),-('Gastos das Atividades'!BE$3&lt;='Gastos Gerais'!$E$4:$E$1002),-('Gastos Gerais'!$C$4:$C$1002)))</f>
        <v>0</v>
      </c>
      <c r="BF19" s="73">
        <f>IF($B19="",0,SUMPRODUCT(-('Gastos Gerais'!$F$4:$F$1002='Gastos das Atividades'!$B19),-('Gastos das Atividades'!BF$3&gt;='Gastos Gerais'!$D$4:$D$1002),-('Gastos das Atividades'!BF$3&lt;='Gastos Gerais'!$E$4:$E$1002),-('Gastos Gerais'!$C$4:$C$1002)))</f>
        <v>0</v>
      </c>
      <c r="BG19" s="73">
        <f>IF($B19="",0,SUMPRODUCT(-('Gastos Gerais'!$F$4:$F$1002='Gastos das Atividades'!$B19),-('Gastos das Atividades'!BG$3&gt;='Gastos Gerais'!$D$4:$D$1002),-('Gastos das Atividades'!BG$3&lt;='Gastos Gerais'!$E$4:$E$1002),-('Gastos Gerais'!$C$4:$C$1002)))</f>
        <v>0</v>
      </c>
      <c r="BH19" s="73">
        <f>IF($B19="",0,SUMPRODUCT(-('Gastos Gerais'!$F$4:$F$1002='Gastos das Atividades'!$B19),-('Gastos das Atividades'!BH$3&gt;='Gastos Gerais'!$D$4:$D$1002),-('Gastos das Atividades'!BH$3&lt;='Gastos Gerais'!$E$4:$E$1002),-('Gastos Gerais'!$C$4:$C$1002)))</f>
        <v>0</v>
      </c>
      <c r="BI19" s="73">
        <f>IF($B19="",0,SUMPRODUCT(-('Gastos Gerais'!$F$4:$F$1002='Gastos das Atividades'!$B19),-('Gastos das Atividades'!BI$3&gt;='Gastos Gerais'!$D$4:$D$1002),-('Gastos das Atividades'!BI$3&lt;='Gastos Gerais'!$E$4:$E$1002),-('Gastos Gerais'!$C$4:$C$1002)))</f>
        <v>0</v>
      </c>
      <c r="BJ19" s="73">
        <f>IF($B19="",0,SUMPRODUCT(-('Gastos Gerais'!$F$4:$F$1002='Gastos das Atividades'!$B19),-('Gastos das Atividades'!BJ$3&gt;='Gastos Gerais'!$D$4:$D$1002),-('Gastos das Atividades'!BJ$3&lt;='Gastos Gerais'!$E$4:$E$1002),-('Gastos Gerais'!$C$4:$C$1002)))</f>
        <v>0</v>
      </c>
      <c r="BK19" s="73">
        <f>IF($B19="",0,SUMPRODUCT(-('Gastos Gerais'!$F$4:$F$1002='Gastos das Atividades'!$B19),-('Gastos das Atividades'!BK$3&gt;='Gastos Gerais'!$D$4:$D$1002),-('Gastos das Atividades'!BK$3&lt;='Gastos Gerais'!$E$4:$E$1002),-('Gastos Gerais'!$C$4:$C$1002)))</f>
        <v>0</v>
      </c>
      <c r="BL19" s="73">
        <f>IF($B19="",0,SUMPRODUCT(-('Gastos Gerais'!$F$4:$F$1002='Gastos das Atividades'!$B19),-('Gastos das Atividades'!BL$3&gt;='Gastos Gerais'!$D$4:$D$1002),-('Gastos das Atividades'!BL$3&lt;='Gastos Gerais'!$E$4:$E$1002),-('Gastos Gerais'!$C$4:$C$1002)))</f>
        <v>0</v>
      </c>
      <c r="BM19" s="73">
        <f>IF($B19="",0,SUMPRODUCT(-('Gastos Gerais'!$F$4:$F$1002='Gastos das Atividades'!$B19),-('Gastos das Atividades'!BM$3&gt;='Gastos Gerais'!$D$4:$D$1002),-('Gastos das Atividades'!BM$3&lt;='Gastos Gerais'!$E$4:$E$1002),-('Gastos Gerais'!$C$4:$C$1002)))</f>
        <v>0</v>
      </c>
      <c r="BN19" s="73">
        <f>IF($B19="",0,SUMPRODUCT(-('Gastos Gerais'!$F$4:$F$1002='Gastos das Atividades'!$B19),-('Gastos das Atividades'!BN$3&gt;='Gastos Gerais'!$D$4:$D$1002),-('Gastos das Atividades'!BN$3&lt;='Gastos Gerais'!$E$4:$E$1002),-('Gastos Gerais'!$C$4:$C$1002)))</f>
        <v>0</v>
      </c>
      <c r="BO19" s="73">
        <f>IF($B19="",0,SUMPRODUCT(-('Gastos Gerais'!$F$4:$F$1002='Gastos das Atividades'!$B19),-('Gastos das Atividades'!BO$3&gt;='Gastos Gerais'!$D$4:$D$1002),-('Gastos das Atividades'!BO$3&lt;='Gastos Gerais'!$E$4:$E$1002),-('Gastos Gerais'!$C$4:$C$1002)))</f>
        <v>0</v>
      </c>
      <c r="BP19" s="73">
        <f>IF($B19="",0,SUMPRODUCT(-('Gastos Gerais'!$F$4:$F$1002='Gastos das Atividades'!$B19),-('Gastos das Atividades'!BP$3&gt;='Gastos Gerais'!$D$4:$D$1002),-('Gastos das Atividades'!BP$3&lt;='Gastos Gerais'!$E$4:$E$1002),-('Gastos Gerais'!$C$4:$C$1002)))</f>
        <v>0</v>
      </c>
      <c r="BQ19" s="73">
        <f>IF($B19="",0,SUMPRODUCT(-('Gastos Gerais'!$F$4:$F$1002='Gastos das Atividades'!$B19),-('Gastos das Atividades'!BQ$3&gt;='Gastos Gerais'!$D$4:$D$1002),-('Gastos das Atividades'!BQ$3&lt;='Gastos Gerais'!$E$4:$E$1002),-('Gastos Gerais'!$C$4:$C$1002)))</f>
        <v>0</v>
      </c>
      <c r="BR19" s="73">
        <f>IF($B19="",0,SUMPRODUCT(-('Gastos Gerais'!$F$4:$F$1002='Gastos das Atividades'!$B19),-('Gastos das Atividades'!BR$3&gt;='Gastos Gerais'!$D$4:$D$1002),-('Gastos das Atividades'!BR$3&lt;='Gastos Gerais'!$E$4:$E$1002),-('Gastos Gerais'!$C$4:$C$1002)))</f>
        <v>0</v>
      </c>
      <c r="BS19" s="73">
        <f>IF($B19="",0,SUMPRODUCT(-('Gastos Gerais'!$F$4:$F$1002='Gastos das Atividades'!$B19),-('Gastos das Atividades'!BS$3&gt;='Gastos Gerais'!$D$4:$D$1002),-('Gastos das Atividades'!BS$3&lt;='Gastos Gerais'!$E$4:$E$1002),-('Gastos Gerais'!$C$4:$C$1002)))</f>
        <v>0</v>
      </c>
      <c r="BT19" s="73">
        <f>IF($B19="",0,SUMPRODUCT(-('Gastos Gerais'!$F$4:$F$1002='Gastos das Atividades'!$B19),-('Gastos das Atividades'!BT$3&gt;='Gastos Gerais'!$D$4:$D$1002),-('Gastos das Atividades'!BT$3&lt;='Gastos Gerais'!$E$4:$E$1002),-('Gastos Gerais'!$C$4:$C$1002)))</f>
        <v>0</v>
      </c>
      <c r="BU19" s="73">
        <f>IF($B19="",0,SUMPRODUCT(-('Gastos Gerais'!$F$4:$F$1002='Gastos das Atividades'!$B19),-('Gastos das Atividades'!BU$3&gt;='Gastos Gerais'!$D$4:$D$1002),-('Gastos das Atividades'!BU$3&lt;='Gastos Gerais'!$E$4:$E$1002),-('Gastos Gerais'!$C$4:$C$1002)))</f>
        <v>0</v>
      </c>
      <c r="BV19" s="73">
        <f>IF($B19="",0,SUMPRODUCT(-('Gastos Gerais'!$F$4:$F$1002='Gastos das Atividades'!$B19),-('Gastos das Atividades'!BV$3&gt;='Gastos Gerais'!$D$4:$D$1002),-('Gastos das Atividades'!BV$3&lt;='Gastos Gerais'!$E$4:$E$1002),-('Gastos Gerais'!$C$4:$C$1002)))</f>
        <v>0</v>
      </c>
      <c r="BW19" s="73">
        <f>IF($B19="",0,SUMPRODUCT(-('Gastos Gerais'!$F$4:$F$1002='Gastos das Atividades'!$B19),-('Gastos das Atividades'!BW$3&gt;='Gastos Gerais'!$D$4:$D$1002),-('Gastos das Atividades'!BW$3&lt;='Gastos Gerais'!$E$4:$E$1002),-('Gastos Gerais'!$C$4:$C$1002)))</f>
        <v>0</v>
      </c>
      <c r="BX19" s="73">
        <f>IF($B19="",0,SUMPRODUCT(-('Gastos Gerais'!$F$4:$F$1002='Gastos das Atividades'!$B19),-('Gastos das Atividades'!BX$3&gt;='Gastos Gerais'!$D$4:$D$1002),-('Gastos das Atividades'!BX$3&lt;='Gastos Gerais'!$E$4:$E$1002),-('Gastos Gerais'!$C$4:$C$1002)))</f>
        <v>0</v>
      </c>
    </row>
    <row r="20" spans="1:76">
      <c r="A20" s="139">
        <v>17</v>
      </c>
      <c r="B20" s="157"/>
      <c r="C20" s="298">
        <v>0</v>
      </c>
      <c r="D20" s="349">
        <f t="shared" si="9"/>
        <v>0</v>
      </c>
      <c r="E20" s="137">
        <f t="shared" si="10"/>
        <v>0</v>
      </c>
      <c r="F20" s="73">
        <f t="shared" si="2"/>
        <v>0</v>
      </c>
      <c r="G20" s="73">
        <f t="shared" si="2"/>
        <v>0</v>
      </c>
      <c r="H20" s="73">
        <f t="shared" si="2"/>
        <v>0</v>
      </c>
      <c r="I20" s="73">
        <f t="shared" si="2"/>
        <v>0</v>
      </c>
      <c r="J20" s="138">
        <f t="shared" si="3"/>
        <v>0</v>
      </c>
      <c r="K20" s="76">
        <f t="shared" si="4"/>
        <v>0</v>
      </c>
      <c r="L20" s="76">
        <f t="shared" si="5"/>
        <v>0</v>
      </c>
      <c r="M20" s="76">
        <f t="shared" si="6"/>
        <v>0</v>
      </c>
      <c r="N20" s="76">
        <f t="shared" si="11"/>
        <v>0</v>
      </c>
      <c r="O20" s="76">
        <f t="shared" si="12"/>
        <v>0</v>
      </c>
      <c r="P20" s="202">
        <f t="shared" si="8"/>
        <v>0</v>
      </c>
      <c r="Q20" s="73">
        <f>IF($B20="",0,SUMPRODUCT(-('Gastos Gerais'!$F$4:$F$1002='Gastos das Atividades'!$B20),-('Gastos das Atividades'!Q$3&gt;='Gastos Gerais'!$D$4:$D$1002),-('Gastos das Atividades'!Q$3&lt;='Gastos Gerais'!$E$4:$E$1002),-('Gastos Gerais'!$C$4:$C$1002)))</f>
        <v>0</v>
      </c>
      <c r="R20" s="73">
        <f>IF($B20="",0,SUMPRODUCT(-('Gastos Gerais'!$F$4:$F$1002='Gastos das Atividades'!$B20),-('Gastos das Atividades'!R$3&gt;='Gastos Gerais'!$D$4:$D$1002),-('Gastos das Atividades'!R$3&lt;='Gastos Gerais'!$E$4:$E$1002),-('Gastos Gerais'!$C$4:$C$1002)))</f>
        <v>0</v>
      </c>
      <c r="S20" s="73">
        <f>IF($B20="",0,SUMPRODUCT(-('Gastos Gerais'!$F$4:$F$1002='Gastos das Atividades'!$B20),-('Gastos das Atividades'!S$3&gt;='Gastos Gerais'!$D$4:$D$1002),-('Gastos das Atividades'!S$3&lt;='Gastos Gerais'!$E$4:$E$1002),-('Gastos Gerais'!$C$4:$C$1002)))</f>
        <v>0</v>
      </c>
      <c r="T20" s="73">
        <f>IF($B20="",0,SUMPRODUCT(-('Gastos Gerais'!$F$4:$F$1002='Gastos das Atividades'!$B20),-('Gastos das Atividades'!T$3&gt;='Gastos Gerais'!$D$4:$D$1002),-('Gastos das Atividades'!T$3&lt;='Gastos Gerais'!$E$4:$E$1002),-('Gastos Gerais'!$C$4:$C$1002)))</f>
        <v>0</v>
      </c>
      <c r="U20" s="73">
        <f>IF($B20="",0,SUMPRODUCT(-('Gastos Gerais'!$F$4:$F$1002='Gastos das Atividades'!$B20),-('Gastos das Atividades'!U$3&gt;='Gastos Gerais'!$D$4:$D$1002),-('Gastos das Atividades'!U$3&lt;='Gastos Gerais'!$E$4:$E$1002),-('Gastos Gerais'!$C$4:$C$1002)))</f>
        <v>0</v>
      </c>
      <c r="V20" s="73">
        <f>IF($B20="",0,SUMPRODUCT(-('Gastos Gerais'!$F$4:$F$1002='Gastos das Atividades'!$B20),-('Gastos das Atividades'!V$3&gt;='Gastos Gerais'!$D$4:$D$1002),-('Gastos das Atividades'!V$3&lt;='Gastos Gerais'!$E$4:$E$1002),-('Gastos Gerais'!$C$4:$C$1002)))</f>
        <v>0</v>
      </c>
      <c r="W20" s="73">
        <f>IF($B20="",0,SUMPRODUCT(-('Gastos Gerais'!$F$4:$F$1002='Gastos das Atividades'!$B20),-('Gastos das Atividades'!W$3&gt;='Gastos Gerais'!$D$4:$D$1002),-('Gastos das Atividades'!W$3&lt;='Gastos Gerais'!$E$4:$E$1002),-('Gastos Gerais'!$C$4:$C$1002)))</f>
        <v>0</v>
      </c>
      <c r="X20" s="73">
        <f>IF($B20="",0,SUMPRODUCT(-('Gastos Gerais'!$F$4:$F$1002='Gastos das Atividades'!$B20),-('Gastos das Atividades'!X$3&gt;='Gastos Gerais'!$D$4:$D$1002),-('Gastos das Atividades'!X$3&lt;='Gastos Gerais'!$E$4:$E$1002),-('Gastos Gerais'!$C$4:$C$1002)))</f>
        <v>0</v>
      </c>
      <c r="Y20" s="73">
        <f>IF($B20="",0,SUMPRODUCT(-('Gastos Gerais'!$F$4:$F$1002='Gastos das Atividades'!$B20),-('Gastos das Atividades'!Y$3&gt;='Gastos Gerais'!$D$4:$D$1002),-('Gastos das Atividades'!Y$3&lt;='Gastos Gerais'!$E$4:$E$1002),-('Gastos Gerais'!$C$4:$C$1002)))</f>
        <v>0</v>
      </c>
      <c r="Z20" s="73">
        <f>IF($B20="",0,SUMPRODUCT(-('Gastos Gerais'!$F$4:$F$1002='Gastos das Atividades'!$B20),-('Gastos das Atividades'!Z$3&gt;='Gastos Gerais'!$D$4:$D$1002),-('Gastos das Atividades'!Z$3&lt;='Gastos Gerais'!$E$4:$E$1002),-('Gastos Gerais'!$C$4:$C$1002)))</f>
        <v>0</v>
      </c>
      <c r="AA20" s="73">
        <f>IF($B20="",0,SUMPRODUCT(-('Gastos Gerais'!$F$4:$F$1002='Gastos das Atividades'!$B20),-('Gastos das Atividades'!AA$3&gt;='Gastos Gerais'!$D$4:$D$1002),-('Gastos das Atividades'!AA$3&lt;='Gastos Gerais'!$E$4:$E$1002),-('Gastos Gerais'!$C$4:$C$1002)))</f>
        <v>0</v>
      </c>
      <c r="AB20" s="73">
        <f>IF($B20="",0,SUMPRODUCT(-('Gastos Gerais'!$F$4:$F$1002='Gastos das Atividades'!$B20),-('Gastos das Atividades'!AB$3&gt;='Gastos Gerais'!$D$4:$D$1002),-('Gastos das Atividades'!AB$3&lt;='Gastos Gerais'!$E$4:$E$1002),-('Gastos Gerais'!$C$4:$C$1002)))</f>
        <v>0</v>
      </c>
      <c r="AC20" s="73">
        <f>IF($B20="",0,SUMPRODUCT(-('Gastos Gerais'!$F$4:$F$1002='Gastos das Atividades'!$B20),-('Gastos das Atividades'!AC$3&gt;='Gastos Gerais'!$D$4:$D$1002),-('Gastos das Atividades'!AC$3&lt;='Gastos Gerais'!$E$4:$E$1002),-('Gastos Gerais'!$C$4:$C$1002)))</f>
        <v>0</v>
      </c>
      <c r="AD20" s="73">
        <f>IF($B20="",0,SUMPRODUCT(-('Gastos Gerais'!$F$4:$F$1002='Gastos das Atividades'!$B20),-('Gastos das Atividades'!AD$3&gt;='Gastos Gerais'!$D$4:$D$1002),-('Gastos das Atividades'!AD$3&lt;='Gastos Gerais'!$E$4:$E$1002),-('Gastos Gerais'!$C$4:$C$1002)))</f>
        <v>0</v>
      </c>
      <c r="AE20" s="73">
        <f>IF($B20="",0,SUMPRODUCT(-('Gastos Gerais'!$F$4:$F$1002='Gastos das Atividades'!$B20),-('Gastos das Atividades'!AE$3&gt;='Gastos Gerais'!$D$4:$D$1002),-('Gastos das Atividades'!AE$3&lt;='Gastos Gerais'!$E$4:$E$1002),-('Gastos Gerais'!$C$4:$C$1002)))</f>
        <v>0</v>
      </c>
      <c r="AF20" s="73">
        <f>IF($B20="",0,SUMPRODUCT(-('Gastos Gerais'!$F$4:$F$1002='Gastos das Atividades'!$B20),-('Gastos das Atividades'!AF$3&gt;='Gastos Gerais'!$D$4:$D$1002),-('Gastos das Atividades'!AF$3&lt;='Gastos Gerais'!$E$4:$E$1002),-('Gastos Gerais'!$C$4:$C$1002)))</f>
        <v>0</v>
      </c>
      <c r="AG20" s="73">
        <f>IF($B20="",0,SUMPRODUCT(-('Gastos Gerais'!$F$4:$F$1002='Gastos das Atividades'!$B20),-('Gastos das Atividades'!AG$3&gt;='Gastos Gerais'!$D$4:$D$1002),-('Gastos das Atividades'!AG$3&lt;='Gastos Gerais'!$E$4:$E$1002),-('Gastos Gerais'!$C$4:$C$1002)))</f>
        <v>0</v>
      </c>
      <c r="AH20" s="73">
        <f>IF($B20="",0,SUMPRODUCT(-('Gastos Gerais'!$F$4:$F$1002='Gastos das Atividades'!$B20),-('Gastos das Atividades'!AH$3&gt;='Gastos Gerais'!$D$4:$D$1002),-('Gastos das Atividades'!AH$3&lt;='Gastos Gerais'!$E$4:$E$1002),-('Gastos Gerais'!$C$4:$C$1002)))</f>
        <v>0</v>
      </c>
      <c r="AI20" s="73">
        <f>IF($B20="",0,SUMPRODUCT(-('Gastos Gerais'!$F$4:$F$1002='Gastos das Atividades'!$B20),-('Gastos das Atividades'!AI$3&gt;='Gastos Gerais'!$D$4:$D$1002),-('Gastos das Atividades'!AI$3&lt;='Gastos Gerais'!$E$4:$E$1002),-('Gastos Gerais'!$C$4:$C$1002)))</f>
        <v>0</v>
      </c>
      <c r="AJ20" s="73">
        <f>IF($B20="",0,SUMPRODUCT(-('Gastos Gerais'!$F$4:$F$1002='Gastos das Atividades'!$B20),-('Gastos das Atividades'!AJ$3&gt;='Gastos Gerais'!$D$4:$D$1002),-('Gastos das Atividades'!AJ$3&lt;='Gastos Gerais'!$E$4:$E$1002),-('Gastos Gerais'!$C$4:$C$1002)))</f>
        <v>0</v>
      </c>
      <c r="AK20" s="73">
        <f>IF($B20="",0,SUMPRODUCT(-('Gastos Gerais'!$F$4:$F$1002='Gastos das Atividades'!$B20),-('Gastos das Atividades'!AK$3&gt;='Gastos Gerais'!$D$4:$D$1002),-('Gastos das Atividades'!AK$3&lt;='Gastos Gerais'!$E$4:$E$1002),-('Gastos Gerais'!$C$4:$C$1002)))</f>
        <v>0</v>
      </c>
      <c r="AL20" s="73">
        <f>IF($B20="",0,SUMPRODUCT(-('Gastos Gerais'!$F$4:$F$1002='Gastos das Atividades'!$B20),-('Gastos das Atividades'!AL$3&gt;='Gastos Gerais'!$D$4:$D$1002),-('Gastos das Atividades'!AL$3&lt;='Gastos Gerais'!$E$4:$E$1002),-('Gastos Gerais'!$C$4:$C$1002)))</f>
        <v>0</v>
      </c>
      <c r="AM20" s="73">
        <f>IF($B20="",0,SUMPRODUCT(-('Gastos Gerais'!$F$4:$F$1002='Gastos das Atividades'!$B20),-('Gastos das Atividades'!AM$3&gt;='Gastos Gerais'!$D$4:$D$1002),-('Gastos das Atividades'!AM$3&lt;='Gastos Gerais'!$E$4:$E$1002),-('Gastos Gerais'!$C$4:$C$1002)))</f>
        <v>0</v>
      </c>
      <c r="AN20" s="73">
        <f>IF($B20="",0,SUMPRODUCT(-('Gastos Gerais'!$F$4:$F$1002='Gastos das Atividades'!$B20),-('Gastos das Atividades'!AN$3&gt;='Gastos Gerais'!$D$4:$D$1002),-('Gastos das Atividades'!AN$3&lt;='Gastos Gerais'!$E$4:$E$1002),-('Gastos Gerais'!$C$4:$C$1002)))</f>
        <v>0</v>
      </c>
      <c r="AO20" s="73">
        <f>IF($B20="",0,SUMPRODUCT(-('Gastos Gerais'!$F$4:$F$1002='Gastos das Atividades'!$B20),-('Gastos das Atividades'!AO$3&gt;='Gastos Gerais'!$D$4:$D$1002),-('Gastos das Atividades'!AO$3&lt;='Gastos Gerais'!$E$4:$E$1002),-('Gastos Gerais'!$C$4:$C$1002)))</f>
        <v>0</v>
      </c>
      <c r="AP20" s="73">
        <f>IF($B20="",0,SUMPRODUCT(-('Gastos Gerais'!$F$4:$F$1002='Gastos das Atividades'!$B20),-('Gastos das Atividades'!AP$3&gt;='Gastos Gerais'!$D$4:$D$1002),-('Gastos das Atividades'!AP$3&lt;='Gastos Gerais'!$E$4:$E$1002),-('Gastos Gerais'!$C$4:$C$1002)))</f>
        <v>0</v>
      </c>
      <c r="AQ20" s="73">
        <f>IF($B20="",0,SUMPRODUCT(-('Gastos Gerais'!$F$4:$F$1002='Gastos das Atividades'!$B20),-('Gastos das Atividades'!AQ$3&gt;='Gastos Gerais'!$D$4:$D$1002),-('Gastos das Atividades'!AQ$3&lt;='Gastos Gerais'!$E$4:$E$1002),-('Gastos Gerais'!$C$4:$C$1002)))</f>
        <v>0</v>
      </c>
      <c r="AR20" s="73">
        <f>IF($B20="",0,SUMPRODUCT(-('Gastos Gerais'!$F$4:$F$1002='Gastos das Atividades'!$B20),-('Gastos das Atividades'!AR$3&gt;='Gastos Gerais'!$D$4:$D$1002),-('Gastos das Atividades'!AR$3&lt;='Gastos Gerais'!$E$4:$E$1002),-('Gastos Gerais'!$C$4:$C$1002)))</f>
        <v>0</v>
      </c>
      <c r="AS20" s="73">
        <f>IF($B20="",0,SUMPRODUCT(-('Gastos Gerais'!$F$4:$F$1002='Gastos das Atividades'!$B20),-('Gastos das Atividades'!AS$3&gt;='Gastos Gerais'!$D$4:$D$1002),-('Gastos das Atividades'!AS$3&lt;='Gastos Gerais'!$E$4:$E$1002),-('Gastos Gerais'!$C$4:$C$1002)))</f>
        <v>0</v>
      </c>
      <c r="AT20" s="73">
        <f>IF($B20="",0,SUMPRODUCT(-('Gastos Gerais'!$F$4:$F$1002='Gastos das Atividades'!$B20),-('Gastos das Atividades'!AT$3&gt;='Gastos Gerais'!$D$4:$D$1002),-('Gastos das Atividades'!AT$3&lt;='Gastos Gerais'!$E$4:$E$1002),-('Gastos Gerais'!$C$4:$C$1002)))</f>
        <v>0</v>
      </c>
      <c r="AU20" s="73">
        <f>IF($B20="",0,SUMPRODUCT(-('Gastos Gerais'!$F$4:$F$1002='Gastos das Atividades'!$B20),-('Gastos das Atividades'!AU$3&gt;='Gastos Gerais'!$D$4:$D$1002),-('Gastos das Atividades'!AU$3&lt;='Gastos Gerais'!$E$4:$E$1002),-('Gastos Gerais'!$C$4:$C$1002)))</f>
        <v>0</v>
      </c>
      <c r="AV20" s="73">
        <f>IF($B20="",0,SUMPRODUCT(-('Gastos Gerais'!$F$4:$F$1002='Gastos das Atividades'!$B20),-('Gastos das Atividades'!AV$3&gt;='Gastos Gerais'!$D$4:$D$1002),-('Gastos das Atividades'!AV$3&lt;='Gastos Gerais'!$E$4:$E$1002),-('Gastos Gerais'!$C$4:$C$1002)))</f>
        <v>0</v>
      </c>
      <c r="AW20" s="73">
        <f>IF($B20="",0,SUMPRODUCT(-('Gastos Gerais'!$F$4:$F$1002='Gastos das Atividades'!$B20),-('Gastos das Atividades'!AW$3&gt;='Gastos Gerais'!$D$4:$D$1002),-('Gastos das Atividades'!AW$3&lt;='Gastos Gerais'!$E$4:$E$1002),-('Gastos Gerais'!$C$4:$C$1002)))</f>
        <v>0</v>
      </c>
      <c r="AX20" s="73">
        <f>IF($B20="",0,SUMPRODUCT(-('Gastos Gerais'!$F$4:$F$1002='Gastos das Atividades'!$B20),-('Gastos das Atividades'!AX$3&gt;='Gastos Gerais'!$D$4:$D$1002),-('Gastos das Atividades'!AX$3&lt;='Gastos Gerais'!$E$4:$E$1002),-('Gastos Gerais'!$C$4:$C$1002)))</f>
        <v>0</v>
      </c>
      <c r="AY20" s="73">
        <f>IF($B20="",0,SUMPRODUCT(-('Gastos Gerais'!$F$4:$F$1002='Gastos das Atividades'!$B20),-('Gastos das Atividades'!AY$3&gt;='Gastos Gerais'!$D$4:$D$1002),-('Gastos das Atividades'!AY$3&lt;='Gastos Gerais'!$E$4:$E$1002),-('Gastos Gerais'!$C$4:$C$1002)))</f>
        <v>0</v>
      </c>
      <c r="AZ20" s="73">
        <f>IF($B20="",0,SUMPRODUCT(-('Gastos Gerais'!$F$4:$F$1002='Gastos das Atividades'!$B20),-('Gastos das Atividades'!AZ$3&gt;='Gastos Gerais'!$D$4:$D$1002),-('Gastos das Atividades'!AZ$3&lt;='Gastos Gerais'!$E$4:$E$1002),-('Gastos Gerais'!$C$4:$C$1002)))</f>
        <v>0</v>
      </c>
      <c r="BA20" s="73">
        <f>IF($B20="",0,SUMPRODUCT(-('Gastos Gerais'!$F$4:$F$1002='Gastos das Atividades'!$B20),-('Gastos das Atividades'!BA$3&gt;='Gastos Gerais'!$D$4:$D$1002),-('Gastos das Atividades'!BA$3&lt;='Gastos Gerais'!$E$4:$E$1002),-('Gastos Gerais'!$C$4:$C$1002)))</f>
        <v>0</v>
      </c>
      <c r="BB20" s="73">
        <f>IF($B20="",0,SUMPRODUCT(-('Gastos Gerais'!$F$4:$F$1002='Gastos das Atividades'!$B20),-('Gastos das Atividades'!BB$3&gt;='Gastos Gerais'!$D$4:$D$1002),-('Gastos das Atividades'!BB$3&lt;='Gastos Gerais'!$E$4:$E$1002),-('Gastos Gerais'!$C$4:$C$1002)))</f>
        <v>0</v>
      </c>
      <c r="BC20" s="73">
        <f>IF($B20="",0,SUMPRODUCT(-('Gastos Gerais'!$F$4:$F$1002='Gastos das Atividades'!$B20),-('Gastos das Atividades'!BC$3&gt;='Gastos Gerais'!$D$4:$D$1002),-('Gastos das Atividades'!BC$3&lt;='Gastos Gerais'!$E$4:$E$1002),-('Gastos Gerais'!$C$4:$C$1002)))</f>
        <v>0</v>
      </c>
      <c r="BD20" s="73">
        <f>IF($B20="",0,SUMPRODUCT(-('Gastos Gerais'!$F$4:$F$1002='Gastos das Atividades'!$B20),-('Gastos das Atividades'!BD$3&gt;='Gastos Gerais'!$D$4:$D$1002),-('Gastos das Atividades'!BD$3&lt;='Gastos Gerais'!$E$4:$E$1002),-('Gastos Gerais'!$C$4:$C$1002)))</f>
        <v>0</v>
      </c>
      <c r="BE20" s="73">
        <f>IF($B20="",0,SUMPRODUCT(-('Gastos Gerais'!$F$4:$F$1002='Gastos das Atividades'!$B20),-('Gastos das Atividades'!BE$3&gt;='Gastos Gerais'!$D$4:$D$1002),-('Gastos das Atividades'!BE$3&lt;='Gastos Gerais'!$E$4:$E$1002),-('Gastos Gerais'!$C$4:$C$1002)))</f>
        <v>0</v>
      </c>
      <c r="BF20" s="73">
        <f>IF($B20="",0,SUMPRODUCT(-('Gastos Gerais'!$F$4:$F$1002='Gastos das Atividades'!$B20),-('Gastos das Atividades'!BF$3&gt;='Gastos Gerais'!$D$4:$D$1002),-('Gastos das Atividades'!BF$3&lt;='Gastos Gerais'!$E$4:$E$1002),-('Gastos Gerais'!$C$4:$C$1002)))</f>
        <v>0</v>
      </c>
      <c r="BG20" s="73">
        <f>IF($B20="",0,SUMPRODUCT(-('Gastos Gerais'!$F$4:$F$1002='Gastos das Atividades'!$B20),-('Gastos das Atividades'!BG$3&gt;='Gastos Gerais'!$D$4:$D$1002),-('Gastos das Atividades'!BG$3&lt;='Gastos Gerais'!$E$4:$E$1002),-('Gastos Gerais'!$C$4:$C$1002)))</f>
        <v>0</v>
      </c>
      <c r="BH20" s="73">
        <f>IF($B20="",0,SUMPRODUCT(-('Gastos Gerais'!$F$4:$F$1002='Gastos das Atividades'!$B20),-('Gastos das Atividades'!BH$3&gt;='Gastos Gerais'!$D$4:$D$1002),-('Gastos das Atividades'!BH$3&lt;='Gastos Gerais'!$E$4:$E$1002),-('Gastos Gerais'!$C$4:$C$1002)))</f>
        <v>0</v>
      </c>
      <c r="BI20" s="73">
        <f>IF($B20="",0,SUMPRODUCT(-('Gastos Gerais'!$F$4:$F$1002='Gastos das Atividades'!$B20),-('Gastos das Atividades'!BI$3&gt;='Gastos Gerais'!$D$4:$D$1002),-('Gastos das Atividades'!BI$3&lt;='Gastos Gerais'!$E$4:$E$1002),-('Gastos Gerais'!$C$4:$C$1002)))</f>
        <v>0</v>
      </c>
      <c r="BJ20" s="73">
        <f>IF($B20="",0,SUMPRODUCT(-('Gastos Gerais'!$F$4:$F$1002='Gastos das Atividades'!$B20),-('Gastos das Atividades'!BJ$3&gt;='Gastos Gerais'!$D$4:$D$1002),-('Gastos das Atividades'!BJ$3&lt;='Gastos Gerais'!$E$4:$E$1002),-('Gastos Gerais'!$C$4:$C$1002)))</f>
        <v>0</v>
      </c>
      <c r="BK20" s="73">
        <f>IF($B20="",0,SUMPRODUCT(-('Gastos Gerais'!$F$4:$F$1002='Gastos das Atividades'!$B20),-('Gastos das Atividades'!BK$3&gt;='Gastos Gerais'!$D$4:$D$1002),-('Gastos das Atividades'!BK$3&lt;='Gastos Gerais'!$E$4:$E$1002),-('Gastos Gerais'!$C$4:$C$1002)))</f>
        <v>0</v>
      </c>
      <c r="BL20" s="73">
        <f>IF($B20="",0,SUMPRODUCT(-('Gastos Gerais'!$F$4:$F$1002='Gastos das Atividades'!$B20),-('Gastos das Atividades'!BL$3&gt;='Gastos Gerais'!$D$4:$D$1002),-('Gastos das Atividades'!BL$3&lt;='Gastos Gerais'!$E$4:$E$1002),-('Gastos Gerais'!$C$4:$C$1002)))</f>
        <v>0</v>
      </c>
      <c r="BM20" s="73">
        <f>IF($B20="",0,SUMPRODUCT(-('Gastos Gerais'!$F$4:$F$1002='Gastos das Atividades'!$B20),-('Gastos das Atividades'!BM$3&gt;='Gastos Gerais'!$D$4:$D$1002),-('Gastos das Atividades'!BM$3&lt;='Gastos Gerais'!$E$4:$E$1002),-('Gastos Gerais'!$C$4:$C$1002)))</f>
        <v>0</v>
      </c>
      <c r="BN20" s="73">
        <f>IF($B20="",0,SUMPRODUCT(-('Gastos Gerais'!$F$4:$F$1002='Gastos das Atividades'!$B20),-('Gastos das Atividades'!BN$3&gt;='Gastos Gerais'!$D$4:$D$1002),-('Gastos das Atividades'!BN$3&lt;='Gastos Gerais'!$E$4:$E$1002),-('Gastos Gerais'!$C$4:$C$1002)))</f>
        <v>0</v>
      </c>
      <c r="BO20" s="73">
        <f>IF($B20="",0,SUMPRODUCT(-('Gastos Gerais'!$F$4:$F$1002='Gastos das Atividades'!$B20),-('Gastos das Atividades'!BO$3&gt;='Gastos Gerais'!$D$4:$D$1002),-('Gastos das Atividades'!BO$3&lt;='Gastos Gerais'!$E$4:$E$1002),-('Gastos Gerais'!$C$4:$C$1002)))</f>
        <v>0</v>
      </c>
      <c r="BP20" s="73">
        <f>IF($B20="",0,SUMPRODUCT(-('Gastos Gerais'!$F$4:$F$1002='Gastos das Atividades'!$B20),-('Gastos das Atividades'!BP$3&gt;='Gastos Gerais'!$D$4:$D$1002),-('Gastos das Atividades'!BP$3&lt;='Gastos Gerais'!$E$4:$E$1002),-('Gastos Gerais'!$C$4:$C$1002)))</f>
        <v>0</v>
      </c>
      <c r="BQ20" s="73">
        <f>IF($B20="",0,SUMPRODUCT(-('Gastos Gerais'!$F$4:$F$1002='Gastos das Atividades'!$B20),-('Gastos das Atividades'!BQ$3&gt;='Gastos Gerais'!$D$4:$D$1002),-('Gastos das Atividades'!BQ$3&lt;='Gastos Gerais'!$E$4:$E$1002),-('Gastos Gerais'!$C$4:$C$1002)))</f>
        <v>0</v>
      </c>
      <c r="BR20" s="73">
        <f>IF($B20="",0,SUMPRODUCT(-('Gastos Gerais'!$F$4:$F$1002='Gastos das Atividades'!$B20),-('Gastos das Atividades'!BR$3&gt;='Gastos Gerais'!$D$4:$D$1002),-('Gastos das Atividades'!BR$3&lt;='Gastos Gerais'!$E$4:$E$1002),-('Gastos Gerais'!$C$4:$C$1002)))</f>
        <v>0</v>
      </c>
      <c r="BS20" s="73">
        <f>IF($B20="",0,SUMPRODUCT(-('Gastos Gerais'!$F$4:$F$1002='Gastos das Atividades'!$B20),-('Gastos das Atividades'!BS$3&gt;='Gastos Gerais'!$D$4:$D$1002),-('Gastos das Atividades'!BS$3&lt;='Gastos Gerais'!$E$4:$E$1002),-('Gastos Gerais'!$C$4:$C$1002)))</f>
        <v>0</v>
      </c>
      <c r="BT20" s="73">
        <f>IF($B20="",0,SUMPRODUCT(-('Gastos Gerais'!$F$4:$F$1002='Gastos das Atividades'!$B20),-('Gastos das Atividades'!BT$3&gt;='Gastos Gerais'!$D$4:$D$1002),-('Gastos das Atividades'!BT$3&lt;='Gastos Gerais'!$E$4:$E$1002),-('Gastos Gerais'!$C$4:$C$1002)))</f>
        <v>0</v>
      </c>
      <c r="BU20" s="73">
        <f>IF($B20="",0,SUMPRODUCT(-('Gastos Gerais'!$F$4:$F$1002='Gastos das Atividades'!$B20),-('Gastos das Atividades'!BU$3&gt;='Gastos Gerais'!$D$4:$D$1002),-('Gastos das Atividades'!BU$3&lt;='Gastos Gerais'!$E$4:$E$1002),-('Gastos Gerais'!$C$4:$C$1002)))</f>
        <v>0</v>
      </c>
      <c r="BV20" s="73">
        <f>IF($B20="",0,SUMPRODUCT(-('Gastos Gerais'!$F$4:$F$1002='Gastos das Atividades'!$B20),-('Gastos das Atividades'!BV$3&gt;='Gastos Gerais'!$D$4:$D$1002),-('Gastos das Atividades'!BV$3&lt;='Gastos Gerais'!$E$4:$E$1002),-('Gastos Gerais'!$C$4:$C$1002)))</f>
        <v>0</v>
      </c>
      <c r="BW20" s="73">
        <f>IF($B20="",0,SUMPRODUCT(-('Gastos Gerais'!$F$4:$F$1002='Gastos das Atividades'!$B20),-('Gastos das Atividades'!BW$3&gt;='Gastos Gerais'!$D$4:$D$1002),-('Gastos das Atividades'!BW$3&lt;='Gastos Gerais'!$E$4:$E$1002),-('Gastos Gerais'!$C$4:$C$1002)))</f>
        <v>0</v>
      </c>
      <c r="BX20" s="73">
        <f>IF($B20="",0,SUMPRODUCT(-('Gastos Gerais'!$F$4:$F$1002='Gastos das Atividades'!$B20),-('Gastos das Atividades'!BX$3&gt;='Gastos Gerais'!$D$4:$D$1002),-('Gastos das Atividades'!BX$3&lt;='Gastos Gerais'!$E$4:$E$1002),-('Gastos Gerais'!$C$4:$C$1002)))</f>
        <v>0</v>
      </c>
    </row>
    <row r="21" spans="1:76">
      <c r="A21" s="139">
        <v>18</v>
      </c>
      <c r="B21" s="157"/>
      <c r="C21" s="298">
        <v>0</v>
      </c>
      <c r="D21" s="349">
        <f t="shared" si="9"/>
        <v>0</v>
      </c>
      <c r="E21" s="137">
        <f t="shared" si="10"/>
        <v>0</v>
      </c>
      <c r="F21" s="73">
        <f t="shared" si="2"/>
        <v>0</v>
      </c>
      <c r="G21" s="73">
        <f t="shared" si="2"/>
        <v>0</v>
      </c>
      <c r="H21" s="73">
        <f t="shared" si="2"/>
        <v>0</v>
      </c>
      <c r="I21" s="73">
        <f t="shared" si="2"/>
        <v>0</v>
      </c>
      <c r="J21" s="138">
        <f t="shared" si="3"/>
        <v>0</v>
      </c>
      <c r="K21" s="76">
        <f t="shared" si="4"/>
        <v>0</v>
      </c>
      <c r="L21" s="76">
        <f t="shared" si="5"/>
        <v>0</v>
      </c>
      <c r="M21" s="76">
        <f t="shared" si="6"/>
        <v>0</v>
      </c>
      <c r="N21" s="76">
        <f t="shared" si="11"/>
        <v>0</v>
      </c>
      <c r="O21" s="76">
        <f t="shared" si="12"/>
        <v>0</v>
      </c>
      <c r="P21" s="202">
        <f t="shared" si="8"/>
        <v>0</v>
      </c>
      <c r="Q21" s="73">
        <f>IF($B21="",0,SUMPRODUCT(-('Gastos Gerais'!$F$4:$F$1002='Gastos das Atividades'!$B21),-('Gastos das Atividades'!Q$3&gt;='Gastos Gerais'!$D$4:$D$1002),-('Gastos das Atividades'!Q$3&lt;='Gastos Gerais'!$E$4:$E$1002),-('Gastos Gerais'!$C$4:$C$1002)))</f>
        <v>0</v>
      </c>
      <c r="R21" s="73">
        <f>IF($B21="",0,SUMPRODUCT(-('Gastos Gerais'!$F$4:$F$1002='Gastos das Atividades'!$B21),-('Gastos das Atividades'!R$3&gt;='Gastos Gerais'!$D$4:$D$1002),-('Gastos das Atividades'!R$3&lt;='Gastos Gerais'!$E$4:$E$1002),-('Gastos Gerais'!$C$4:$C$1002)))</f>
        <v>0</v>
      </c>
      <c r="S21" s="73">
        <f>IF($B21="",0,SUMPRODUCT(-('Gastos Gerais'!$F$4:$F$1002='Gastos das Atividades'!$B21),-('Gastos das Atividades'!S$3&gt;='Gastos Gerais'!$D$4:$D$1002),-('Gastos das Atividades'!S$3&lt;='Gastos Gerais'!$E$4:$E$1002),-('Gastos Gerais'!$C$4:$C$1002)))</f>
        <v>0</v>
      </c>
      <c r="T21" s="73">
        <f>IF($B21="",0,SUMPRODUCT(-('Gastos Gerais'!$F$4:$F$1002='Gastos das Atividades'!$B21),-('Gastos das Atividades'!T$3&gt;='Gastos Gerais'!$D$4:$D$1002),-('Gastos das Atividades'!T$3&lt;='Gastos Gerais'!$E$4:$E$1002),-('Gastos Gerais'!$C$4:$C$1002)))</f>
        <v>0</v>
      </c>
      <c r="U21" s="73">
        <f>IF($B21="",0,SUMPRODUCT(-('Gastos Gerais'!$F$4:$F$1002='Gastos das Atividades'!$B21),-('Gastos das Atividades'!U$3&gt;='Gastos Gerais'!$D$4:$D$1002),-('Gastos das Atividades'!U$3&lt;='Gastos Gerais'!$E$4:$E$1002),-('Gastos Gerais'!$C$4:$C$1002)))</f>
        <v>0</v>
      </c>
      <c r="V21" s="73">
        <f>IF($B21="",0,SUMPRODUCT(-('Gastos Gerais'!$F$4:$F$1002='Gastos das Atividades'!$B21),-('Gastos das Atividades'!V$3&gt;='Gastos Gerais'!$D$4:$D$1002),-('Gastos das Atividades'!V$3&lt;='Gastos Gerais'!$E$4:$E$1002),-('Gastos Gerais'!$C$4:$C$1002)))</f>
        <v>0</v>
      </c>
      <c r="W21" s="73">
        <f>IF($B21="",0,SUMPRODUCT(-('Gastos Gerais'!$F$4:$F$1002='Gastos das Atividades'!$B21),-('Gastos das Atividades'!W$3&gt;='Gastos Gerais'!$D$4:$D$1002),-('Gastos das Atividades'!W$3&lt;='Gastos Gerais'!$E$4:$E$1002),-('Gastos Gerais'!$C$4:$C$1002)))</f>
        <v>0</v>
      </c>
      <c r="X21" s="73">
        <f>IF($B21="",0,SUMPRODUCT(-('Gastos Gerais'!$F$4:$F$1002='Gastos das Atividades'!$B21),-('Gastos das Atividades'!X$3&gt;='Gastos Gerais'!$D$4:$D$1002),-('Gastos das Atividades'!X$3&lt;='Gastos Gerais'!$E$4:$E$1002),-('Gastos Gerais'!$C$4:$C$1002)))</f>
        <v>0</v>
      </c>
      <c r="Y21" s="73">
        <f>IF($B21="",0,SUMPRODUCT(-('Gastos Gerais'!$F$4:$F$1002='Gastos das Atividades'!$B21),-('Gastos das Atividades'!Y$3&gt;='Gastos Gerais'!$D$4:$D$1002),-('Gastos das Atividades'!Y$3&lt;='Gastos Gerais'!$E$4:$E$1002),-('Gastos Gerais'!$C$4:$C$1002)))</f>
        <v>0</v>
      </c>
      <c r="Z21" s="73">
        <f>IF($B21="",0,SUMPRODUCT(-('Gastos Gerais'!$F$4:$F$1002='Gastos das Atividades'!$B21),-('Gastos das Atividades'!Z$3&gt;='Gastos Gerais'!$D$4:$D$1002),-('Gastos das Atividades'!Z$3&lt;='Gastos Gerais'!$E$4:$E$1002),-('Gastos Gerais'!$C$4:$C$1002)))</f>
        <v>0</v>
      </c>
      <c r="AA21" s="73">
        <f>IF($B21="",0,SUMPRODUCT(-('Gastos Gerais'!$F$4:$F$1002='Gastos das Atividades'!$B21),-('Gastos das Atividades'!AA$3&gt;='Gastos Gerais'!$D$4:$D$1002),-('Gastos das Atividades'!AA$3&lt;='Gastos Gerais'!$E$4:$E$1002),-('Gastos Gerais'!$C$4:$C$1002)))</f>
        <v>0</v>
      </c>
      <c r="AB21" s="73">
        <f>IF($B21="",0,SUMPRODUCT(-('Gastos Gerais'!$F$4:$F$1002='Gastos das Atividades'!$B21),-('Gastos das Atividades'!AB$3&gt;='Gastos Gerais'!$D$4:$D$1002),-('Gastos das Atividades'!AB$3&lt;='Gastos Gerais'!$E$4:$E$1002),-('Gastos Gerais'!$C$4:$C$1002)))</f>
        <v>0</v>
      </c>
      <c r="AC21" s="73">
        <f>IF($B21="",0,SUMPRODUCT(-('Gastos Gerais'!$F$4:$F$1002='Gastos das Atividades'!$B21),-('Gastos das Atividades'!AC$3&gt;='Gastos Gerais'!$D$4:$D$1002),-('Gastos das Atividades'!AC$3&lt;='Gastos Gerais'!$E$4:$E$1002),-('Gastos Gerais'!$C$4:$C$1002)))</f>
        <v>0</v>
      </c>
      <c r="AD21" s="73">
        <f>IF($B21="",0,SUMPRODUCT(-('Gastos Gerais'!$F$4:$F$1002='Gastos das Atividades'!$B21),-('Gastos das Atividades'!AD$3&gt;='Gastos Gerais'!$D$4:$D$1002),-('Gastos das Atividades'!AD$3&lt;='Gastos Gerais'!$E$4:$E$1002),-('Gastos Gerais'!$C$4:$C$1002)))</f>
        <v>0</v>
      </c>
      <c r="AE21" s="73">
        <f>IF($B21="",0,SUMPRODUCT(-('Gastos Gerais'!$F$4:$F$1002='Gastos das Atividades'!$B21),-('Gastos das Atividades'!AE$3&gt;='Gastos Gerais'!$D$4:$D$1002),-('Gastos das Atividades'!AE$3&lt;='Gastos Gerais'!$E$4:$E$1002),-('Gastos Gerais'!$C$4:$C$1002)))</f>
        <v>0</v>
      </c>
      <c r="AF21" s="73">
        <f>IF($B21="",0,SUMPRODUCT(-('Gastos Gerais'!$F$4:$F$1002='Gastos das Atividades'!$B21),-('Gastos das Atividades'!AF$3&gt;='Gastos Gerais'!$D$4:$D$1002),-('Gastos das Atividades'!AF$3&lt;='Gastos Gerais'!$E$4:$E$1002),-('Gastos Gerais'!$C$4:$C$1002)))</f>
        <v>0</v>
      </c>
      <c r="AG21" s="73">
        <f>IF($B21="",0,SUMPRODUCT(-('Gastos Gerais'!$F$4:$F$1002='Gastos das Atividades'!$B21),-('Gastos das Atividades'!AG$3&gt;='Gastos Gerais'!$D$4:$D$1002),-('Gastos das Atividades'!AG$3&lt;='Gastos Gerais'!$E$4:$E$1002),-('Gastos Gerais'!$C$4:$C$1002)))</f>
        <v>0</v>
      </c>
      <c r="AH21" s="73">
        <f>IF($B21="",0,SUMPRODUCT(-('Gastos Gerais'!$F$4:$F$1002='Gastos das Atividades'!$B21),-('Gastos das Atividades'!AH$3&gt;='Gastos Gerais'!$D$4:$D$1002),-('Gastos das Atividades'!AH$3&lt;='Gastos Gerais'!$E$4:$E$1002),-('Gastos Gerais'!$C$4:$C$1002)))</f>
        <v>0</v>
      </c>
      <c r="AI21" s="73">
        <f>IF($B21="",0,SUMPRODUCT(-('Gastos Gerais'!$F$4:$F$1002='Gastos das Atividades'!$B21),-('Gastos das Atividades'!AI$3&gt;='Gastos Gerais'!$D$4:$D$1002),-('Gastos das Atividades'!AI$3&lt;='Gastos Gerais'!$E$4:$E$1002),-('Gastos Gerais'!$C$4:$C$1002)))</f>
        <v>0</v>
      </c>
      <c r="AJ21" s="73">
        <f>IF($B21="",0,SUMPRODUCT(-('Gastos Gerais'!$F$4:$F$1002='Gastos das Atividades'!$B21),-('Gastos das Atividades'!AJ$3&gt;='Gastos Gerais'!$D$4:$D$1002),-('Gastos das Atividades'!AJ$3&lt;='Gastos Gerais'!$E$4:$E$1002),-('Gastos Gerais'!$C$4:$C$1002)))</f>
        <v>0</v>
      </c>
      <c r="AK21" s="73">
        <f>IF($B21="",0,SUMPRODUCT(-('Gastos Gerais'!$F$4:$F$1002='Gastos das Atividades'!$B21),-('Gastos das Atividades'!AK$3&gt;='Gastos Gerais'!$D$4:$D$1002),-('Gastos das Atividades'!AK$3&lt;='Gastos Gerais'!$E$4:$E$1002),-('Gastos Gerais'!$C$4:$C$1002)))</f>
        <v>0</v>
      </c>
      <c r="AL21" s="73">
        <f>IF($B21="",0,SUMPRODUCT(-('Gastos Gerais'!$F$4:$F$1002='Gastos das Atividades'!$B21),-('Gastos das Atividades'!AL$3&gt;='Gastos Gerais'!$D$4:$D$1002),-('Gastos das Atividades'!AL$3&lt;='Gastos Gerais'!$E$4:$E$1002),-('Gastos Gerais'!$C$4:$C$1002)))</f>
        <v>0</v>
      </c>
      <c r="AM21" s="73">
        <f>IF($B21="",0,SUMPRODUCT(-('Gastos Gerais'!$F$4:$F$1002='Gastos das Atividades'!$B21),-('Gastos das Atividades'!AM$3&gt;='Gastos Gerais'!$D$4:$D$1002),-('Gastos das Atividades'!AM$3&lt;='Gastos Gerais'!$E$4:$E$1002),-('Gastos Gerais'!$C$4:$C$1002)))</f>
        <v>0</v>
      </c>
      <c r="AN21" s="73">
        <f>IF($B21="",0,SUMPRODUCT(-('Gastos Gerais'!$F$4:$F$1002='Gastos das Atividades'!$B21),-('Gastos das Atividades'!AN$3&gt;='Gastos Gerais'!$D$4:$D$1002),-('Gastos das Atividades'!AN$3&lt;='Gastos Gerais'!$E$4:$E$1002),-('Gastos Gerais'!$C$4:$C$1002)))</f>
        <v>0</v>
      </c>
      <c r="AO21" s="73">
        <f>IF($B21="",0,SUMPRODUCT(-('Gastos Gerais'!$F$4:$F$1002='Gastos das Atividades'!$B21),-('Gastos das Atividades'!AO$3&gt;='Gastos Gerais'!$D$4:$D$1002),-('Gastos das Atividades'!AO$3&lt;='Gastos Gerais'!$E$4:$E$1002),-('Gastos Gerais'!$C$4:$C$1002)))</f>
        <v>0</v>
      </c>
      <c r="AP21" s="73">
        <f>IF($B21="",0,SUMPRODUCT(-('Gastos Gerais'!$F$4:$F$1002='Gastos das Atividades'!$B21),-('Gastos das Atividades'!AP$3&gt;='Gastos Gerais'!$D$4:$D$1002),-('Gastos das Atividades'!AP$3&lt;='Gastos Gerais'!$E$4:$E$1002),-('Gastos Gerais'!$C$4:$C$1002)))</f>
        <v>0</v>
      </c>
      <c r="AQ21" s="73">
        <f>IF($B21="",0,SUMPRODUCT(-('Gastos Gerais'!$F$4:$F$1002='Gastos das Atividades'!$B21),-('Gastos das Atividades'!AQ$3&gt;='Gastos Gerais'!$D$4:$D$1002),-('Gastos das Atividades'!AQ$3&lt;='Gastos Gerais'!$E$4:$E$1002),-('Gastos Gerais'!$C$4:$C$1002)))</f>
        <v>0</v>
      </c>
      <c r="AR21" s="73">
        <f>IF($B21="",0,SUMPRODUCT(-('Gastos Gerais'!$F$4:$F$1002='Gastos das Atividades'!$B21),-('Gastos das Atividades'!AR$3&gt;='Gastos Gerais'!$D$4:$D$1002),-('Gastos das Atividades'!AR$3&lt;='Gastos Gerais'!$E$4:$E$1002),-('Gastos Gerais'!$C$4:$C$1002)))</f>
        <v>0</v>
      </c>
      <c r="AS21" s="73">
        <f>IF($B21="",0,SUMPRODUCT(-('Gastos Gerais'!$F$4:$F$1002='Gastos das Atividades'!$B21),-('Gastos das Atividades'!AS$3&gt;='Gastos Gerais'!$D$4:$D$1002),-('Gastos das Atividades'!AS$3&lt;='Gastos Gerais'!$E$4:$E$1002),-('Gastos Gerais'!$C$4:$C$1002)))</f>
        <v>0</v>
      </c>
      <c r="AT21" s="73">
        <f>IF($B21="",0,SUMPRODUCT(-('Gastos Gerais'!$F$4:$F$1002='Gastos das Atividades'!$B21),-('Gastos das Atividades'!AT$3&gt;='Gastos Gerais'!$D$4:$D$1002),-('Gastos das Atividades'!AT$3&lt;='Gastos Gerais'!$E$4:$E$1002),-('Gastos Gerais'!$C$4:$C$1002)))</f>
        <v>0</v>
      </c>
      <c r="AU21" s="73">
        <f>IF($B21="",0,SUMPRODUCT(-('Gastos Gerais'!$F$4:$F$1002='Gastos das Atividades'!$B21),-('Gastos das Atividades'!AU$3&gt;='Gastos Gerais'!$D$4:$D$1002),-('Gastos das Atividades'!AU$3&lt;='Gastos Gerais'!$E$4:$E$1002),-('Gastos Gerais'!$C$4:$C$1002)))</f>
        <v>0</v>
      </c>
      <c r="AV21" s="73">
        <f>IF($B21="",0,SUMPRODUCT(-('Gastos Gerais'!$F$4:$F$1002='Gastos das Atividades'!$B21),-('Gastos das Atividades'!AV$3&gt;='Gastos Gerais'!$D$4:$D$1002),-('Gastos das Atividades'!AV$3&lt;='Gastos Gerais'!$E$4:$E$1002),-('Gastos Gerais'!$C$4:$C$1002)))</f>
        <v>0</v>
      </c>
      <c r="AW21" s="73">
        <f>IF($B21="",0,SUMPRODUCT(-('Gastos Gerais'!$F$4:$F$1002='Gastos das Atividades'!$B21),-('Gastos das Atividades'!AW$3&gt;='Gastos Gerais'!$D$4:$D$1002),-('Gastos das Atividades'!AW$3&lt;='Gastos Gerais'!$E$4:$E$1002),-('Gastos Gerais'!$C$4:$C$1002)))</f>
        <v>0</v>
      </c>
      <c r="AX21" s="73">
        <f>IF($B21="",0,SUMPRODUCT(-('Gastos Gerais'!$F$4:$F$1002='Gastos das Atividades'!$B21),-('Gastos das Atividades'!AX$3&gt;='Gastos Gerais'!$D$4:$D$1002),-('Gastos das Atividades'!AX$3&lt;='Gastos Gerais'!$E$4:$E$1002),-('Gastos Gerais'!$C$4:$C$1002)))</f>
        <v>0</v>
      </c>
      <c r="AY21" s="73">
        <f>IF($B21="",0,SUMPRODUCT(-('Gastos Gerais'!$F$4:$F$1002='Gastos das Atividades'!$B21),-('Gastos das Atividades'!AY$3&gt;='Gastos Gerais'!$D$4:$D$1002),-('Gastos das Atividades'!AY$3&lt;='Gastos Gerais'!$E$4:$E$1002),-('Gastos Gerais'!$C$4:$C$1002)))</f>
        <v>0</v>
      </c>
      <c r="AZ21" s="73">
        <f>IF($B21="",0,SUMPRODUCT(-('Gastos Gerais'!$F$4:$F$1002='Gastos das Atividades'!$B21),-('Gastos das Atividades'!AZ$3&gt;='Gastos Gerais'!$D$4:$D$1002),-('Gastos das Atividades'!AZ$3&lt;='Gastos Gerais'!$E$4:$E$1002),-('Gastos Gerais'!$C$4:$C$1002)))</f>
        <v>0</v>
      </c>
      <c r="BA21" s="73">
        <f>IF($B21="",0,SUMPRODUCT(-('Gastos Gerais'!$F$4:$F$1002='Gastos das Atividades'!$B21),-('Gastos das Atividades'!BA$3&gt;='Gastos Gerais'!$D$4:$D$1002),-('Gastos das Atividades'!BA$3&lt;='Gastos Gerais'!$E$4:$E$1002),-('Gastos Gerais'!$C$4:$C$1002)))</f>
        <v>0</v>
      </c>
      <c r="BB21" s="73">
        <f>IF($B21="",0,SUMPRODUCT(-('Gastos Gerais'!$F$4:$F$1002='Gastos das Atividades'!$B21),-('Gastos das Atividades'!BB$3&gt;='Gastos Gerais'!$D$4:$D$1002),-('Gastos das Atividades'!BB$3&lt;='Gastos Gerais'!$E$4:$E$1002),-('Gastos Gerais'!$C$4:$C$1002)))</f>
        <v>0</v>
      </c>
      <c r="BC21" s="73">
        <f>IF($B21="",0,SUMPRODUCT(-('Gastos Gerais'!$F$4:$F$1002='Gastos das Atividades'!$B21),-('Gastos das Atividades'!BC$3&gt;='Gastos Gerais'!$D$4:$D$1002),-('Gastos das Atividades'!BC$3&lt;='Gastos Gerais'!$E$4:$E$1002),-('Gastos Gerais'!$C$4:$C$1002)))</f>
        <v>0</v>
      </c>
      <c r="BD21" s="73">
        <f>IF($B21="",0,SUMPRODUCT(-('Gastos Gerais'!$F$4:$F$1002='Gastos das Atividades'!$B21),-('Gastos das Atividades'!BD$3&gt;='Gastos Gerais'!$D$4:$D$1002),-('Gastos das Atividades'!BD$3&lt;='Gastos Gerais'!$E$4:$E$1002),-('Gastos Gerais'!$C$4:$C$1002)))</f>
        <v>0</v>
      </c>
      <c r="BE21" s="73">
        <f>IF($B21="",0,SUMPRODUCT(-('Gastos Gerais'!$F$4:$F$1002='Gastos das Atividades'!$B21),-('Gastos das Atividades'!BE$3&gt;='Gastos Gerais'!$D$4:$D$1002),-('Gastos das Atividades'!BE$3&lt;='Gastos Gerais'!$E$4:$E$1002),-('Gastos Gerais'!$C$4:$C$1002)))</f>
        <v>0</v>
      </c>
      <c r="BF21" s="73">
        <f>IF($B21="",0,SUMPRODUCT(-('Gastos Gerais'!$F$4:$F$1002='Gastos das Atividades'!$B21),-('Gastos das Atividades'!BF$3&gt;='Gastos Gerais'!$D$4:$D$1002),-('Gastos das Atividades'!BF$3&lt;='Gastos Gerais'!$E$4:$E$1002),-('Gastos Gerais'!$C$4:$C$1002)))</f>
        <v>0</v>
      </c>
      <c r="BG21" s="73">
        <f>IF($B21="",0,SUMPRODUCT(-('Gastos Gerais'!$F$4:$F$1002='Gastos das Atividades'!$B21),-('Gastos das Atividades'!BG$3&gt;='Gastos Gerais'!$D$4:$D$1002),-('Gastos das Atividades'!BG$3&lt;='Gastos Gerais'!$E$4:$E$1002),-('Gastos Gerais'!$C$4:$C$1002)))</f>
        <v>0</v>
      </c>
      <c r="BH21" s="73">
        <f>IF($B21="",0,SUMPRODUCT(-('Gastos Gerais'!$F$4:$F$1002='Gastos das Atividades'!$B21),-('Gastos das Atividades'!BH$3&gt;='Gastos Gerais'!$D$4:$D$1002),-('Gastos das Atividades'!BH$3&lt;='Gastos Gerais'!$E$4:$E$1002),-('Gastos Gerais'!$C$4:$C$1002)))</f>
        <v>0</v>
      </c>
      <c r="BI21" s="73">
        <f>IF($B21="",0,SUMPRODUCT(-('Gastos Gerais'!$F$4:$F$1002='Gastos das Atividades'!$B21),-('Gastos das Atividades'!BI$3&gt;='Gastos Gerais'!$D$4:$D$1002),-('Gastos das Atividades'!BI$3&lt;='Gastos Gerais'!$E$4:$E$1002),-('Gastos Gerais'!$C$4:$C$1002)))</f>
        <v>0</v>
      </c>
      <c r="BJ21" s="73">
        <f>IF($B21="",0,SUMPRODUCT(-('Gastos Gerais'!$F$4:$F$1002='Gastos das Atividades'!$B21),-('Gastos das Atividades'!BJ$3&gt;='Gastos Gerais'!$D$4:$D$1002),-('Gastos das Atividades'!BJ$3&lt;='Gastos Gerais'!$E$4:$E$1002),-('Gastos Gerais'!$C$4:$C$1002)))</f>
        <v>0</v>
      </c>
      <c r="BK21" s="73">
        <f>IF($B21="",0,SUMPRODUCT(-('Gastos Gerais'!$F$4:$F$1002='Gastos das Atividades'!$B21),-('Gastos das Atividades'!BK$3&gt;='Gastos Gerais'!$D$4:$D$1002),-('Gastos das Atividades'!BK$3&lt;='Gastos Gerais'!$E$4:$E$1002),-('Gastos Gerais'!$C$4:$C$1002)))</f>
        <v>0</v>
      </c>
      <c r="BL21" s="73">
        <f>IF($B21="",0,SUMPRODUCT(-('Gastos Gerais'!$F$4:$F$1002='Gastos das Atividades'!$B21),-('Gastos das Atividades'!BL$3&gt;='Gastos Gerais'!$D$4:$D$1002),-('Gastos das Atividades'!BL$3&lt;='Gastos Gerais'!$E$4:$E$1002),-('Gastos Gerais'!$C$4:$C$1002)))</f>
        <v>0</v>
      </c>
      <c r="BM21" s="73">
        <f>IF($B21="",0,SUMPRODUCT(-('Gastos Gerais'!$F$4:$F$1002='Gastos das Atividades'!$B21),-('Gastos das Atividades'!BM$3&gt;='Gastos Gerais'!$D$4:$D$1002),-('Gastos das Atividades'!BM$3&lt;='Gastos Gerais'!$E$4:$E$1002),-('Gastos Gerais'!$C$4:$C$1002)))</f>
        <v>0</v>
      </c>
      <c r="BN21" s="73">
        <f>IF($B21="",0,SUMPRODUCT(-('Gastos Gerais'!$F$4:$F$1002='Gastos das Atividades'!$B21),-('Gastos das Atividades'!BN$3&gt;='Gastos Gerais'!$D$4:$D$1002),-('Gastos das Atividades'!BN$3&lt;='Gastos Gerais'!$E$4:$E$1002),-('Gastos Gerais'!$C$4:$C$1002)))</f>
        <v>0</v>
      </c>
      <c r="BO21" s="73">
        <f>IF($B21="",0,SUMPRODUCT(-('Gastos Gerais'!$F$4:$F$1002='Gastos das Atividades'!$B21),-('Gastos das Atividades'!BO$3&gt;='Gastos Gerais'!$D$4:$D$1002),-('Gastos das Atividades'!BO$3&lt;='Gastos Gerais'!$E$4:$E$1002),-('Gastos Gerais'!$C$4:$C$1002)))</f>
        <v>0</v>
      </c>
      <c r="BP21" s="73">
        <f>IF($B21="",0,SUMPRODUCT(-('Gastos Gerais'!$F$4:$F$1002='Gastos das Atividades'!$B21),-('Gastos das Atividades'!BP$3&gt;='Gastos Gerais'!$D$4:$D$1002),-('Gastos das Atividades'!BP$3&lt;='Gastos Gerais'!$E$4:$E$1002),-('Gastos Gerais'!$C$4:$C$1002)))</f>
        <v>0</v>
      </c>
      <c r="BQ21" s="73">
        <f>IF($B21="",0,SUMPRODUCT(-('Gastos Gerais'!$F$4:$F$1002='Gastos das Atividades'!$B21),-('Gastos das Atividades'!BQ$3&gt;='Gastos Gerais'!$D$4:$D$1002),-('Gastos das Atividades'!BQ$3&lt;='Gastos Gerais'!$E$4:$E$1002),-('Gastos Gerais'!$C$4:$C$1002)))</f>
        <v>0</v>
      </c>
      <c r="BR21" s="73">
        <f>IF($B21="",0,SUMPRODUCT(-('Gastos Gerais'!$F$4:$F$1002='Gastos das Atividades'!$B21),-('Gastos das Atividades'!BR$3&gt;='Gastos Gerais'!$D$4:$D$1002),-('Gastos das Atividades'!BR$3&lt;='Gastos Gerais'!$E$4:$E$1002),-('Gastos Gerais'!$C$4:$C$1002)))</f>
        <v>0</v>
      </c>
      <c r="BS21" s="73">
        <f>IF($B21="",0,SUMPRODUCT(-('Gastos Gerais'!$F$4:$F$1002='Gastos das Atividades'!$B21),-('Gastos das Atividades'!BS$3&gt;='Gastos Gerais'!$D$4:$D$1002),-('Gastos das Atividades'!BS$3&lt;='Gastos Gerais'!$E$4:$E$1002),-('Gastos Gerais'!$C$4:$C$1002)))</f>
        <v>0</v>
      </c>
      <c r="BT21" s="73">
        <f>IF($B21="",0,SUMPRODUCT(-('Gastos Gerais'!$F$4:$F$1002='Gastos das Atividades'!$B21),-('Gastos das Atividades'!BT$3&gt;='Gastos Gerais'!$D$4:$D$1002),-('Gastos das Atividades'!BT$3&lt;='Gastos Gerais'!$E$4:$E$1002),-('Gastos Gerais'!$C$4:$C$1002)))</f>
        <v>0</v>
      </c>
      <c r="BU21" s="73">
        <f>IF($B21="",0,SUMPRODUCT(-('Gastos Gerais'!$F$4:$F$1002='Gastos das Atividades'!$B21),-('Gastos das Atividades'!BU$3&gt;='Gastos Gerais'!$D$4:$D$1002),-('Gastos das Atividades'!BU$3&lt;='Gastos Gerais'!$E$4:$E$1002),-('Gastos Gerais'!$C$4:$C$1002)))</f>
        <v>0</v>
      </c>
      <c r="BV21" s="73">
        <f>IF($B21="",0,SUMPRODUCT(-('Gastos Gerais'!$F$4:$F$1002='Gastos das Atividades'!$B21),-('Gastos das Atividades'!BV$3&gt;='Gastos Gerais'!$D$4:$D$1002),-('Gastos das Atividades'!BV$3&lt;='Gastos Gerais'!$E$4:$E$1002),-('Gastos Gerais'!$C$4:$C$1002)))</f>
        <v>0</v>
      </c>
      <c r="BW21" s="73">
        <f>IF($B21="",0,SUMPRODUCT(-('Gastos Gerais'!$F$4:$F$1002='Gastos das Atividades'!$B21),-('Gastos das Atividades'!BW$3&gt;='Gastos Gerais'!$D$4:$D$1002),-('Gastos das Atividades'!BW$3&lt;='Gastos Gerais'!$E$4:$E$1002),-('Gastos Gerais'!$C$4:$C$1002)))</f>
        <v>0</v>
      </c>
      <c r="BX21" s="73">
        <f>IF($B21="",0,SUMPRODUCT(-('Gastos Gerais'!$F$4:$F$1002='Gastos das Atividades'!$B21),-('Gastos das Atividades'!BX$3&gt;='Gastos Gerais'!$D$4:$D$1002),-('Gastos das Atividades'!BX$3&lt;='Gastos Gerais'!$E$4:$E$1002),-('Gastos Gerais'!$C$4:$C$1002)))</f>
        <v>0</v>
      </c>
    </row>
    <row r="22" spans="1:76">
      <c r="A22" s="139">
        <v>19</v>
      </c>
      <c r="B22" s="157"/>
      <c r="C22" s="298">
        <v>0</v>
      </c>
      <c r="D22" s="349">
        <f t="shared" si="9"/>
        <v>0</v>
      </c>
      <c r="E22" s="137">
        <f t="shared" si="10"/>
        <v>0</v>
      </c>
      <c r="F22" s="73">
        <f t="shared" si="2"/>
        <v>0</v>
      </c>
      <c r="G22" s="73">
        <f t="shared" si="2"/>
        <v>0</v>
      </c>
      <c r="H22" s="73">
        <f t="shared" si="2"/>
        <v>0</v>
      </c>
      <c r="I22" s="73">
        <f t="shared" si="2"/>
        <v>0</v>
      </c>
      <c r="J22" s="138">
        <f t="shared" si="3"/>
        <v>0</v>
      </c>
      <c r="K22" s="76">
        <f t="shared" si="4"/>
        <v>0</v>
      </c>
      <c r="L22" s="76">
        <f t="shared" si="5"/>
        <v>0</v>
      </c>
      <c r="M22" s="76">
        <f t="shared" si="6"/>
        <v>0</v>
      </c>
      <c r="N22" s="76">
        <f t="shared" si="11"/>
        <v>0</v>
      </c>
      <c r="O22" s="76">
        <f t="shared" si="12"/>
        <v>0</v>
      </c>
      <c r="P22" s="202">
        <f t="shared" si="8"/>
        <v>0</v>
      </c>
      <c r="Q22" s="73">
        <f>IF($B22="",0,SUMPRODUCT(-('Gastos Gerais'!$F$4:$F$1002='Gastos das Atividades'!$B22),-('Gastos das Atividades'!Q$3&gt;='Gastos Gerais'!$D$4:$D$1002),-('Gastos das Atividades'!Q$3&lt;='Gastos Gerais'!$E$4:$E$1002),-('Gastos Gerais'!$C$4:$C$1002)))</f>
        <v>0</v>
      </c>
      <c r="R22" s="73">
        <f>IF($B22="",0,SUMPRODUCT(-('Gastos Gerais'!$F$4:$F$1002='Gastos das Atividades'!$B22),-('Gastos das Atividades'!R$3&gt;='Gastos Gerais'!$D$4:$D$1002),-('Gastos das Atividades'!R$3&lt;='Gastos Gerais'!$E$4:$E$1002),-('Gastos Gerais'!$C$4:$C$1002)))</f>
        <v>0</v>
      </c>
      <c r="S22" s="73">
        <f>IF($B22="",0,SUMPRODUCT(-('Gastos Gerais'!$F$4:$F$1002='Gastos das Atividades'!$B22),-('Gastos das Atividades'!S$3&gt;='Gastos Gerais'!$D$4:$D$1002),-('Gastos das Atividades'!S$3&lt;='Gastos Gerais'!$E$4:$E$1002),-('Gastos Gerais'!$C$4:$C$1002)))</f>
        <v>0</v>
      </c>
      <c r="T22" s="73">
        <f>IF($B22="",0,SUMPRODUCT(-('Gastos Gerais'!$F$4:$F$1002='Gastos das Atividades'!$B22),-('Gastos das Atividades'!T$3&gt;='Gastos Gerais'!$D$4:$D$1002),-('Gastos das Atividades'!T$3&lt;='Gastos Gerais'!$E$4:$E$1002),-('Gastos Gerais'!$C$4:$C$1002)))</f>
        <v>0</v>
      </c>
      <c r="U22" s="73">
        <f>IF($B22="",0,SUMPRODUCT(-('Gastos Gerais'!$F$4:$F$1002='Gastos das Atividades'!$B22),-('Gastos das Atividades'!U$3&gt;='Gastos Gerais'!$D$4:$D$1002),-('Gastos das Atividades'!U$3&lt;='Gastos Gerais'!$E$4:$E$1002),-('Gastos Gerais'!$C$4:$C$1002)))</f>
        <v>0</v>
      </c>
      <c r="V22" s="73">
        <f>IF($B22="",0,SUMPRODUCT(-('Gastos Gerais'!$F$4:$F$1002='Gastos das Atividades'!$B22),-('Gastos das Atividades'!V$3&gt;='Gastos Gerais'!$D$4:$D$1002),-('Gastos das Atividades'!V$3&lt;='Gastos Gerais'!$E$4:$E$1002),-('Gastos Gerais'!$C$4:$C$1002)))</f>
        <v>0</v>
      </c>
      <c r="W22" s="73">
        <f>IF($B22="",0,SUMPRODUCT(-('Gastos Gerais'!$F$4:$F$1002='Gastos das Atividades'!$B22),-('Gastos das Atividades'!W$3&gt;='Gastos Gerais'!$D$4:$D$1002),-('Gastos das Atividades'!W$3&lt;='Gastos Gerais'!$E$4:$E$1002),-('Gastos Gerais'!$C$4:$C$1002)))</f>
        <v>0</v>
      </c>
      <c r="X22" s="73">
        <f>IF($B22="",0,SUMPRODUCT(-('Gastos Gerais'!$F$4:$F$1002='Gastos das Atividades'!$B22),-('Gastos das Atividades'!X$3&gt;='Gastos Gerais'!$D$4:$D$1002),-('Gastos das Atividades'!X$3&lt;='Gastos Gerais'!$E$4:$E$1002),-('Gastos Gerais'!$C$4:$C$1002)))</f>
        <v>0</v>
      </c>
      <c r="Y22" s="73">
        <f>IF($B22="",0,SUMPRODUCT(-('Gastos Gerais'!$F$4:$F$1002='Gastos das Atividades'!$B22),-('Gastos das Atividades'!Y$3&gt;='Gastos Gerais'!$D$4:$D$1002),-('Gastos das Atividades'!Y$3&lt;='Gastos Gerais'!$E$4:$E$1002),-('Gastos Gerais'!$C$4:$C$1002)))</f>
        <v>0</v>
      </c>
      <c r="Z22" s="73">
        <f>IF($B22="",0,SUMPRODUCT(-('Gastos Gerais'!$F$4:$F$1002='Gastos das Atividades'!$B22),-('Gastos das Atividades'!Z$3&gt;='Gastos Gerais'!$D$4:$D$1002),-('Gastos das Atividades'!Z$3&lt;='Gastos Gerais'!$E$4:$E$1002),-('Gastos Gerais'!$C$4:$C$1002)))</f>
        <v>0</v>
      </c>
      <c r="AA22" s="73">
        <f>IF($B22="",0,SUMPRODUCT(-('Gastos Gerais'!$F$4:$F$1002='Gastos das Atividades'!$B22),-('Gastos das Atividades'!AA$3&gt;='Gastos Gerais'!$D$4:$D$1002),-('Gastos das Atividades'!AA$3&lt;='Gastos Gerais'!$E$4:$E$1002),-('Gastos Gerais'!$C$4:$C$1002)))</f>
        <v>0</v>
      </c>
      <c r="AB22" s="73">
        <f>IF($B22="",0,SUMPRODUCT(-('Gastos Gerais'!$F$4:$F$1002='Gastos das Atividades'!$B22),-('Gastos das Atividades'!AB$3&gt;='Gastos Gerais'!$D$4:$D$1002),-('Gastos das Atividades'!AB$3&lt;='Gastos Gerais'!$E$4:$E$1002),-('Gastos Gerais'!$C$4:$C$1002)))</f>
        <v>0</v>
      </c>
      <c r="AC22" s="73">
        <f>IF($B22="",0,SUMPRODUCT(-('Gastos Gerais'!$F$4:$F$1002='Gastos das Atividades'!$B22),-('Gastos das Atividades'!AC$3&gt;='Gastos Gerais'!$D$4:$D$1002),-('Gastos das Atividades'!AC$3&lt;='Gastos Gerais'!$E$4:$E$1002),-('Gastos Gerais'!$C$4:$C$1002)))</f>
        <v>0</v>
      </c>
      <c r="AD22" s="73">
        <f>IF($B22="",0,SUMPRODUCT(-('Gastos Gerais'!$F$4:$F$1002='Gastos das Atividades'!$B22),-('Gastos das Atividades'!AD$3&gt;='Gastos Gerais'!$D$4:$D$1002),-('Gastos das Atividades'!AD$3&lt;='Gastos Gerais'!$E$4:$E$1002),-('Gastos Gerais'!$C$4:$C$1002)))</f>
        <v>0</v>
      </c>
      <c r="AE22" s="73">
        <f>IF($B22="",0,SUMPRODUCT(-('Gastos Gerais'!$F$4:$F$1002='Gastos das Atividades'!$B22),-('Gastos das Atividades'!AE$3&gt;='Gastos Gerais'!$D$4:$D$1002),-('Gastos das Atividades'!AE$3&lt;='Gastos Gerais'!$E$4:$E$1002),-('Gastos Gerais'!$C$4:$C$1002)))</f>
        <v>0</v>
      </c>
      <c r="AF22" s="73">
        <f>IF($B22="",0,SUMPRODUCT(-('Gastos Gerais'!$F$4:$F$1002='Gastos das Atividades'!$B22),-('Gastos das Atividades'!AF$3&gt;='Gastos Gerais'!$D$4:$D$1002),-('Gastos das Atividades'!AF$3&lt;='Gastos Gerais'!$E$4:$E$1002),-('Gastos Gerais'!$C$4:$C$1002)))</f>
        <v>0</v>
      </c>
      <c r="AG22" s="73">
        <f>IF($B22="",0,SUMPRODUCT(-('Gastos Gerais'!$F$4:$F$1002='Gastos das Atividades'!$B22),-('Gastos das Atividades'!AG$3&gt;='Gastos Gerais'!$D$4:$D$1002),-('Gastos das Atividades'!AG$3&lt;='Gastos Gerais'!$E$4:$E$1002),-('Gastos Gerais'!$C$4:$C$1002)))</f>
        <v>0</v>
      </c>
      <c r="AH22" s="73">
        <f>IF($B22="",0,SUMPRODUCT(-('Gastos Gerais'!$F$4:$F$1002='Gastos das Atividades'!$B22),-('Gastos das Atividades'!AH$3&gt;='Gastos Gerais'!$D$4:$D$1002),-('Gastos das Atividades'!AH$3&lt;='Gastos Gerais'!$E$4:$E$1002),-('Gastos Gerais'!$C$4:$C$1002)))</f>
        <v>0</v>
      </c>
      <c r="AI22" s="73">
        <f>IF($B22="",0,SUMPRODUCT(-('Gastos Gerais'!$F$4:$F$1002='Gastos das Atividades'!$B22),-('Gastos das Atividades'!AI$3&gt;='Gastos Gerais'!$D$4:$D$1002),-('Gastos das Atividades'!AI$3&lt;='Gastos Gerais'!$E$4:$E$1002),-('Gastos Gerais'!$C$4:$C$1002)))</f>
        <v>0</v>
      </c>
      <c r="AJ22" s="73">
        <f>IF($B22="",0,SUMPRODUCT(-('Gastos Gerais'!$F$4:$F$1002='Gastos das Atividades'!$B22),-('Gastos das Atividades'!AJ$3&gt;='Gastos Gerais'!$D$4:$D$1002),-('Gastos das Atividades'!AJ$3&lt;='Gastos Gerais'!$E$4:$E$1002),-('Gastos Gerais'!$C$4:$C$1002)))</f>
        <v>0</v>
      </c>
      <c r="AK22" s="73">
        <f>IF($B22="",0,SUMPRODUCT(-('Gastos Gerais'!$F$4:$F$1002='Gastos das Atividades'!$B22),-('Gastos das Atividades'!AK$3&gt;='Gastos Gerais'!$D$4:$D$1002),-('Gastos das Atividades'!AK$3&lt;='Gastos Gerais'!$E$4:$E$1002),-('Gastos Gerais'!$C$4:$C$1002)))</f>
        <v>0</v>
      </c>
      <c r="AL22" s="73">
        <f>IF($B22="",0,SUMPRODUCT(-('Gastos Gerais'!$F$4:$F$1002='Gastos das Atividades'!$B22),-('Gastos das Atividades'!AL$3&gt;='Gastos Gerais'!$D$4:$D$1002),-('Gastos das Atividades'!AL$3&lt;='Gastos Gerais'!$E$4:$E$1002),-('Gastos Gerais'!$C$4:$C$1002)))</f>
        <v>0</v>
      </c>
      <c r="AM22" s="73">
        <f>IF($B22="",0,SUMPRODUCT(-('Gastos Gerais'!$F$4:$F$1002='Gastos das Atividades'!$B22),-('Gastos das Atividades'!AM$3&gt;='Gastos Gerais'!$D$4:$D$1002),-('Gastos das Atividades'!AM$3&lt;='Gastos Gerais'!$E$4:$E$1002),-('Gastos Gerais'!$C$4:$C$1002)))</f>
        <v>0</v>
      </c>
      <c r="AN22" s="73">
        <f>IF($B22="",0,SUMPRODUCT(-('Gastos Gerais'!$F$4:$F$1002='Gastos das Atividades'!$B22),-('Gastos das Atividades'!AN$3&gt;='Gastos Gerais'!$D$4:$D$1002),-('Gastos das Atividades'!AN$3&lt;='Gastos Gerais'!$E$4:$E$1002),-('Gastos Gerais'!$C$4:$C$1002)))</f>
        <v>0</v>
      </c>
      <c r="AO22" s="73">
        <f>IF($B22="",0,SUMPRODUCT(-('Gastos Gerais'!$F$4:$F$1002='Gastos das Atividades'!$B22),-('Gastos das Atividades'!AO$3&gt;='Gastos Gerais'!$D$4:$D$1002),-('Gastos das Atividades'!AO$3&lt;='Gastos Gerais'!$E$4:$E$1002),-('Gastos Gerais'!$C$4:$C$1002)))</f>
        <v>0</v>
      </c>
      <c r="AP22" s="73">
        <f>IF($B22="",0,SUMPRODUCT(-('Gastos Gerais'!$F$4:$F$1002='Gastos das Atividades'!$B22),-('Gastos das Atividades'!AP$3&gt;='Gastos Gerais'!$D$4:$D$1002),-('Gastos das Atividades'!AP$3&lt;='Gastos Gerais'!$E$4:$E$1002),-('Gastos Gerais'!$C$4:$C$1002)))</f>
        <v>0</v>
      </c>
      <c r="AQ22" s="73">
        <f>IF($B22="",0,SUMPRODUCT(-('Gastos Gerais'!$F$4:$F$1002='Gastos das Atividades'!$B22),-('Gastos das Atividades'!AQ$3&gt;='Gastos Gerais'!$D$4:$D$1002),-('Gastos das Atividades'!AQ$3&lt;='Gastos Gerais'!$E$4:$E$1002),-('Gastos Gerais'!$C$4:$C$1002)))</f>
        <v>0</v>
      </c>
      <c r="AR22" s="73">
        <f>IF($B22="",0,SUMPRODUCT(-('Gastos Gerais'!$F$4:$F$1002='Gastos das Atividades'!$B22),-('Gastos das Atividades'!AR$3&gt;='Gastos Gerais'!$D$4:$D$1002),-('Gastos das Atividades'!AR$3&lt;='Gastos Gerais'!$E$4:$E$1002),-('Gastos Gerais'!$C$4:$C$1002)))</f>
        <v>0</v>
      </c>
      <c r="AS22" s="73">
        <f>IF($B22="",0,SUMPRODUCT(-('Gastos Gerais'!$F$4:$F$1002='Gastos das Atividades'!$B22),-('Gastos das Atividades'!AS$3&gt;='Gastos Gerais'!$D$4:$D$1002),-('Gastos das Atividades'!AS$3&lt;='Gastos Gerais'!$E$4:$E$1002),-('Gastos Gerais'!$C$4:$C$1002)))</f>
        <v>0</v>
      </c>
      <c r="AT22" s="73">
        <f>IF($B22="",0,SUMPRODUCT(-('Gastos Gerais'!$F$4:$F$1002='Gastos das Atividades'!$B22),-('Gastos das Atividades'!AT$3&gt;='Gastos Gerais'!$D$4:$D$1002),-('Gastos das Atividades'!AT$3&lt;='Gastos Gerais'!$E$4:$E$1002),-('Gastos Gerais'!$C$4:$C$1002)))</f>
        <v>0</v>
      </c>
      <c r="AU22" s="73">
        <f>IF($B22="",0,SUMPRODUCT(-('Gastos Gerais'!$F$4:$F$1002='Gastos das Atividades'!$B22),-('Gastos das Atividades'!AU$3&gt;='Gastos Gerais'!$D$4:$D$1002),-('Gastos das Atividades'!AU$3&lt;='Gastos Gerais'!$E$4:$E$1002),-('Gastos Gerais'!$C$4:$C$1002)))</f>
        <v>0</v>
      </c>
      <c r="AV22" s="73">
        <f>IF($B22="",0,SUMPRODUCT(-('Gastos Gerais'!$F$4:$F$1002='Gastos das Atividades'!$B22),-('Gastos das Atividades'!AV$3&gt;='Gastos Gerais'!$D$4:$D$1002),-('Gastos das Atividades'!AV$3&lt;='Gastos Gerais'!$E$4:$E$1002),-('Gastos Gerais'!$C$4:$C$1002)))</f>
        <v>0</v>
      </c>
      <c r="AW22" s="73">
        <f>IF($B22="",0,SUMPRODUCT(-('Gastos Gerais'!$F$4:$F$1002='Gastos das Atividades'!$B22),-('Gastos das Atividades'!AW$3&gt;='Gastos Gerais'!$D$4:$D$1002),-('Gastos das Atividades'!AW$3&lt;='Gastos Gerais'!$E$4:$E$1002),-('Gastos Gerais'!$C$4:$C$1002)))</f>
        <v>0</v>
      </c>
      <c r="AX22" s="73">
        <f>IF($B22="",0,SUMPRODUCT(-('Gastos Gerais'!$F$4:$F$1002='Gastos das Atividades'!$B22),-('Gastos das Atividades'!AX$3&gt;='Gastos Gerais'!$D$4:$D$1002),-('Gastos das Atividades'!AX$3&lt;='Gastos Gerais'!$E$4:$E$1002),-('Gastos Gerais'!$C$4:$C$1002)))</f>
        <v>0</v>
      </c>
      <c r="AY22" s="73">
        <f>IF($B22="",0,SUMPRODUCT(-('Gastos Gerais'!$F$4:$F$1002='Gastos das Atividades'!$B22),-('Gastos das Atividades'!AY$3&gt;='Gastos Gerais'!$D$4:$D$1002),-('Gastos das Atividades'!AY$3&lt;='Gastos Gerais'!$E$4:$E$1002),-('Gastos Gerais'!$C$4:$C$1002)))</f>
        <v>0</v>
      </c>
      <c r="AZ22" s="73">
        <f>IF($B22="",0,SUMPRODUCT(-('Gastos Gerais'!$F$4:$F$1002='Gastos das Atividades'!$B22),-('Gastos das Atividades'!AZ$3&gt;='Gastos Gerais'!$D$4:$D$1002),-('Gastos das Atividades'!AZ$3&lt;='Gastos Gerais'!$E$4:$E$1002),-('Gastos Gerais'!$C$4:$C$1002)))</f>
        <v>0</v>
      </c>
      <c r="BA22" s="73">
        <f>IF($B22="",0,SUMPRODUCT(-('Gastos Gerais'!$F$4:$F$1002='Gastos das Atividades'!$B22),-('Gastos das Atividades'!BA$3&gt;='Gastos Gerais'!$D$4:$D$1002),-('Gastos das Atividades'!BA$3&lt;='Gastos Gerais'!$E$4:$E$1002),-('Gastos Gerais'!$C$4:$C$1002)))</f>
        <v>0</v>
      </c>
      <c r="BB22" s="73">
        <f>IF($B22="",0,SUMPRODUCT(-('Gastos Gerais'!$F$4:$F$1002='Gastos das Atividades'!$B22),-('Gastos das Atividades'!BB$3&gt;='Gastos Gerais'!$D$4:$D$1002),-('Gastos das Atividades'!BB$3&lt;='Gastos Gerais'!$E$4:$E$1002),-('Gastos Gerais'!$C$4:$C$1002)))</f>
        <v>0</v>
      </c>
      <c r="BC22" s="73">
        <f>IF($B22="",0,SUMPRODUCT(-('Gastos Gerais'!$F$4:$F$1002='Gastos das Atividades'!$B22),-('Gastos das Atividades'!BC$3&gt;='Gastos Gerais'!$D$4:$D$1002),-('Gastos das Atividades'!BC$3&lt;='Gastos Gerais'!$E$4:$E$1002),-('Gastos Gerais'!$C$4:$C$1002)))</f>
        <v>0</v>
      </c>
      <c r="BD22" s="73">
        <f>IF($B22="",0,SUMPRODUCT(-('Gastos Gerais'!$F$4:$F$1002='Gastos das Atividades'!$B22),-('Gastos das Atividades'!BD$3&gt;='Gastos Gerais'!$D$4:$D$1002),-('Gastos das Atividades'!BD$3&lt;='Gastos Gerais'!$E$4:$E$1002),-('Gastos Gerais'!$C$4:$C$1002)))</f>
        <v>0</v>
      </c>
      <c r="BE22" s="73">
        <f>IF($B22="",0,SUMPRODUCT(-('Gastos Gerais'!$F$4:$F$1002='Gastos das Atividades'!$B22),-('Gastos das Atividades'!BE$3&gt;='Gastos Gerais'!$D$4:$D$1002),-('Gastos das Atividades'!BE$3&lt;='Gastos Gerais'!$E$4:$E$1002),-('Gastos Gerais'!$C$4:$C$1002)))</f>
        <v>0</v>
      </c>
      <c r="BF22" s="73">
        <f>IF($B22="",0,SUMPRODUCT(-('Gastos Gerais'!$F$4:$F$1002='Gastos das Atividades'!$B22),-('Gastos das Atividades'!BF$3&gt;='Gastos Gerais'!$D$4:$D$1002),-('Gastos das Atividades'!BF$3&lt;='Gastos Gerais'!$E$4:$E$1002),-('Gastos Gerais'!$C$4:$C$1002)))</f>
        <v>0</v>
      </c>
      <c r="BG22" s="73">
        <f>IF($B22="",0,SUMPRODUCT(-('Gastos Gerais'!$F$4:$F$1002='Gastos das Atividades'!$B22),-('Gastos das Atividades'!BG$3&gt;='Gastos Gerais'!$D$4:$D$1002),-('Gastos das Atividades'!BG$3&lt;='Gastos Gerais'!$E$4:$E$1002),-('Gastos Gerais'!$C$4:$C$1002)))</f>
        <v>0</v>
      </c>
      <c r="BH22" s="73">
        <f>IF($B22="",0,SUMPRODUCT(-('Gastos Gerais'!$F$4:$F$1002='Gastos das Atividades'!$B22),-('Gastos das Atividades'!BH$3&gt;='Gastos Gerais'!$D$4:$D$1002),-('Gastos das Atividades'!BH$3&lt;='Gastos Gerais'!$E$4:$E$1002),-('Gastos Gerais'!$C$4:$C$1002)))</f>
        <v>0</v>
      </c>
      <c r="BI22" s="73">
        <f>IF($B22="",0,SUMPRODUCT(-('Gastos Gerais'!$F$4:$F$1002='Gastos das Atividades'!$B22),-('Gastos das Atividades'!BI$3&gt;='Gastos Gerais'!$D$4:$D$1002),-('Gastos das Atividades'!BI$3&lt;='Gastos Gerais'!$E$4:$E$1002),-('Gastos Gerais'!$C$4:$C$1002)))</f>
        <v>0</v>
      </c>
      <c r="BJ22" s="73">
        <f>IF($B22="",0,SUMPRODUCT(-('Gastos Gerais'!$F$4:$F$1002='Gastos das Atividades'!$B22),-('Gastos das Atividades'!BJ$3&gt;='Gastos Gerais'!$D$4:$D$1002),-('Gastos das Atividades'!BJ$3&lt;='Gastos Gerais'!$E$4:$E$1002),-('Gastos Gerais'!$C$4:$C$1002)))</f>
        <v>0</v>
      </c>
      <c r="BK22" s="73">
        <f>IF($B22="",0,SUMPRODUCT(-('Gastos Gerais'!$F$4:$F$1002='Gastos das Atividades'!$B22),-('Gastos das Atividades'!BK$3&gt;='Gastos Gerais'!$D$4:$D$1002),-('Gastos das Atividades'!BK$3&lt;='Gastos Gerais'!$E$4:$E$1002),-('Gastos Gerais'!$C$4:$C$1002)))</f>
        <v>0</v>
      </c>
      <c r="BL22" s="73">
        <f>IF($B22="",0,SUMPRODUCT(-('Gastos Gerais'!$F$4:$F$1002='Gastos das Atividades'!$B22),-('Gastos das Atividades'!BL$3&gt;='Gastos Gerais'!$D$4:$D$1002),-('Gastos das Atividades'!BL$3&lt;='Gastos Gerais'!$E$4:$E$1002),-('Gastos Gerais'!$C$4:$C$1002)))</f>
        <v>0</v>
      </c>
      <c r="BM22" s="73">
        <f>IF($B22="",0,SUMPRODUCT(-('Gastos Gerais'!$F$4:$F$1002='Gastos das Atividades'!$B22),-('Gastos das Atividades'!BM$3&gt;='Gastos Gerais'!$D$4:$D$1002),-('Gastos das Atividades'!BM$3&lt;='Gastos Gerais'!$E$4:$E$1002),-('Gastos Gerais'!$C$4:$C$1002)))</f>
        <v>0</v>
      </c>
      <c r="BN22" s="73">
        <f>IF($B22="",0,SUMPRODUCT(-('Gastos Gerais'!$F$4:$F$1002='Gastos das Atividades'!$B22),-('Gastos das Atividades'!BN$3&gt;='Gastos Gerais'!$D$4:$D$1002),-('Gastos das Atividades'!BN$3&lt;='Gastos Gerais'!$E$4:$E$1002),-('Gastos Gerais'!$C$4:$C$1002)))</f>
        <v>0</v>
      </c>
      <c r="BO22" s="73">
        <f>IF($B22="",0,SUMPRODUCT(-('Gastos Gerais'!$F$4:$F$1002='Gastos das Atividades'!$B22),-('Gastos das Atividades'!BO$3&gt;='Gastos Gerais'!$D$4:$D$1002),-('Gastos das Atividades'!BO$3&lt;='Gastos Gerais'!$E$4:$E$1002),-('Gastos Gerais'!$C$4:$C$1002)))</f>
        <v>0</v>
      </c>
      <c r="BP22" s="73">
        <f>IF($B22="",0,SUMPRODUCT(-('Gastos Gerais'!$F$4:$F$1002='Gastos das Atividades'!$B22),-('Gastos das Atividades'!BP$3&gt;='Gastos Gerais'!$D$4:$D$1002),-('Gastos das Atividades'!BP$3&lt;='Gastos Gerais'!$E$4:$E$1002),-('Gastos Gerais'!$C$4:$C$1002)))</f>
        <v>0</v>
      </c>
      <c r="BQ22" s="73">
        <f>IF($B22="",0,SUMPRODUCT(-('Gastos Gerais'!$F$4:$F$1002='Gastos das Atividades'!$B22),-('Gastos das Atividades'!BQ$3&gt;='Gastos Gerais'!$D$4:$D$1002),-('Gastos das Atividades'!BQ$3&lt;='Gastos Gerais'!$E$4:$E$1002),-('Gastos Gerais'!$C$4:$C$1002)))</f>
        <v>0</v>
      </c>
      <c r="BR22" s="73">
        <f>IF($B22="",0,SUMPRODUCT(-('Gastos Gerais'!$F$4:$F$1002='Gastos das Atividades'!$B22),-('Gastos das Atividades'!BR$3&gt;='Gastos Gerais'!$D$4:$D$1002),-('Gastos das Atividades'!BR$3&lt;='Gastos Gerais'!$E$4:$E$1002),-('Gastos Gerais'!$C$4:$C$1002)))</f>
        <v>0</v>
      </c>
      <c r="BS22" s="73">
        <f>IF($B22="",0,SUMPRODUCT(-('Gastos Gerais'!$F$4:$F$1002='Gastos das Atividades'!$B22),-('Gastos das Atividades'!BS$3&gt;='Gastos Gerais'!$D$4:$D$1002),-('Gastos das Atividades'!BS$3&lt;='Gastos Gerais'!$E$4:$E$1002),-('Gastos Gerais'!$C$4:$C$1002)))</f>
        <v>0</v>
      </c>
      <c r="BT22" s="73">
        <f>IF($B22="",0,SUMPRODUCT(-('Gastos Gerais'!$F$4:$F$1002='Gastos das Atividades'!$B22),-('Gastos das Atividades'!BT$3&gt;='Gastos Gerais'!$D$4:$D$1002),-('Gastos das Atividades'!BT$3&lt;='Gastos Gerais'!$E$4:$E$1002),-('Gastos Gerais'!$C$4:$C$1002)))</f>
        <v>0</v>
      </c>
      <c r="BU22" s="73">
        <f>IF($B22="",0,SUMPRODUCT(-('Gastos Gerais'!$F$4:$F$1002='Gastos das Atividades'!$B22),-('Gastos das Atividades'!BU$3&gt;='Gastos Gerais'!$D$4:$D$1002),-('Gastos das Atividades'!BU$3&lt;='Gastos Gerais'!$E$4:$E$1002),-('Gastos Gerais'!$C$4:$C$1002)))</f>
        <v>0</v>
      </c>
      <c r="BV22" s="73">
        <f>IF($B22="",0,SUMPRODUCT(-('Gastos Gerais'!$F$4:$F$1002='Gastos das Atividades'!$B22),-('Gastos das Atividades'!BV$3&gt;='Gastos Gerais'!$D$4:$D$1002),-('Gastos das Atividades'!BV$3&lt;='Gastos Gerais'!$E$4:$E$1002),-('Gastos Gerais'!$C$4:$C$1002)))</f>
        <v>0</v>
      </c>
      <c r="BW22" s="73">
        <f>IF($B22="",0,SUMPRODUCT(-('Gastos Gerais'!$F$4:$F$1002='Gastos das Atividades'!$B22),-('Gastos das Atividades'!BW$3&gt;='Gastos Gerais'!$D$4:$D$1002),-('Gastos das Atividades'!BW$3&lt;='Gastos Gerais'!$E$4:$E$1002),-('Gastos Gerais'!$C$4:$C$1002)))</f>
        <v>0</v>
      </c>
      <c r="BX22" s="73">
        <f>IF($B22="",0,SUMPRODUCT(-('Gastos Gerais'!$F$4:$F$1002='Gastos das Atividades'!$B22),-('Gastos das Atividades'!BX$3&gt;='Gastos Gerais'!$D$4:$D$1002),-('Gastos das Atividades'!BX$3&lt;='Gastos Gerais'!$E$4:$E$1002),-('Gastos Gerais'!$C$4:$C$1002)))</f>
        <v>0</v>
      </c>
    </row>
    <row r="23" spans="1:76">
      <c r="A23" s="139">
        <v>20</v>
      </c>
      <c r="B23" s="157"/>
      <c r="C23" s="298">
        <v>0</v>
      </c>
      <c r="D23" s="349">
        <f t="shared" si="9"/>
        <v>0</v>
      </c>
      <c r="E23" s="137">
        <f t="shared" si="10"/>
        <v>0</v>
      </c>
      <c r="F23" s="73">
        <f t="shared" si="2"/>
        <v>0</v>
      </c>
      <c r="G23" s="73">
        <f t="shared" si="2"/>
        <v>0</v>
      </c>
      <c r="H23" s="73">
        <f t="shared" si="2"/>
        <v>0</v>
      </c>
      <c r="I23" s="73">
        <f t="shared" si="2"/>
        <v>0</v>
      </c>
      <c r="J23" s="138">
        <f t="shared" si="3"/>
        <v>0</v>
      </c>
      <c r="K23" s="76">
        <f t="shared" si="4"/>
        <v>0</v>
      </c>
      <c r="L23" s="76">
        <f t="shared" si="5"/>
        <v>0</v>
      </c>
      <c r="M23" s="76">
        <f t="shared" si="6"/>
        <v>0</v>
      </c>
      <c r="N23" s="76">
        <f t="shared" si="11"/>
        <v>0</v>
      </c>
      <c r="O23" s="76">
        <f t="shared" si="12"/>
        <v>0</v>
      </c>
      <c r="P23" s="202">
        <f t="shared" si="8"/>
        <v>0</v>
      </c>
      <c r="Q23" s="73">
        <f>IF($B23="",0,SUMPRODUCT(-('Gastos Gerais'!$F$4:$F$1002='Gastos das Atividades'!$B23),-('Gastos das Atividades'!Q$3&gt;='Gastos Gerais'!$D$4:$D$1002),-('Gastos das Atividades'!Q$3&lt;='Gastos Gerais'!$E$4:$E$1002),-('Gastos Gerais'!$C$4:$C$1002)))</f>
        <v>0</v>
      </c>
      <c r="R23" s="73">
        <f>IF($B23="",0,SUMPRODUCT(-('Gastos Gerais'!$F$4:$F$1002='Gastos das Atividades'!$B23),-('Gastos das Atividades'!R$3&gt;='Gastos Gerais'!$D$4:$D$1002),-('Gastos das Atividades'!R$3&lt;='Gastos Gerais'!$E$4:$E$1002),-('Gastos Gerais'!$C$4:$C$1002)))</f>
        <v>0</v>
      </c>
      <c r="S23" s="73">
        <f>IF($B23="",0,SUMPRODUCT(-('Gastos Gerais'!$F$4:$F$1002='Gastos das Atividades'!$B23),-('Gastos das Atividades'!S$3&gt;='Gastos Gerais'!$D$4:$D$1002),-('Gastos das Atividades'!S$3&lt;='Gastos Gerais'!$E$4:$E$1002),-('Gastos Gerais'!$C$4:$C$1002)))</f>
        <v>0</v>
      </c>
      <c r="T23" s="73">
        <f>IF($B23="",0,SUMPRODUCT(-('Gastos Gerais'!$F$4:$F$1002='Gastos das Atividades'!$B23),-('Gastos das Atividades'!T$3&gt;='Gastos Gerais'!$D$4:$D$1002),-('Gastos das Atividades'!T$3&lt;='Gastos Gerais'!$E$4:$E$1002),-('Gastos Gerais'!$C$4:$C$1002)))</f>
        <v>0</v>
      </c>
      <c r="U23" s="73">
        <f>IF($B23="",0,SUMPRODUCT(-('Gastos Gerais'!$F$4:$F$1002='Gastos das Atividades'!$B23),-('Gastos das Atividades'!U$3&gt;='Gastos Gerais'!$D$4:$D$1002),-('Gastos das Atividades'!U$3&lt;='Gastos Gerais'!$E$4:$E$1002),-('Gastos Gerais'!$C$4:$C$1002)))</f>
        <v>0</v>
      </c>
      <c r="V23" s="73">
        <f>IF($B23="",0,SUMPRODUCT(-('Gastos Gerais'!$F$4:$F$1002='Gastos das Atividades'!$B23),-('Gastos das Atividades'!V$3&gt;='Gastos Gerais'!$D$4:$D$1002),-('Gastos das Atividades'!V$3&lt;='Gastos Gerais'!$E$4:$E$1002),-('Gastos Gerais'!$C$4:$C$1002)))</f>
        <v>0</v>
      </c>
      <c r="W23" s="73">
        <f>IF($B23="",0,SUMPRODUCT(-('Gastos Gerais'!$F$4:$F$1002='Gastos das Atividades'!$B23),-('Gastos das Atividades'!W$3&gt;='Gastos Gerais'!$D$4:$D$1002),-('Gastos das Atividades'!W$3&lt;='Gastos Gerais'!$E$4:$E$1002),-('Gastos Gerais'!$C$4:$C$1002)))</f>
        <v>0</v>
      </c>
      <c r="X23" s="73">
        <f>IF($B23="",0,SUMPRODUCT(-('Gastos Gerais'!$F$4:$F$1002='Gastos das Atividades'!$B23),-('Gastos das Atividades'!X$3&gt;='Gastos Gerais'!$D$4:$D$1002),-('Gastos das Atividades'!X$3&lt;='Gastos Gerais'!$E$4:$E$1002),-('Gastos Gerais'!$C$4:$C$1002)))</f>
        <v>0</v>
      </c>
      <c r="Y23" s="73">
        <f>IF($B23="",0,SUMPRODUCT(-('Gastos Gerais'!$F$4:$F$1002='Gastos das Atividades'!$B23),-('Gastos das Atividades'!Y$3&gt;='Gastos Gerais'!$D$4:$D$1002),-('Gastos das Atividades'!Y$3&lt;='Gastos Gerais'!$E$4:$E$1002),-('Gastos Gerais'!$C$4:$C$1002)))</f>
        <v>0</v>
      </c>
      <c r="Z23" s="73">
        <f>IF($B23="",0,SUMPRODUCT(-('Gastos Gerais'!$F$4:$F$1002='Gastos das Atividades'!$B23),-('Gastos das Atividades'!Z$3&gt;='Gastos Gerais'!$D$4:$D$1002),-('Gastos das Atividades'!Z$3&lt;='Gastos Gerais'!$E$4:$E$1002),-('Gastos Gerais'!$C$4:$C$1002)))</f>
        <v>0</v>
      </c>
      <c r="AA23" s="73">
        <f>IF($B23="",0,SUMPRODUCT(-('Gastos Gerais'!$F$4:$F$1002='Gastos das Atividades'!$B23),-('Gastos das Atividades'!AA$3&gt;='Gastos Gerais'!$D$4:$D$1002),-('Gastos das Atividades'!AA$3&lt;='Gastos Gerais'!$E$4:$E$1002),-('Gastos Gerais'!$C$4:$C$1002)))</f>
        <v>0</v>
      </c>
      <c r="AB23" s="73">
        <f>IF($B23="",0,SUMPRODUCT(-('Gastos Gerais'!$F$4:$F$1002='Gastos das Atividades'!$B23),-('Gastos das Atividades'!AB$3&gt;='Gastos Gerais'!$D$4:$D$1002),-('Gastos das Atividades'!AB$3&lt;='Gastos Gerais'!$E$4:$E$1002),-('Gastos Gerais'!$C$4:$C$1002)))</f>
        <v>0</v>
      </c>
      <c r="AC23" s="73">
        <f>IF($B23="",0,SUMPRODUCT(-('Gastos Gerais'!$F$4:$F$1002='Gastos das Atividades'!$B23),-('Gastos das Atividades'!AC$3&gt;='Gastos Gerais'!$D$4:$D$1002),-('Gastos das Atividades'!AC$3&lt;='Gastos Gerais'!$E$4:$E$1002),-('Gastos Gerais'!$C$4:$C$1002)))</f>
        <v>0</v>
      </c>
      <c r="AD23" s="73">
        <f>IF($B23="",0,SUMPRODUCT(-('Gastos Gerais'!$F$4:$F$1002='Gastos das Atividades'!$B23),-('Gastos das Atividades'!AD$3&gt;='Gastos Gerais'!$D$4:$D$1002),-('Gastos das Atividades'!AD$3&lt;='Gastos Gerais'!$E$4:$E$1002),-('Gastos Gerais'!$C$4:$C$1002)))</f>
        <v>0</v>
      </c>
      <c r="AE23" s="73">
        <f>IF($B23="",0,SUMPRODUCT(-('Gastos Gerais'!$F$4:$F$1002='Gastos das Atividades'!$B23),-('Gastos das Atividades'!AE$3&gt;='Gastos Gerais'!$D$4:$D$1002),-('Gastos das Atividades'!AE$3&lt;='Gastos Gerais'!$E$4:$E$1002),-('Gastos Gerais'!$C$4:$C$1002)))</f>
        <v>0</v>
      </c>
      <c r="AF23" s="73">
        <f>IF($B23="",0,SUMPRODUCT(-('Gastos Gerais'!$F$4:$F$1002='Gastos das Atividades'!$B23),-('Gastos das Atividades'!AF$3&gt;='Gastos Gerais'!$D$4:$D$1002),-('Gastos das Atividades'!AF$3&lt;='Gastos Gerais'!$E$4:$E$1002),-('Gastos Gerais'!$C$4:$C$1002)))</f>
        <v>0</v>
      </c>
      <c r="AG23" s="73">
        <f>IF($B23="",0,SUMPRODUCT(-('Gastos Gerais'!$F$4:$F$1002='Gastos das Atividades'!$B23),-('Gastos das Atividades'!AG$3&gt;='Gastos Gerais'!$D$4:$D$1002),-('Gastos das Atividades'!AG$3&lt;='Gastos Gerais'!$E$4:$E$1002),-('Gastos Gerais'!$C$4:$C$1002)))</f>
        <v>0</v>
      </c>
      <c r="AH23" s="73">
        <f>IF($B23="",0,SUMPRODUCT(-('Gastos Gerais'!$F$4:$F$1002='Gastos das Atividades'!$B23),-('Gastos das Atividades'!AH$3&gt;='Gastos Gerais'!$D$4:$D$1002),-('Gastos das Atividades'!AH$3&lt;='Gastos Gerais'!$E$4:$E$1002),-('Gastos Gerais'!$C$4:$C$1002)))</f>
        <v>0</v>
      </c>
      <c r="AI23" s="73">
        <f>IF($B23="",0,SUMPRODUCT(-('Gastos Gerais'!$F$4:$F$1002='Gastos das Atividades'!$B23),-('Gastos das Atividades'!AI$3&gt;='Gastos Gerais'!$D$4:$D$1002),-('Gastos das Atividades'!AI$3&lt;='Gastos Gerais'!$E$4:$E$1002),-('Gastos Gerais'!$C$4:$C$1002)))</f>
        <v>0</v>
      </c>
      <c r="AJ23" s="73">
        <f>IF($B23="",0,SUMPRODUCT(-('Gastos Gerais'!$F$4:$F$1002='Gastos das Atividades'!$B23),-('Gastos das Atividades'!AJ$3&gt;='Gastos Gerais'!$D$4:$D$1002),-('Gastos das Atividades'!AJ$3&lt;='Gastos Gerais'!$E$4:$E$1002),-('Gastos Gerais'!$C$4:$C$1002)))</f>
        <v>0</v>
      </c>
      <c r="AK23" s="73">
        <f>IF($B23="",0,SUMPRODUCT(-('Gastos Gerais'!$F$4:$F$1002='Gastos das Atividades'!$B23),-('Gastos das Atividades'!AK$3&gt;='Gastos Gerais'!$D$4:$D$1002),-('Gastos das Atividades'!AK$3&lt;='Gastos Gerais'!$E$4:$E$1002),-('Gastos Gerais'!$C$4:$C$1002)))</f>
        <v>0</v>
      </c>
      <c r="AL23" s="73">
        <f>IF($B23="",0,SUMPRODUCT(-('Gastos Gerais'!$F$4:$F$1002='Gastos das Atividades'!$B23),-('Gastos das Atividades'!AL$3&gt;='Gastos Gerais'!$D$4:$D$1002),-('Gastos das Atividades'!AL$3&lt;='Gastos Gerais'!$E$4:$E$1002),-('Gastos Gerais'!$C$4:$C$1002)))</f>
        <v>0</v>
      </c>
      <c r="AM23" s="73">
        <f>IF($B23="",0,SUMPRODUCT(-('Gastos Gerais'!$F$4:$F$1002='Gastos das Atividades'!$B23),-('Gastos das Atividades'!AM$3&gt;='Gastos Gerais'!$D$4:$D$1002),-('Gastos das Atividades'!AM$3&lt;='Gastos Gerais'!$E$4:$E$1002),-('Gastos Gerais'!$C$4:$C$1002)))</f>
        <v>0</v>
      </c>
      <c r="AN23" s="73">
        <f>IF($B23="",0,SUMPRODUCT(-('Gastos Gerais'!$F$4:$F$1002='Gastos das Atividades'!$B23),-('Gastos das Atividades'!AN$3&gt;='Gastos Gerais'!$D$4:$D$1002),-('Gastos das Atividades'!AN$3&lt;='Gastos Gerais'!$E$4:$E$1002),-('Gastos Gerais'!$C$4:$C$1002)))</f>
        <v>0</v>
      </c>
      <c r="AO23" s="73">
        <f>IF($B23="",0,SUMPRODUCT(-('Gastos Gerais'!$F$4:$F$1002='Gastos das Atividades'!$B23),-('Gastos das Atividades'!AO$3&gt;='Gastos Gerais'!$D$4:$D$1002),-('Gastos das Atividades'!AO$3&lt;='Gastos Gerais'!$E$4:$E$1002),-('Gastos Gerais'!$C$4:$C$1002)))</f>
        <v>0</v>
      </c>
      <c r="AP23" s="73">
        <f>IF($B23="",0,SUMPRODUCT(-('Gastos Gerais'!$F$4:$F$1002='Gastos das Atividades'!$B23),-('Gastos das Atividades'!AP$3&gt;='Gastos Gerais'!$D$4:$D$1002),-('Gastos das Atividades'!AP$3&lt;='Gastos Gerais'!$E$4:$E$1002),-('Gastos Gerais'!$C$4:$C$1002)))</f>
        <v>0</v>
      </c>
      <c r="AQ23" s="73">
        <f>IF($B23="",0,SUMPRODUCT(-('Gastos Gerais'!$F$4:$F$1002='Gastos das Atividades'!$B23),-('Gastos das Atividades'!AQ$3&gt;='Gastos Gerais'!$D$4:$D$1002),-('Gastos das Atividades'!AQ$3&lt;='Gastos Gerais'!$E$4:$E$1002),-('Gastos Gerais'!$C$4:$C$1002)))</f>
        <v>0</v>
      </c>
      <c r="AR23" s="73">
        <f>IF($B23="",0,SUMPRODUCT(-('Gastos Gerais'!$F$4:$F$1002='Gastos das Atividades'!$B23),-('Gastos das Atividades'!AR$3&gt;='Gastos Gerais'!$D$4:$D$1002),-('Gastos das Atividades'!AR$3&lt;='Gastos Gerais'!$E$4:$E$1002),-('Gastos Gerais'!$C$4:$C$1002)))</f>
        <v>0</v>
      </c>
      <c r="AS23" s="73">
        <f>IF($B23="",0,SUMPRODUCT(-('Gastos Gerais'!$F$4:$F$1002='Gastos das Atividades'!$B23),-('Gastos das Atividades'!AS$3&gt;='Gastos Gerais'!$D$4:$D$1002),-('Gastos das Atividades'!AS$3&lt;='Gastos Gerais'!$E$4:$E$1002),-('Gastos Gerais'!$C$4:$C$1002)))</f>
        <v>0</v>
      </c>
      <c r="AT23" s="73">
        <f>IF($B23="",0,SUMPRODUCT(-('Gastos Gerais'!$F$4:$F$1002='Gastos das Atividades'!$B23),-('Gastos das Atividades'!AT$3&gt;='Gastos Gerais'!$D$4:$D$1002),-('Gastos das Atividades'!AT$3&lt;='Gastos Gerais'!$E$4:$E$1002),-('Gastos Gerais'!$C$4:$C$1002)))</f>
        <v>0</v>
      </c>
      <c r="AU23" s="73">
        <f>IF($B23="",0,SUMPRODUCT(-('Gastos Gerais'!$F$4:$F$1002='Gastos das Atividades'!$B23),-('Gastos das Atividades'!AU$3&gt;='Gastos Gerais'!$D$4:$D$1002),-('Gastos das Atividades'!AU$3&lt;='Gastos Gerais'!$E$4:$E$1002),-('Gastos Gerais'!$C$4:$C$1002)))</f>
        <v>0</v>
      </c>
      <c r="AV23" s="73">
        <f>IF($B23="",0,SUMPRODUCT(-('Gastos Gerais'!$F$4:$F$1002='Gastos das Atividades'!$B23),-('Gastos das Atividades'!AV$3&gt;='Gastos Gerais'!$D$4:$D$1002),-('Gastos das Atividades'!AV$3&lt;='Gastos Gerais'!$E$4:$E$1002),-('Gastos Gerais'!$C$4:$C$1002)))</f>
        <v>0</v>
      </c>
      <c r="AW23" s="73">
        <f>IF($B23="",0,SUMPRODUCT(-('Gastos Gerais'!$F$4:$F$1002='Gastos das Atividades'!$B23),-('Gastos das Atividades'!AW$3&gt;='Gastos Gerais'!$D$4:$D$1002),-('Gastos das Atividades'!AW$3&lt;='Gastos Gerais'!$E$4:$E$1002),-('Gastos Gerais'!$C$4:$C$1002)))</f>
        <v>0</v>
      </c>
      <c r="AX23" s="73">
        <f>IF($B23="",0,SUMPRODUCT(-('Gastos Gerais'!$F$4:$F$1002='Gastos das Atividades'!$B23),-('Gastos das Atividades'!AX$3&gt;='Gastos Gerais'!$D$4:$D$1002),-('Gastos das Atividades'!AX$3&lt;='Gastos Gerais'!$E$4:$E$1002),-('Gastos Gerais'!$C$4:$C$1002)))</f>
        <v>0</v>
      </c>
      <c r="AY23" s="73">
        <f>IF($B23="",0,SUMPRODUCT(-('Gastos Gerais'!$F$4:$F$1002='Gastos das Atividades'!$B23),-('Gastos das Atividades'!AY$3&gt;='Gastos Gerais'!$D$4:$D$1002),-('Gastos das Atividades'!AY$3&lt;='Gastos Gerais'!$E$4:$E$1002),-('Gastos Gerais'!$C$4:$C$1002)))</f>
        <v>0</v>
      </c>
      <c r="AZ23" s="73">
        <f>IF($B23="",0,SUMPRODUCT(-('Gastos Gerais'!$F$4:$F$1002='Gastos das Atividades'!$B23),-('Gastos das Atividades'!AZ$3&gt;='Gastos Gerais'!$D$4:$D$1002),-('Gastos das Atividades'!AZ$3&lt;='Gastos Gerais'!$E$4:$E$1002),-('Gastos Gerais'!$C$4:$C$1002)))</f>
        <v>0</v>
      </c>
      <c r="BA23" s="73">
        <f>IF($B23="",0,SUMPRODUCT(-('Gastos Gerais'!$F$4:$F$1002='Gastos das Atividades'!$B23),-('Gastos das Atividades'!BA$3&gt;='Gastos Gerais'!$D$4:$D$1002),-('Gastos das Atividades'!BA$3&lt;='Gastos Gerais'!$E$4:$E$1002),-('Gastos Gerais'!$C$4:$C$1002)))</f>
        <v>0</v>
      </c>
      <c r="BB23" s="73">
        <f>IF($B23="",0,SUMPRODUCT(-('Gastos Gerais'!$F$4:$F$1002='Gastos das Atividades'!$B23),-('Gastos das Atividades'!BB$3&gt;='Gastos Gerais'!$D$4:$D$1002),-('Gastos das Atividades'!BB$3&lt;='Gastos Gerais'!$E$4:$E$1002),-('Gastos Gerais'!$C$4:$C$1002)))</f>
        <v>0</v>
      </c>
      <c r="BC23" s="73">
        <f>IF($B23="",0,SUMPRODUCT(-('Gastos Gerais'!$F$4:$F$1002='Gastos das Atividades'!$B23),-('Gastos das Atividades'!BC$3&gt;='Gastos Gerais'!$D$4:$D$1002),-('Gastos das Atividades'!BC$3&lt;='Gastos Gerais'!$E$4:$E$1002),-('Gastos Gerais'!$C$4:$C$1002)))</f>
        <v>0</v>
      </c>
      <c r="BD23" s="73">
        <f>IF($B23="",0,SUMPRODUCT(-('Gastos Gerais'!$F$4:$F$1002='Gastos das Atividades'!$B23),-('Gastos das Atividades'!BD$3&gt;='Gastos Gerais'!$D$4:$D$1002),-('Gastos das Atividades'!BD$3&lt;='Gastos Gerais'!$E$4:$E$1002),-('Gastos Gerais'!$C$4:$C$1002)))</f>
        <v>0</v>
      </c>
      <c r="BE23" s="73">
        <f>IF($B23="",0,SUMPRODUCT(-('Gastos Gerais'!$F$4:$F$1002='Gastos das Atividades'!$B23),-('Gastos das Atividades'!BE$3&gt;='Gastos Gerais'!$D$4:$D$1002),-('Gastos das Atividades'!BE$3&lt;='Gastos Gerais'!$E$4:$E$1002),-('Gastos Gerais'!$C$4:$C$1002)))</f>
        <v>0</v>
      </c>
      <c r="BF23" s="73">
        <f>IF($B23="",0,SUMPRODUCT(-('Gastos Gerais'!$F$4:$F$1002='Gastos das Atividades'!$B23),-('Gastos das Atividades'!BF$3&gt;='Gastos Gerais'!$D$4:$D$1002),-('Gastos das Atividades'!BF$3&lt;='Gastos Gerais'!$E$4:$E$1002),-('Gastos Gerais'!$C$4:$C$1002)))</f>
        <v>0</v>
      </c>
      <c r="BG23" s="73">
        <f>IF($B23="",0,SUMPRODUCT(-('Gastos Gerais'!$F$4:$F$1002='Gastos das Atividades'!$B23),-('Gastos das Atividades'!BG$3&gt;='Gastos Gerais'!$D$4:$D$1002),-('Gastos das Atividades'!BG$3&lt;='Gastos Gerais'!$E$4:$E$1002),-('Gastos Gerais'!$C$4:$C$1002)))</f>
        <v>0</v>
      </c>
      <c r="BH23" s="73">
        <f>IF($B23="",0,SUMPRODUCT(-('Gastos Gerais'!$F$4:$F$1002='Gastos das Atividades'!$B23),-('Gastos das Atividades'!BH$3&gt;='Gastos Gerais'!$D$4:$D$1002),-('Gastos das Atividades'!BH$3&lt;='Gastos Gerais'!$E$4:$E$1002),-('Gastos Gerais'!$C$4:$C$1002)))</f>
        <v>0</v>
      </c>
      <c r="BI23" s="73">
        <f>IF($B23="",0,SUMPRODUCT(-('Gastos Gerais'!$F$4:$F$1002='Gastos das Atividades'!$B23),-('Gastos das Atividades'!BI$3&gt;='Gastos Gerais'!$D$4:$D$1002),-('Gastos das Atividades'!BI$3&lt;='Gastos Gerais'!$E$4:$E$1002),-('Gastos Gerais'!$C$4:$C$1002)))</f>
        <v>0</v>
      </c>
      <c r="BJ23" s="73">
        <f>IF($B23="",0,SUMPRODUCT(-('Gastos Gerais'!$F$4:$F$1002='Gastos das Atividades'!$B23),-('Gastos das Atividades'!BJ$3&gt;='Gastos Gerais'!$D$4:$D$1002),-('Gastos das Atividades'!BJ$3&lt;='Gastos Gerais'!$E$4:$E$1002),-('Gastos Gerais'!$C$4:$C$1002)))</f>
        <v>0</v>
      </c>
      <c r="BK23" s="73">
        <f>IF($B23="",0,SUMPRODUCT(-('Gastos Gerais'!$F$4:$F$1002='Gastos das Atividades'!$B23),-('Gastos das Atividades'!BK$3&gt;='Gastos Gerais'!$D$4:$D$1002),-('Gastos das Atividades'!BK$3&lt;='Gastos Gerais'!$E$4:$E$1002),-('Gastos Gerais'!$C$4:$C$1002)))</f>
        <v>0</v>
      </c>
      <c r="BL23" s="73">
        <f>IF($B23="",0,SUMPRODUCT(-('Gastos Gerais'!$F$4:$F$1002='Gastos das Atividades'!$B23),-('Gastos das Atividades'!BL$3&gt;='Gastos Gerais'!$D$4:$D$1002),-('Gastos das Atividades'!BL$3&lt;='Gastos Gerais'!$E$4:$E$1002),-('Gastos Gerais'!$C$4:$C$1002)))</f>
        <v>0</v>
      </c>
      <c r="BM23" s="73">
        <f>IF($B23="",0,SUMPRODUCT(-('Gastos Gerais'!$F$4:$F$1002='Gastos das Atividades'!$B23),-('Gastos das Atividades'!BM$3&gt;='Gastos Gerais'!$D$4:$D$1002),-('Gastos das Atividades'!BM$3&lt;='Gastos Gerais'!$E$4:$E$1002),-('Gastos Gerais'!$C$4:$C$1002)))</f>
        <v>0</v>
      </c>
      <c r="BN23" s="73">
        <f>IF($B23="",0,SUMPRODUCT(-('Gastos Gerais'!$F$4:$F$1002='Gastos das Atividades'!$B23),-('Gastos das Atividades'!BN$3&gt;='Gastos Gerais'!$D$4:$D$1002),-('Gastos das Atividades'!BN$3&lt;='Gastos Gerais'!$E$4:$E$1002),-('Gastos Gerais'!$C$4:$C$1002)))</f>
        <v>0</v>
      </c>
      <c r="BO23" s="73">
        <f>IF($B23="",0,SUMPRODUCT(-('Gastos Gerais'!$F$4:$F$1002='Gastos das Atividades'!$B23),-('Gastos das Atividades'!BO$3&gt;='Gastos Gerais'!$D$4:$D$1002),-('Gastos das Atividades'!BO$3&lt;='Gastos Gerais'!$E$4:$E$1002),-('Gastos Gerais'!$C$4:$C$1002)))</f>
        <v>0</v>
      </c>
      <c r="BP23" s="73">
        <f>IF($B23="",0,SUMPRODUCT(-('Gastos Gerais'!$F$4:$F$1002='Gastos das Atividades'!$B23),-('Gastos das Atividades'!BP$3&gt;='Gastos Gerais'!$D$4:$D$1002),-('Gastos das Atividades'!BP$3&lt;='Gastos Gerais'!$E$4:$E$1002),-('Gastos Gerais'!$C$4:$C$1002)))</f>
        <v>0</v>
      </c>
      <c r="BQ23" s="73">
        <f>IF($B23="",0,SUMPRODUCT(-('Gastos Gerais'!$F$4:$F$1002='Gastos das Atividades'!$B23),-('Gastos das Atividades'!BQ$3&gt;='Gastos Gerais'!$D$4:$D$1002),-('Gastos das Atividades'!BQ$3&lt;='Gastos Gerais'!$E$4:$E$1002),-('Gastos Gerais'!$C$4:$C$1002)))</f>
        <v>0</v>
      </c>
      <c r="BR23" s="73">
        <f>IF($B23="",0,SUMPRODUCT(-('Gastos Gerais'!$F$4:$F$1002='Gastos das Atividades'!$B23),-('Gastos das Atividades'!BR$3&gt;='Gastos Gerais'!$D$4:$D$1002),-('Gastos das Atividades'!BR$3&lt;='Gastos Gerais'!$E$4:$E$1002),-('Gastos Gerais'!$C$4:$C$1002)))</f>
        <v>0</v>
      </c>
      <c r="BS23" s="73">
        <f>IF($B23="",0,SUMPRODUCT(-('Gastos Gerais'!$F$4:$F$1002='Gastos das Atividades'!$B23),-('Gastos das Atividades'!BS$3&gt;='Gastos Gerais'!$D$4:$D$1002),-('Gastos das Atividades'!BS$3&lt;='Gastos Gerais'!$E$4:$E$1002),-('Gastos Gerais'!$C$4:$C$1002)))</f>
        <v>0</v>
      </c>
      <c r="BT23" s="73">
        <f>IF($B23="",0,SUMPRODUCT(-('Gastos Gerais'!$F$4:$F$1002='Gastos das Atividades'!$B23),-('Gastos das Atividades'!BT$3&gt;='Gastos Gerais'!$D$4:$D$1002),-('Gastos das Atividades'!BT$3&lt;='Gastos Gerais'!$E$4:$E$1002),-('Gastos Gerais'!$C$4:$C$1002)))</f>
        <v>0</v>
      </c>
      <c r="BU23" s="73">
        <f>IF($B23="",0,SUMPRODUCT(-('Gastos Gerais'!$F$4:$F$1002='Gastos das Atividades'!$B23),-('Gastos das Atividades'!BU$3&gt;='Gastos Gerais'!$D$4:$D$1002),-('Gastos das Atividades'!BU$3&lt;='Gastos Gerais'!$E$4:$E$1002),-('Gastos Gerais'!$C$4:$C$1002)))</f>
        <v>0</v>
      </c>
      <c r="BV23" s="73">
        <f>IF($B23="",0,SUMPRODUCT(-('Gastos Gerais'!$F$4:$F$1002='Gastos das Atividades'!$B23),-('Gastos das Atividades'!BV$3&gt;='Gastos Gerais'!$D$4:$D$1002),-('Gastos das Atividades'!BV$3&lt;='Gastos Gerais'!$E$4:$E$1002),-('Gastos Gerais'!$C$4:$C$1002)))</f>
        <v>0</v>
      </c>
      <c r="BW23" s="73">
        <f>IF($B23="",0,SUMPRODUCT(-('Gastos Gerais'!$F$4:$F$1002='Gastos das Atividades'!$B23),-('Gastos das Atividades'!BW$3&gt;='Gastos Gerais'!$D$4:$D$1002),-('Gastos das Atividades'!BW$3&lt;='Gastos Gerais'!$E$4:$E$1002),-('Gastos Gerais'!$C$4:$C$1002)))</f>
        <v>0</v>
      </c>
      <c r="BX23" s="73">
        <f>IF($B23="",0,SUMPRODUCT(-('Gastos Gerais'!$F$4:$F$1002='Gastos das Atividades'!$B23),-('Gastos das Atividades'!BX$3&gt;='Gastos Gerais'!$D$4:$D$1002),-('Gastos das Atividades'!BX$3&lt;='Gastos Gerais'!$E$4:$E$1002),-('Gastos Gerais'!$C$4:$C$1002)))</f>
        <v>0</v>
      </c>
    </row>
    <row r="24" spans="1:76">
      <c r="A24" s="139">
        <v>21</v>
      </c>
      <c r="B24" s="157"/>
      <c r="C24" s="298">
        <v>0</v>
      </c>
      <c r="D24" s="349">
        <f t="shared" si="9"/>
        <v>0</v>
      </c>
      <c r="E24" s="137">
        <f t="shared" si="10"/>
        <v>0</v>
      </c>
      <c r="F24" s="73">
        <f t="shared" si="2"/>
        <v>0</v>
      </c>
      <c r="G24" s="73">
        <f t="shared" si="2"/>
        <v>0</v>
      </c>
      <c r="H24" s="73">
        <f t="shared" si="2"/>
        <v>0</v>
      </c>
      <c r="I24" s="73">
        <f t="shared" si="2"/>
        <v>0</v>
      </c>
      <c r="J24" s="138">
        <f t="shared" si="3"/>
        <v>0</v>
      </c>
      <c r="K24" s="76">
        <f t="shared" si="4"/>
        <v>0</v>
      </c>
      <c r="L24" s="76">
        <f t="shared" si="5"/>
        <v>0</v>
      </c>
      <c r="M24" s="76">
        <f t="shared" si="6"/>
        <v>0</v>
      </c>
      <c r="N24" s="76">
        <f t="shared" si="11"/>
        <v>0</v>
      </c>
      <c r="O24" s="76">
        <f t="shared" si="12"/>
        <v>0</v>
      </c>
      <c r="P24" s="202">
        <f t="shared" si="8"/>
        <v>0</v>
      </c>
      <c r="Q24" s="73">
        <f>IF($B24="",0,SUMPRODUCT(-('Gastos Gerais'!$F$4:$F$1002='Gastos das Atividades'!$B24),-('Gastos das Atividades'!Q$3&gt;='Gastos Gerais'!$D$4:$D$1002),-('Gastos das Atividades'!Q$3&lt;='Gastos Gerais'!$E$4:$E$1002),-('Gastos Gerais'!$C$4:$C$1002)))</f>
        <v>0</v>
      </c>
      <c r="R24" s="73">
        <f>IF($B24="",0,SUMPRODUCT(-('Gastos Gerais'!$F$4:$F$1002='Gastos das Atividades'!$B24),-('Gastos das Atividades'!R$3&gt;='Gastos Gerais'!$D$4:$D$1002),-('Gastos das Atividades'!R$3&lt;='Gastos Gerais'!$E$4:$E$1002),-('Gastos Gerais'!$C$4:$C$1002)))</f>
        <v>0</v>
      </c>
      <c r="S24" s="73">
        <f>IF($B24="",0,SUMPRODUCT(-('Gastos Gerais'!$F$4:$F$1002='Gastos das Atividades'!$B24),-('Gastos das Atividades'!S$3&gt;='Gastos Gerais'!$D$4:$D$1002),-('Gastos das Atividades'!S$3&lt;='Gastos Gerais'!$E$4:$E$1002),-('Gastos Gerais'!$C$4:$C$1002)))</f>
        <v>0</v>
      </c>
      <c r="T24" s="73">
        <f>IF($B24="",0,SUMPRODUCT(-('Gastos Gerais'!$F$4:$F$1002='Gastos das Atividades'!$B24),-('Gastos das Atividades'!T$3&gt;='Gastos Gerais'!$D$4:$D$1002),-('Gastos das Atividades'!T$3&lt;='Gastos Gerais'!$E$4:$E$1002),-('Gastos Gerais'!$C$4:$C$1002)))</f>
        <v>0</v>
      </c>
      <c r="U24" s="73">
        <f>IF($B24="",0,SUMPRODUCT(-('Gastos Gerais'!$F$4:$F$1002='Gastos das Atividades'!$B24),-('Gastos das Atividades'!U$3&gt;='Gastos Gerais'!$D$4:$D$1002),-('Gastos das Atividades'!U$3&lt;='Gastos Gerais'!$E$4:$E$1002),-('Gastos Gerais'!$C$4:$C$1002)))</f>
        <v>0</v>
      </c>
      <c r="V24" s="73">
        <f>IF($B24="",0,SUMPRODUCT(-('Gastos Gerais'!$F$4:$F$1002='Gastos das Atividades'!$B24),-('Gastos das Atividades'!V$3&gt;='Gastos Gerais'!$D$4:$D$1002),-('Gastos das Atividades'!V$3&lt;='Gastos Gerais'!$E$4:$E$1002),-('Gastos Gerais'!$C$4:$C$1002)))</f>
        <v>0</v>
      </c>
      <c r="W24" s="73">
        <f>IF($B24="",0,SUMPRODUCT(-('Gastos Gerais'!$F$4:$F$1002='Gastos das Atividades'!$B24),-('Gastos das Atividades'!W$3&gt;='Gastos Gerais'!$D$4:$D$1002),-('Gastos das Atividades'!W$3&lt;='Gastos Gerais'!$E$4:$E$1002),-('Gastos Gerais'!$C$4:$C$1002)))</f>
        <v>0</v>
      </c>
      <c r="X24" s="73">
        <f>IF($B24="",0,SUMPRODUCT(-('Gastos Gerais'!$F$4:$F$1002='Gastos das Atividades'!$B24),-('Gastos das Atividades'!X$3&gt;='Gastos Gerais'!$D$4:$D$1002),-('Gastos das Atividades'!X$3&lt;='Gastos Gerais'!$E$4:$E$1002),-('Gastos Gerais'!$C$4:$C$1002)))</f>
        <v>0</v>
      </c>
      <c r="Y24" s="73">
        <f>IF($B24="",0,SUMPRODUCT(-('Gastos Gerais'!$F$4:$F$1002='Gastos das Atividades'!$B24),-('Gastos das Atividades'!Y$3&gt;='Gastos Gerais'!$D$4:$D$1002),-('Gastos das Atividades'!Y$3&lt;='Gastos Gerais'!$E$4:$E$1002),-('Gastos Gerais'!$C$4:$C$1002)))</f>
        <v>0</v>
      </c>
      <c r="Z24" s="73">
        <f>IF($B24="",0,SUMPRODUCT(-('Gastos Gerais'!$F$4:$F$1002='Gastos das Atividades'!$B24),-('Gastos das Atividades'!Z$3&gt;='Gastos Gerais'!$D$4:$D$1002),-('Gastos das Atividades'!Z$3&lt;='Gastos Gerais'!$E$4:$E$1002),-('Gastos Gerais'!$C$4:$C$1002)))</f>
        <v>0</v>
      </c>
      <c r="AA24" s="73">
        <f>IF($B24="",0,SUMPRODUCT(-('Gastos Gerais'!$F$4:$F$1002='Gastos das Atividades'!$B24),-('Gastos das Atividades'!AA$3&gt;='Gastos Gerais'!$D$4:$D$1002),-('Gastos das Atividades'!AA$3&lt;='Gastos Gerais'!$E$4:$E$1002),-('Gastos Gerais'!$C$4:$C$1002)))</f>
        <v>0</v>
      </c>
      <c r="AB24" s="73">
        <f>IF($B24="",0,SUMPRODUCT(-('Gastos Gerais'!$F$4:$F$1002='Gastos das Atividades'!$B24),-('Gastos das Atividades'!AB$3&gt;='Gastos Gerais'!$D$4:$D$1002),-('Gastos das Atividades'!AB$3&lt;='Gastos Gerais'!$E$4:$E$1002),-('Gastos Gerais'!$C$4:$C$1002)))</f>
        <v>0</v>
      </c>
      <c r="AC24" s="73">
        <f>IF($B24="",0,SUMPRODUCT(-('Gastos Gerais'!$F$4:$F$1002='Gastos das Atividades'!$B24),-('Gastos das Atividades'!AC$3&gt;='Gastos Gerais'!$D$4:$D$1002),-('Gastos das Atividades'!AC$3&lt;='Gastos Gerais'!$E$4:$E$1002),-('Gastos Gerais'!$C$4:$C$1002)))</f>
        <v>0</v>
      </c>
      <c r="AD24" s="73">
        <f>IF($B24="",0,SUMPRODUCT(-('Gastos Gerais'!$F$4:$F$1002='Gastos das Atividades'!$B24),-('Gastos das Atividades'!AD$3&gt;='Gastos Gerais'!$D$4:$D$1002),-('Gastos das Atividades'!AD$3&lt;='Gastos Gerais'!$E$4:$E$1002),-('Gastos Gerais'!$C$4:$C$1002)))</f>
        <v>0</v>
      </c>
      <c r="AE24" s="73">
        <f>IF($B24="",0,SUMPRODUCT(-('Gastos Gerais'!$F$4:$F$1002='Gastos das Atividades'!$B24),-('Gastos das Atividades'!AE$3&gt;='Gastos Gerais'!$D$4:$D$1002),-('Gastos das Atividades'!AE$3&lt;='Gastos Gerais'!$E$4:$E$1002),-('Gastos Gerais'!$C$4:$C$1002)))</f>
        <v>0</v>
      </c>
      <c r="AF24" s="73">
        <f>IF($B24="",0,SUMPRODUCT(-('Gastos Gerais'!$F$4:$F$1002='Gastos das Atividades'!$B24),-('Gastos das Atividades'!AF$3&gt;='Gastos Gerais'!$D$4:$D$1002),-('Gastos das Atividades'!AF$3&lt;='Gastos Gerais'!$E$4:$E$1002),-('Gastos Gerais'!$C$4:$C$1002)))</f>
        <v>0</v>
      </c>
      <c r="AG24" s="73">
        <f>IF($B24="",0,SUMPRODUCT(-('Gastos Gerais'!$F$4:$F$1002='Gastos das Atividades'!$B24),-('Gastos das Atividades'!AG$3&gt;='Gastos Gerais'!$D$4:$D$1002),-('Gastos das Atividades'!AG$3&lt;='Gastos Gerais'!$E$4:$E$1002),-('Gastos Gerais'!$C$4:$C$1002)))</f>
        <v>0</v>
      </c>
      <c r="AH24" s="73">
        <f>IF($B24="",0,SUMPRODUCT(-('Gastos Gerais'!$F$4:$F$1002='Gastos das Atividades'!$B24),-('Gastos das Atividades'!AH$3&gt;='Gastos Gerais'!$D$4:$D$1002),-('Gastos das Atividades'!AH$3&lt;='Gastos Gerais'!$E$4:$E$1002),-('Gastos Gerais'!$C$4:$C$1002)))</f>
        <v>0</v>
      </c>
      <c r="AI24" s="73">
        <f>IF($B24="",0,SUMPRODUCT(-('Gastos Gerais'!$F$4:$F$1002='Gastos das Atividades'!$B24),-('Gastos das Atividades'!AI$3&gt;='Gastos Gerais'!$D$4:$D$1002),-('Gastos das Atividades'!AI$3&lt;='Gastos Gerais'!$E$4:$E$1002),-('Gastos Gerais'!$C$4:$C$1002)))</f>
        <v>0</v>
      </c>
      <c r="AJ24" s="73">
        <f>IF($B24="",0,SUMPRODUCT(-('Gastos Gerais'!$F$4:$F$1002='Gastos das Atividades'!$B24),-('Gastos das Atividades'!AJ$3&gt;='Gastos Gerais'!$D$4:$D$1002),-('Gastos das Atividades'!AJ$3&lt;='Gastos Gerais'!$E$4:$E$1002),-('Gastos Gerais'!$C$4:$C$1002)))</f>
        <v>0</v>
      </c>
      <c r="AK24" s="73">
        <f>IF($B24="",0,SUMPRODUCT(-('Gastos Gerais'!$F$4:$F$1002='Gastos das Atividades'!$B24),-('Gastos das Atividades'!AK$3&gt;='Gastos Gerais'!$D$4:$D$1002),-('Gastos das Atividades'!AK$3&lt;='Gastos Gerais'!$E$4:$E$1002),-('Gastos Gerais'!$C$4:$C$1002)))</f>
        <v>0</v>
      </c>
      <c r="AL24" s="73">
        <f>IF($B24="",0,SUMPRODUCT(-('Gastos Gerais'!$F$4:$F$1002='Gastos das Atividades'!$B24),-('Gastos das Atividades'!AL$3&gt;='Gastos Gerais'!$D$4:$D$1002),-('Gastos das Atividades'!AL$3&lt;='Gastos Gerais'!$E$4:$E$1002),-('Gastos Gerais'!$C$4:$C$1002)))</f>
        <v>0</v>
      </c>
      <c r="AM24" s="73">
        <f>IF($B24="",0,SUMPRODUCT(-('Gastos Gerais'!$F$4:$F$1002='Gastos das Atividades'!$B24),-('Gastos das Atividades'!AM$3&gt;='Gastos Gerais'!$D$4:$D$1002),-('Gastos das Atividades'!AM$3&lt;='Gastos Gerais'!$E$4:$E$1002),-('Gastos Gerais'!$C$4:$C$1002)))</f>
        <v>0</v>
      </c>
      <c r="AN24" s="73">
        <f>IF($B24="",0,SUMPRODUCT(-('Gastos Gerais'!$F$4:$F$1002='Gastos das Atividades'!$B24),-('Gastos das Atividades'!AN$3&gt;='Gastos Gerais'!$D$4:$D$1002),-('Gastos das Atividades'!AN$3&lt;='Gastos Gerais'!$E$4:$E$1002),-('Gastos Gerais'!$C$4:$C$1002)))</f>
        <v>0</v>
      </c>
      <c r="AO24" s="73">
        <f>IF($B24="",0,SUMPRODUCT(-('Gastos Gerais'!$F$4:$F$1002='Gastos das Atividades'!$B24),-('Gastos das Atividades'!AO$3&gt;='Gastos Gerais'!$D$4:$D$1002),-('Gastos das Atividades'!AO$3&lt;='Gastos Gerais'!$E$4:$E$1002),-('Gastos Gerais'!$C$4:$C$1002)))</f>
        <v>0</v>
      </c>
      <c r="AP24" s="73">
        <f>IF($B24="",0,SUMPRODUCT(-('Gastos Gerais'!$F$4:$F$1002='Gastos das Atividades'!$B24),-('Gastos das Atividades'!AP$3&gt;='Gastos Gerais'!$D$4:$D$1002),-('Gastos das Atividades'!AP$3&lt;='Gastos Gerais'!$E$4:$E$1002),-('Gastos Gerais'!$C$4:$C$1002)))</f>
        <v>0</v>
      </c>
      <c r="AQ24" s="73">
        <f>IF($B24="",0,SUMPRODUCT(-('Gastos Gerais'!$F$4:$F$1002='Gastos das Atividades'!$B24),-('Gastos das Atividades'!AQ$3&gt;='Gastos Gerais'!$D$4:$D$1002),-('Gastos das Atividades'!AQ$3&lt;='Gastos Gerais'!$E$4:$E$1002),-('Gastos Gerais'!$C$4:$C$1002)))</f>
        <v>0</v>
      </c>
      <c r="AR24" s="73">
        <f>IF($B24="",0,SUMPRODUCT(-('Gastos Gerais'!$F$4:$F$1002='Gastos das Atividades'!$B24),-('Gastos das Atividades'!AR$3&gt;='Gastos Gerais'!$D$4:$D$1002),-('Gastos das Atividades'!AR$3&lt;='Gastos Gerais'!$E$4:$E$1002),-('Gastos Gerais'!$C$4:$C$1002)))</f>
        <v>0</v>
      </c>
      <c r="AS24" s="73">
        <f>IF($B24="",0,SUMPRODUCT(-('Gastos Gerais'!$F$4:$F$1002='Gastos das Atividades'!$B24),-('Gastos das Atividades'!AS$3&gt;='Gastos Gerais'!$D$4:$D$1002),-('Gastos das Atividades'!AS$3&lt;='Gastos Gerais'!$E$4:$E$1002),-('Gastos Gerais'!$C$4:$C$1002)))</f>
        <v>0</v>
      </c>
      <c r="AT24" s="73">
        <f>IF($B24="",0,SUMPRODUCT(-('Gastos Gerais'!$F$4:$F$1002='Gastos das Atividades'!$B24),-('Gastos das Atividades'!AT$3&gt;='Gastos Gerais'!$D$4:$D$1002),-('Gastos das Atividades'!AT$3&lt;='Gastos Gerais'!$E$4:$E$1002),-('Gastos Gerais'!$C$4:$C$1002)))</f>
        <v>0</v>
      </c>
      <c r="AU24" s="73">
        <f>IF($B24="",0,SUMPRODUCT(-('Gastos Gerais'!$F$4:$F$1002='Gastos das Atividades'!$B24),-('Gastos das Atividades'!AU$3&gt;='Gastos Gerais'!$D$4:$D$1002),-('Gastos das Atividades'!AU$3&lt;='Gastos Gerais'!$E$4:$E$1002),-('Gastos Gerais'!$C$4:$C$1002)))</f>
        <v>0</v>
      </c>
      <c r="AV24" s="73">
        <f>IF($B24="",0,SUMPRODUCT(-('Gastos Gerais'!$F$4:$F$1002='Gastos das Atividades'!$B24),-('Gastos das Atividades'!AV$3&gt;='Gastos Gerais'!$D$4:$D$1002),-('Gastos das Atividades'!AV$3&lt;='Gastos Gerais'!$E$4:$E$1002),-('Gastos Gerais'!$C$4:$C$1002)))</f>
        <v>0</v>
      </c>
      <c r="AW24" s="73">
        <f>IF($B24="",0,SUMPRODUCT(-('Gastos Gerais'!$F$4:$F$1002='Gastos das Atividades'!$B24),-('Gastos das Atividades'!AW$3&gt;='Gastos Gerais'!$D$4:$D$1002),-('Gastos das Atividades'!AW$3&lt;='Gastos Gerais'!$E$4:$E$1002),-('Gastos Gerais'!$C$4:$C$1002)))</f>
        <v>0</v>
      </c>
      <c r="AX24" s="73">
        <f>IF($B24="",0,SUMPRODUCT(-('Gastos Gerais'!$F$4:$F$1002='Gastos das Atividades'!$B24),-('Gastos das Atividades'!AX$3&gt;='Gastos Gerais'!$D$4:$D$1002),-('Gastos das Atividades'!AX$3&lt;='Gastos Gerais'!$E$4:$E$1002),-('Gastos Gerais'!$C$4:$C$1002)))</f>
        <v>0</v>
      </c>
      <c r="AY24" s="73">
        <f>IF($B24="",0,SUMPRODUCT(-('Gastos Gerais'!$F$4:$F$1002='Gastos das Atividades'!$B24),-('Gastos das Atividades'!AY$3&gt;='Gastos Gerais'!$D$4:$D$1002),-('Gastos das Atividades'!AY$3&lt;='Gastos Gerais'!$E$4:$E$1002),-('Gastos Gerais'!$C$4:$C$1002)))</f>
        <v>0</v>
      </c>
      <c r="AZ24" s="73">
        <f>IF($B24="",0,SUMPRODUCT(-('Gastos Gerais'!$F$4:$F$1002='Gastos das Atividades'!$B24),-('Gastos das Atividades'!AZ$3&gt;='Gastos Gerais'!$D$4:$D$1002),-('Gastos das Atividades'!AZ$3&lt;='Gastos Gerais'!$E$4:$E$1002),-('Gastos Gerais'!$C$4:$C$1002)))</f>
        <v>0</v>
      </c>
      <c r="BA24" s="73">
        <f>IF($B24="",0,SUMPRODUCT(-('Gastos Gerais'!$F$4:$F$1002='Gastos das Atividades'!$B24),-('Gastos das Atividades'!BA$3&gt;='Gastos Gerais'!$D$4:$D$1002),-('Gastos das Atividades'!BA$3&lt;='Gastos Gerais'!$E$4:$E$1002),-('Gastos Gerais'!$C$4:$C$1002)))</f>
        <v>0</v>
      </c>
      <c r="BB24" s="73">
        <f>IF($B24="",0,SUMPRODUCT(-('Gastos Gerais'!$F$4:$F$1002='Gastos das Atividades'!$B24),-('Gastos das Atividades'!BB$3&gt;='Gastos Gerais'!$D$4:$D$1002),-('Gastos das Atividades'!BB$3&lt;='Gastos Gerais'!$E$4:$E$1002),-('Gastos Gerais'!$C$4:$C$1002)))</f>
        <v>0</v>
      </c>
      <c r="BC24" s="73">
        <f>IF($B24="",0,SUMPRODUCT(-('Gastos Gerais'!$F$4:$F$1002='Gastos das Atividades'!$B24),-('Gastos das Atividades'!BC$3&gt;='Gastos Gerais'!$D$4:$D$1002),-('Gastos das Atividades'!BC$3&lt;='Gastos Gerais'!$E$4:$E$1002),-('Gastos Gerais'!$C$4:$C$1002)))</f>
        <v>0</v>
      </c>
      <c r="BD24" s="73">
        <f>IF($B24="",0,SUMPRODUCT(-('Gastos Gerais'!$F$4:$F$1002='Gastos das Atividades'!$B24),-('Gastos das Atividades'!BD$3&gt;='Gastos Gerais'!$D$4:$D$1002),-('Gastos das Atividades'!BD$3&lt;='Gastos Gerais'!$E$4:$E$1002),-('Gastos Gerais'!$C$4:$C$1002)))</f>
        <v>0</v>
      </c>
      <c r="BE24" s="73">
        <f>IF($B24="",0,SUMPRODUCT(-('Gastos Gerais'!$F$4:$F$1002='Gastos das Atividades'!$B24),-('Gastos das Atividades'!BE$3&gt;='Gastos Gerais'!$D$4:$D$1002),-('Gastos das Atividades'!BE$3&lt;='Gastos Gerais'!$E$4:$E$1002),-('Gastos Gerais'!$C$4:$C$1002)))</f>
        <v>0</v>
      </c>
      <c r="BF24" s="73">
        <f>IF($B24="",0,SUMPRODUCT(-('Gastos Gerais'!$F$4:$F$1002='Gastos das Atividades'!$B24),-('Gastos das Atividades'!BF$3&gt;='Gastos Gerais'!$D$4:$D$1002),-('Gastos das Atividades'!BF$3&lt;='Gastos Gerais'!$E$4:$E$1002),-('Gastos Gerais'!$C$4:$C$1002)))</f>
        <v>0</v>
      </c>
      <c r="BG24" s="73">
        <f>IF($B24="",0,SUMPRODUCT(-('Gastos Gerais'!$F$4:$F$1002='Gastos das Atividades'!$B24),-('Gastos das Atividades'!BG$3&gt;='Gastos Gerais'!$D$4:$D$1002),-('Gastos das Atividades'!BG$3&lt;='Gastos Gerais'!$E$4:$E$1002),-('Gastos Gerais'!$C$4:$C$1002)))</f>
        <v>0</v>
      </c>
      <c r="BH24" s="73">
        <f>IF($B24="",0,SUMPRODUCT(-('Gastos Gerais'!$F$4:$F$1002='Gastos das Atividades'!$B24),-('Gastos das Atividades'!BH$3&gt;='Gastos Gerais'!$D$4:$D$1002),-('Gastos das Atividades'!BH$3&lt;='Gastos Gerais'!$E$4:$E$1002),-('Gastos Gerais'!$C$4:$C$1002)))</f>
        <v>0</v>
      </c>
      <c r="BI24" s="73">
        <f>IF($B24="",0,SUMPRODUCT(-('Gastos Gerais'!$F$4:$F$1002='Gastos das Atividades'!$B24),-('Gastos das Atividades'!BI$3&gt;='Gastos Gerais'!$D$4:$D$1002),-('Gastos das Atividades'!BI$3&lt;='Gastos Gerais'!$E$4:$E$1002),-('Gastos Gerais'!$C$4:$C$1002)))</f>
        <v>0</v>
      </c>
      <c r="BJ24" s="73">
        <f>IF($B24="",0,SUMPRODUCT(-('Gastos Gerais'!$F$4:$F$1002='Gastos das Atividades'!$B24),-('Gastos das Atividades'!BJ$3&gt;='Gastos Gerais'!$D$4:$D$1002),-('Gastos das Atividades'!BJ$3&lt;='Gastos Gerais'!$E$4:$E$1002),-('Gastos Gerais'!$C$4:$C$1002)))</f>
        <v>0</v>
      </c>
      <c r="BK24" s="73">
        <f>IF($B24="",0,SUMPRODUCT(-('Gastos Gerais'!$F$4:$F$1002='Gastos das Atividades'!$B24),-('Gastos das Atividades'!BK$3&gt;='Gastos Gerais'!$D$4:$D$1002),-('Gastos das Atividades'!BK$3&lt;='Gastos Gerais'!$E$4:$E$1002),-('Gastos Gerais'!$C$4:$C$1002)))</f>
        <v>0</v>
      </c>
      <c r="BL24" s="73">
        <f>IF($B24="",0,SUMPRODUCT(-('Gastos Gerais'!$F$4:$F$1002='Gastos das Atividades'!$B24),-('Gastos das Atividades'!BL$3&gt;='Gastos Gerais'!$D$4:$D$1002),-('Gastos das Atividades'!BL$3&lt;='Gastos Gerais'!$E$4:$E$1002),-('Gastos Gerais'!$C$4:$C$1002)))</f>
        <v>0</v>
      </c>
      <c r="BM24" s="73">
        <f>IF($B24="",0,SUMPRODUCT(-('Gastos Gerais'!$F$4:$F$1002='Gastos das Atividades'!$B24),-('Gastos das Atividades'!BM$3&gt;='Gastos Gerais'!$D$4:$D$1002),-('Gastos das Atividades'!BM$3&lt;='Gastos Gerais'!$E$4:$E$1002),-('Gastos Gerais'!$C$4:$C$1002)))</f>
        <v>0</v>
      </c>
      <c r="BN24" s="73">
        <f>IF($B24="",0,SUMPRODUCT(-('Gastos Gerais'!$F$4:$F$1002='Gastos das Atividades'!$B24),-('Gastos das Atividades'!BN$3&gt;='Gastos Gerais'!$D$4:$D$1002),-('Gastos das Atividades'!BN$3&lt;='Gastos Gerais'!$E$4:$E$1002),-('Gastos Gerais'!$C$4:$C$1002)))</f>
        <v>0</v>
      </c>
      <c r="BO24" s="73">
        <f>IF($B24="",0,SUMPRODUCT(-('Gastos Gerais'!$F$4:$F$1002='Gastos das Atividades'!$B24),-('Gastos das Atividades'!BO$3&gt;='Gastos Gerais'!$D$4:$D$1002),-('Gastos das Atividades'!BO$3&lt;='Gastos Gerais'!$E$4:$E$1002),-('Gastos Gerais'!$C$4:$C$1002)))</f>
        <v>0</v>
      </c>
      <c r="BP24" s="73">
        <f>IF($B24="",0,SUMPRODUCT(-('Gastos Gerais'!$F$4:$F$1002='Gastos das Atividades'!$B24),-('Gastos das Atividades'!BP$3&gt;='Gastos Gerais'!$D$4:$D$1002),-('Gastos das Atividades'!BP$3&lt;='Gastos Gerais'!$E$4:$E$1002),-('Gastos Gerais'!$C$4:$C$1002)))</f>
        <v>0</v>
      </c>
      <c r="BQ24" s="73">
        <f>IF($B24="",0,SUMPRODUCT(-('Gastos Gerais'!$F$4:$F$1002='Gastos das Atividades'!$B24),-('Gastos das Atividades'!BQ$3&gt;='Gastos Gerais'!$D$4:$D$1002),-('Gastos das Atividades'!BQ$3&lt;='Gastos Gerais'!$E$4:$E$1002),-('Gastos Gerais'!$C$4:$C$1002)))</f>
        <v>0</v>
      </c>
      <c r="BR24" s="73">
        <f>IF($B24="",0,SUMPRODUCT(-('Gastos Gerais'!$F$4:$F$1002='Gastos das Atividades'!$B24),-('Gastos das Atividades'!BR$3&gt;='Gastos Gerais'!$D$4:$D$1002),-('Gastos das Atividades'!BR$3&lt;='Gastos Gerais'!$E$4:$E$1002),-('Gastos Gerais'!$C$4:$C$1002)))</f>
        <v>0</v>
      </c>
      <c r="BS24" s="73">
        <f>IF($B24="",0,SUMPRODUCT(-('Gastos Gerais'!$F$4:$F$1002='Gastos das Atividades'!$B24),-('Gastos das Atividades'!BS$3&gt;='Gastos Gerais'!$D$4:$D$1002),-('Gastos das Atividades'!BS$3&lt;='Gastos Gerais'!$E$4:$E$1002),-('Gastos Gerais'!$C$4:$C$1002)))</f>
        <v>0</v>
      </c>
      <c r="BT24" s="73">
        <f>IF($B24="",0,SUMPRODUCT(-('Gastos Gerais'!$F$4:$F$1002='Gastos das Atividades'!$B24),-('Gastos das Atividades'!BT$3&gt;='Gastos Gerais'!$D$4:$D$1002),-('Gastos das Atividades'!BT$3&lt;='Gastos Gerais'!$E$4:$E$1002),-('Gastos Gerais'!$C$4:$C$1002)))</f>
        <v>0</v>
      </c>
      <c r="BU24" s="73">
        <f>IF($B24="",0,SUMPRODUCT(-('Gastos Gerais'!$F$4:$F$1002='Gastos das Atividades'!$B24),-('Gastos das Atividades'!BU$3&gt;='Gastos Gerais'!$D$4:$D$1002),-('Gastos das Atividades'!BU$3&lt;='Gastos Gerais'!$E$4:$E$1002),-('Gastos Gerais'!$C$4:$C$1002)))</f>
        <v>0</v>
      </c>
      <c r="BV24" s="73">
        <f>IF($B24="",0,SUMPRODUCT(-('Gastos Gerais'!$F$4:$F$1002='Gastos das Atividades'!$B24),-('Gastos das Atividades'!BV$3&gt;='Gastos Gerais'!$D$4:$D$1002),-('Gastos das Atividades'!BV$3&lt;='Gastos Gerais'!$E$4:$E$1002),-('Gastos Gerais'!$C$4:$C$1002)))</f>
        <v>0</v>
      </c>
      <c r="BW24" s="73">
        <f>IF($B24="",0,SUMPRODUCT(-('Gastos Gerais'!$F$4:$F$1002='Gastos das Atividades'!$B24),-('Gastos das Atividades'!BW$3&gt;='Gastos Gerais'!$D$4:$D$1002),-('Gastos das Atividades'!BW$3&lt;='Gastos Gerais'!$E$4:$E$1002),-('Gastos Gerais'!$C$4:$C$1002)))</f>
        <v>0</v>
      </c>
      <c r="BX24" s="73">
        <f>IF($B24="",0,SUMPRODUCT(-('Gastos Gerais'!$F$4:$F$1002='Gastos das Atividades'!$B24),-('Gastos das Atividades'!BX$3&gt;='Gastos Gerais'!$D$4:$D$1002),-('Gastos das Atividades'!BX$3&lt;='Gastos Gerais'!$E$4:$E$1002),-('Gastos Gerais'!$C$4:$C$1002)))</f>
        <v>0</v>
      </c>
    </row>
    <row r="25" spans="1:76">
      <c r="A25" s="139">
        <v>22</v>
      </c>
      <c r="B25" s="157"/>
      <c r="C25" s="298">
        <v>0</v>
      </c>
      <c r="D25" s="349">
        <f t="shared" si="9"/>
        <v>0</v>
      </c>
      <c r="E25" s="137">
        <f t="shared" si="10"/>
        <v>0</v>
      </c>
      <c r="F25" s="73">
        <f t="shared" si="2"/>
        <v>0</v>
      </c>
      <c r="G25" s="73">
        <f t="shared" si="2"/>
        <v>0</v>
      </c>
      <c r="H25" s="73">
        <f t="shared" si="2"/>
        <v>0</v>
      </c>
      <c r="I25" s="73">
        <f t="shared" si="2"/>
        <v>0</v>
      </c>
      <c r="J25" s="138">
        <f t="shared" si="3"/>
        <v>0</v>
      </c>
      <c r="K25" s="76">
        <f t="shared" si="4"/>
        <v>0</v>
      </c>
      <c r="L25" s="76">
        <f t="shared" si="5"/>
        <v>0</v>
      </c>
      <c r="M25" s="76">
        <f t="shared" si="6"/>
        <v>0</v>
      </c>
      <c r="N25" s="76">
        <f t="shared" si="11"/>
        <v>0</v>
      </c>
      <c r="O25" s="76">
        <f t="shared" si="12"/>
        <v>0</v>
      </c>
      <c r="P25" s="202">
        <f t="shared" si="8"/>
        <v>0</v>
      </c>
      <c r="Q25" s="73">
        <f>IF($B25="",0,SUMPRODUCT(-('Gastos Gerais'!$F$4:$F$1002='Gastos das Atividades'!$B25),-('Gastos das Atividades'!Q$3&gt;='Gastos Gerais'!$D$4:$D$1002),-('Gastos das Atividades'!Q$3&lt;='Gastos Gerais'!$E$4:$E$1002),-('Gastos Gerais'!$C$4:$C$1002)))</f>
        <v>0</v>
      </c>
      <c r="R25" s="73">
        <f>IF($B25="",0,SUMPRODUCT(-('Gastos Gerais'!$F$4:$F$1002='Gastos das Atividades'!$B25),-('Gastos das Atividades'!R$3&gt;='Gastos Gerais'!$D$4:$D$1002),-('Gastos das Atividades'!R$3&lt;='Gastos Gerais'!$E$4:$E$1002),-('Gastos Gerais'!$C$4:$C$1002)))</f>
        <v>0</v>
      </c>
      <c r="S25" s="73">
        <f>IF($B25="",0,SUMPRODUCT(-('Gastos Gerais'!$F$4:$F$1002='Gastos das Atividades'!$B25),-('Gastos das Atividades'!S$3&gt;='Gastos Gerais'!$D$4:$D$1002),-('Gastos das Atividades'!S$3&lt;='Gastos Gerais'!$E$4:$E$1002),-('Gastos Gerais'!$C$4:$C$1002)))</f>
        <v>0</v>
      </c>
      <c r="T25" s="73">
        <f>IF($B25="",0,SUMPRODUCT(-('Gastos Gerais'!$F$4:$F$1002='Gastos das Atividades'!$B25),-('Gastos das Atividades'!T$3&gt;='Gastos Gerais'!$D$4:$D$1002),-('Gastos das Atividades'!T$3&lt;='Gastos Gerais'!$E$4:$E$1002),-('Gastos Gerais'!$C$4:$C$1002)))</f>
        <v>0</v>
      </c>
      <c r="U25" s="73">
        <f>IF($B25="",0,SUMPRODUCT(-('Gastos Gerais'!$F$4:$F$1002='Gastos das Atividades'!$B25),-('Gastos das Atividades'!U$3&gt;='Gastos Gerais'!$D$4:$D$1002),-('Gastos das Atividades'!U$3&lt;='Gastos Gerais'!$E$4:$E$1002),-('Gastos Gerais'!$C$4:$C$1002)))</f>
        <v>0</v>
      </c>
      <c r="V25" s="73">
        <f>IF($B25="",0,SUMPRODUCT(-('Gastos Gerais'!$F$4:$F$1002='Gastos das Atividades'!$B25),-('Gastos das Atividades'!V$3&gt;='Gastos Gerais'!$D$4:$D$1002),-('Gastos das Atividades'!V$3&lt;='Gastos Gerais'!$E$4:$E$1002),-('Gastos Gerais'!$C$4:$C$1002)))</f>
        <v>0</v>
      </c>
      <c r="W25" s="73">
        <f>IF($B25="",0,SUMPRODUCT(-('Gastos Gerais'!$F$4:$F$1002='Gastos das Atividades'!$B25),-('Gastos das Atividades'!W$3&gt;='Gastos Gerais'!$D$4:$D$1002),-('Gastos das Atividades'!W$3&lt;='Gastos Gerais'!$E$4:$E$1002),-('Gastos Gerais'!$C$4:$C$1002)))</f>
        <v>0</v>
      </c>
      <c r="X25" s="73">
        <f>IF($B25="",0,SUMPRODUCT(-('Gastos Gerais'!$F$4:$F$1002='Gastos das Atividades'!$B25),-('Gastos das Atividades'!X$3&gt;='Gastos Gerais'!$D$4:$D$1002),-('Gastos das Atividades'!X$3&lt;='Gastos Gerais'!$E$4:$E$1002),-('Gastos Gerais'!$C$4:$C$1002)))</f>
        <v>0</v>
      </c>
      <c r="Y25" s="73">
        <f>IF($B25="",0,SUMPRODUCT(-('Gastos Gerais'!$F$4:$F$1002='Gastos das Atividades'!$B25),-('Gastos das Atividades'!Y$3&gt;='Gastos Gerais'!$D$4:$D$1002),-('Gastos das Atividades'!Y$3&lt;='Gastos Gerais'!$E$4:$E$1002),-('Gastos Gerais'!$C$4:$C$1002)))</f>
        <v>0</v>
      </c>
      <c r="Z25" s="73">
        <f>IF($B25="",0,SUMPRODUCT(-('Gastos Gerais'!$F$4:$F$1002='Gastos das Atividades'!$B25),-('Gastos das Atividades'!Z$3&gt;='Gastos Gerais'!$D$4:$D$1002),-('Gastos das Atividades'!Z$3&lt;='Gastos Gerais'!$E$4:$E$1002),-('Gastos Gerais'!$C$4:$C$1002)))</f>
        <v>0</v>
      </c>
      <c r="AA25" s="73">
        <f>IF($B25="",0,SUMPRODUCT(-('Gastos Gerais'!$F$4:$F$1002='Gastos das Atividades'!$B25),-('Gastos das Atividades'!AA$3&gt;='Gastos Gerais'!$D$4:$D$1002),-('Gastos das Atividades'!AA$3&lt;='Gastos Gerais'!$E$4:$E$1002),-('Gastos Gerais'!$C$4:$C$1002)))</f>
        <v>0</v>
      </c>
      <c r="AB25" s="73">
        <f>IF($B25="",0,SUMPRODUCT(-('Gastos Gerais'!$F$4:$F$1002='Gastos das Atividades'!$B25),-('Gastos das Atividades'!AB$3&gt;='Gastos Gerais'!$D$4:$D$1002),-('Gastos das Atividades'!AB$3&lt;='Gastos Gerais'!$E$4:$E$1002),-('Gastos Gerais'!$C$4:$C$1002)))</f>
        <v>0</v>
      </c>
      <c r="AC25" s="73">
        <f>IF($B25="",0,SUMPRODUCT(-('Gastos Gerais'!$F$4:$F$1002='Gastos das Atividades'!$B25),-('Gastos das Atividades'!AC$3&gt;='Gastos Gerais'!$D$4:$D$1002),-('Gastos das Atividades'!AC$3&lt;='Gastos Gerais'!$E$4:$E$1002),-('Gastos Gerais'!$C$4:$C$1002)))</f>
        <v>0</v>
      </c>
      <c r="AD25" s="73">
        <f>IF($B25="",0,SUMPRODUCT(-('Gastos Gerais'!$F$4:$F$1002='Gastos das Atividades'!$B25),-('Gastos das Atividades'!AD$3&gt;='Gastos Gerais'!$D$4:$D$1002),-('Gastos das Atividades'!AD$3&lt;='Gastos Gerais'!$E$4:$E$1002),-('Gastos Gerais'!$C$4:$C$1002)))</f>
        <v>0</v>
      </c>
      <c r="AE25" s="73">
        <f>IF($B25="",0,SUMPRODUCT(-('Gastos Gerais'!$F$4:$F$1002='Gastos das Atividades'!$B25),-('Gastos das Atividades'!AE$3&gt;='Gastos Gerais'!$D$4:$D$1002),-('Gastos das Atividades'!AE$3&lt;='Gastos Gerais'!$E$4:$E$1002),-('Gastos Gerais'!$C$4:$C$1002)))</f>
        <v>0</v>
      </c>
      <c r="AF25" s="73">
        <f>IF($B25="",0,SUMPRODUCT(-('Gastos Gerais'!$F$4:$F$1002='Gastos das Atividades'!$B25),-('Gastos das Atividades'!AF$3&gt;='Gastos Gerais'!$D$4:$D$1002),-('Gastos das Atividades'!AF$3&lt;='Gastos Gerais'!$E$4:$E$1002),-('Gastos Gerais'!$C$4:$C$1002)))</f>
        <v>0</v>
      </c>
      <c r="AG25" s="73">
        <f>IF($B25="",0,SUMPRODUCT(-('Gastos Gerais'!$F$4:$F$1002='Gastos das Atividades'!$B25),-('Gastos das Atividades'!AG$3&gt;='Gastos Gerais'!$D$4:$D$1002),-('Gastos das Atividades'!AG$3&lt;='Gastos Gerais'!$E$4:$E$1002),-('Gastos Gerais'!$C$4:$C$1002)))</f>
        <v>0</v>
      </c>
      <c r="AH25" s="73">
        <f>IF($B25="",0,SUMPRODUCT(-('Gastos Gerais'!$F$4:$F$1002='Gastos das Atividades'!$B25),-('Gastos das Atividades'!AH$3&gt;='Gastos Gerais'!$D$4:$D$1002),-('Gastos das Atividades'!AH$3&lt;='Gastos Gerais'!$E$4:$E$1002),-('Gastos Gerais'!$C$4:$C$1002)))</f>
        <v>0</v>
      </c>
      <c r="AI25" s="73">
        <f>IF($B25="",0,SUMPRODUCT(-('Gastos Gerais'!$F$4:$F$1002='Gastos das Atividades'!$B25),-('Gastos das Atividades'!AI$3&gt;='Gastos Gerais'!$D$4:$D$1002),-('Gastos das Atividades'!AI$3&lt;='Gastos Gerais'!$E$4:$E$1002),-('Gastos Gerais'!$C$4:$C$1002)))</f>
        <v>0</v>
      </c>
      <c r="AJ25" s="73">
        <f>IF($B25="",0,SUMPRODUCT(-('Gastos Gerais'!$F$4:$F$1002='Gastos das Atividades'!$B25),-('Gastos das Atividades'!AJ$3&gt;='Gastos Gerais'!$D$4:$D$1002),-('Gastos das Atividades'!AJ$3&lt;='Gastos Gerais'!$E$4:$E$1002),-('Gastos Gerais'!$C$4:$C$1002)))</f>
        <v>0</v>
      </c>
      <c r="AK25" s="73">
        <f>IF($B25="",0,SUMPRODUCT(-('Gastos Gerais'!$F$4:$F$1002='Gastos das Atividades'!$B25),-('Gastos das Atividades'!AK$3&gt;='Gastos Gerais'!$D$4:$D$1002),-('Gastos das Atividades'!AK$3&lt;='Gastos Gerais'!$E$4:$E$1002),-('Gastos Gerais'!$C$4:$C$1002)))</f>
        <v>0</v>
      </c>
      <c r="AL25" s="73">
        <f>IF($B25="",0,SUMPRODUCT(-('Gastos Gerais'!$F$4:$F$1002='Gastos das Atividades'!$B25),-('Gastos das Atividades'!AL$3&gt;='Gastos Gerais'!$D$4:$D$1002),-('Gastos das Atividades'!AL$3&lt;='Gastos Gerais'!$E$4:$E$1002),-('Gastos Gerais'!$C$4:$C$1002)))</f>
        <v>0</v>
      </c>
      <c r="AM25" s="73">
        <f>IF($B25="",0,SUMPRODUCT(-('Gastos Gerais'!$F$4:$F$1002='Gastos das Atividades'!$B25),-('Gastos das Atividades'!AM$3&gt;='Gastos Gerais'!$D$4:$D$1002),-('Gastos das Atividades'!AM$3&lt;='Gastos Gerais'!$E$4:$E$1002),-('Gastos Gerais'!$C$4:$C$1002)))</f>
        <v>0</v>
      </c>
      <c r="AN25" s="73">
        <f>IF($B25="",0,SUMPRODUCT(-('Gastos Gerais'!$F$4:$F$1002='Gastos das Atividades'!$B25),-('Gastos das Atividades'!AN$3&gt;='Gastos Gerais'!$D$4:$D$1002),-('Gastos das Atividades'!AN$3&lt;='Gastos Gerais'!$E$4:$E$1002),-('Gastos Gerais'!$C$4:$C$1002)))</f>
        <v>0</v>
      </c>
      <c r="AO25" s="73">
        <f>IF($B25="",0,SUMPRODUCT(-('Gastos Gerais'!$F$4:$F$1002='Gastos das Atividades'!$B25),-('Gastos das Atividades'!AO$3&gt;='Gastos Gerais'!$D$4:$D$1002),-('Gastos das Atividades'!AO$3&lt;='Gastos Gerais'!$E$4:$E$1002),-('Gastos Gerais'!$C$4:$C$1002)))</f>
        <v>0</v>
      </c>
      <c r="AP25" s="73">
        <f>IF($B25="",0,SUMPRODUCT(-('Gastos Gerais'!$F$4:$F$1002='Gastos das Atividades'!$B25),-('Gastos das Atividades'!AP$3&gt;='Gastos Gerais'!$D$4:$D$1002),-('Gastos das Atividades'!AP$3&lt;='Gastos Gerais'!$E$4:$E$1002),-('Gastos Gerais'!$C$4:$C$1002)))</f>
        <v>0</v>
      </c>
      <c r="AQ25" s="73">
        <f>IF($B25="",0,SUMPRODUCT(-('Gastos Gerais'!$F$4:$F$1002='Gastos das Atividades'!$B25),-('Gastos das Atividades'!AQ$3&gt;='Gastos Gerais'!$D$4:$D$1002),-('Gastos das Atividades'!AQ$3&lt;='Gastos Gerais'!$E$4:$E$1002),-('Gastos Gerais'!$C$4:$C$1002)))</f>
        <v>0</v>
      </c>
      <c r="AR25" s="73">
        <f>IF($B25="",0,SUMPRODUCT(-('Gastos Gerais'!$F$4:$F$1002='Gastos das Atividades'!$B25),-('Gastos das Atividades'!AR$3&gt;='Gastos Gerais'!$D$4:$D$1002),-('Gastos das Atividades'!AR$3&lt;='Gastos Gerais'!$E$4:$E$1002),-('Gastos Gerais'!$C$4:$C$1002)))</f>
        <v>0</v>
      </c>
      <c r="AS25" s="73">
        <f>IF($B25="",0,SUMPRODUCT(-('Gastos Gerais'!$F$4:$F$1002='Gastos das Atividades'!$B25),-('Gastos das Atividades'!AS$3&gt;='Gastos Gerais'!$D$4:$D$1002),-('Gastos das Atividades'!AS$3&lt;='Gastos Gerais'!$E$4:$E$1002),-('Gastos Gerais'!$C$4:$C$1002)))</f>
        <v>0</v>
      </c>
      <c r="AT25" s="73">
        <f>IF($B25="",0,SUMPRODUCT(-('Gastos Gerais'!$F$4:$F$1002='Gastos das Atividades'!$B25),-('Gastos das Atividades'!AT$3&gt;='Gastos Gerais'!$D$4:$D$1002),-('Gastos das Atividades'!AT$3&lt;='Gastos Gerais'!$E$4:$E$1002),-('Gastos Gerais'!$C$4:$C$1002)))</f>
        <v>0</v>
      </c>
      <c r="AU25" s="73">
        <f>IF($B25="",0,SUMPRODUCT(-('Gastos Gerais'!$F$4:$F$1002='Gastos das Atividades'!$B25),-('Gastos das Atividades'!AU$3&gt;='Gastos Gerais'!$D$4:$D$1002),-('Gastos das Atividades'!AU$3&lt;='Gastos Gerais'!$E$4:$E$1002),-('Gastos Gerais'!$C$4:$C$1002)))</f>
        <v>0</v>
      </c>
      <c r="AV25" s="73">
        <f>IF($B25="",0,SUMPRODUCT(-('Gastos Gerais'!$F$4:$F$1002='Gastos das Atividades'!$B25),-('Gastos das Atividades'!AV$3&gt;='Gastos Gerais'!$D$4:$D$1002),-('Gastos das Atividades'!AV$3&lt;='Gastos Gerais'!$E$4:$E$1002),-('Gastos Gerais'!$C$4:$C$1002)))</f>
        <v>0</v>
      </c>
      <c r="AW25" s="73">
        <f>IF($B25="",0,SUMPRODUCT(-('Gastos Gerais'!$F$4:$F$1002='Gastos das Atividades'!$B25),-('Gastos das Atividades'!AW$3&gt;='Gastos Gerais'!$D$4:$D$1002),-('Gastos das Atividades'!AW$3&lt;='Gastos Gerais'!$E$4:$E$1002),-('Gastos Gerais'!$C$4:$C$1002)))</f>
        <v>0</v>
      </c>
      <c r="AX25" s="73">
        <f>IF($B25="",0,SUMPRODUCT(-('Gastos Gerais'!$F$4:$F$1002='Gastos das Atividades'!$B25),-('Gastos das Atividades'!AX$3&gt;='Gastos Gerais'!$D$4:$D$1002),-('Gastos das Atividades'!AX$3&lt;='Gastos Gerais'!$E$4:$E$1002),-('Gastos Gerais'!$C$4:$C$1002)))</f>
        <v>0</v>
      </c>
      <c r="AY25" s="73">
        <f>IF($B25="",0,SUMPRODUCT(-('Gastos Gerais'!$F$4:$F$1002='Gastos das Atividades'!$B25),-('Gastos das Atividades'!AY$3&gt;='Gastos Gerais'!$D$4:$D$1002),-('Gastos das Atividades'!AY$3&lt;='Gastos Gerais'!$E$4:$E$1002),-('Gastos Gerais'!$C$4:$C$1002)))</f>
        <v>0</v>
      </c>
      <c r="AZ25" s="73">
        <f>IF($B25="",0,SUMPRODUCT(-('Gastos Gerais'!$F$4:$F$1002='Gastos das Atividades'!$B25),-('Gastos das Atividades'!AZ$3&gt;='Gastos Gerais'!$D$4:$D$1002),-('Gastos das Atividades'!AZ$3&lt;='Gastos Gerais'!$E$4:$E$1002),-('Gastos Gerais'!$C$4:$C$1002)))</f>
        <v>0</v>
      </c>
      <c r="BA25" s="73">
        <f>IF($B25="",0,SUMPRODUCT(-('Gastos Gerais'!$F$4:$F$1002='Gastos das Atividades'!$B25),-('Gastos das Atividades'!BA$3&gt;='Gastos Gerais'!$D$4:$D$1002),-('Gastos das Atividades'!BA$3&lt;='Gastos Gerais'!$E$4:$E$1002),-('Gastos Gerais'!$C$4:$C$1002)))</f>
        <v>0</v>
      </c>
      <c r="BB25" s="73">
        <f>IF($B25="",0,SUMPRODUCT(-('Gastos Gerais'!$F$4:$F$1002='Gastos das Atividades'!$B25),-('Gastos das Atividades'!BB$3&gt;='Gastos Gerais'!$D$4:$D$1002),-('Gastos das Atividades'!BB$3&lt;='Gastos Gerais'!$E$4:$E$1002),-('Gastos Gerais'!$C$4:$C$1002)))</f>
        <v>0</v>
      </c>
      <c r="BC25" s="73">
        <f>IF($B25="",0,SUMPRODUCT(-('Gastos Gerais'!$F$4:$F$1002='Gastos das Atividades'!$B25),-('Gastos das Atividades'!BC$3&gt;='Gastos Gerais'!$D$4:$D$1002),-('Gastos das Atividades'!BC$3&lt;='Gastos Gerais'!$E$4:$E$1002),-('Gastos Gerais'!$C$4:$C$1002)))</f>
        <v>0</v>
      </c>
      <c r="BD25" s="73">
        <f>IF($B25="",0,SUMPRODUCT(-('Gastos Gerais'!$F$4:$F$1002='Gastos das Atividades'!$B25),-('Gastos das Atividades'!BD$3&gt;='Gastos Gerais'!$D$4:$D$1002),-('Gastos das Atividades'!BD$3&lt;='Gastos Gerais'!$E$4:$E$1002),-('Gastos Gerais'!$C$4:$C$1002)))</f>
        <v>0</v>
      </c>
      <c r="BE25" s="73">
        <f>IF($B25="",0,SUMPRODUCT(-('Gastos Gerais'!$F$4:$F$1002='Gastos das Atividades'!$B25),-('Gastos das Atividades'!BE$3&gt;='Gastos Gerais'!$D$4:$D$1002),-('Gastos das Atividades'!BE$3&lt;='Gastos Gerais'!$E$4:$E$1002),-('Gastos Gerais'!$C$4:$C$1002)))</f>
        <v>0</v>
      </c>
      <c r="BF25" s="73">
        <f>IF($B25="",0,SUMPRODUCT(-('Gastos Gerais'!$F$4:$F$1002='Gastos das Atividades'!$B25),-('Gastos das Atividades'!BF$3&gt;='Gastos Gerais'!$D$4:$D$1002),-('Gastos das Atividades'!BF$3&lt;='Gastos Gerais'!$E$4:$E$1002),-('Gastos Gerais'!$C$4:$C$1002)))</f>
        <v>0</v>
      </c>
      <c r="BG25" s="73">
        <f>IF($B25="",0,SUMPRODUCT(-('Gastos Gerais'!$F$4:$F$1002='Gastos das Atividades'!$B25),-('Gastos das Atividades'!BG$3&gt;='Gastos Gerais'!$D$4:$D$1002),-('Gastos das Atividades'!BG$3&lt;='Gastos Gerais'!$E$4:$E$1002),-('Gastos Gerais'!$C$4:$C$1002)))</f>
        <v>0</v>
      </c>
      <c r="BH25" s="73">
        <f>IF($B25="",0,SUMPRODUCT(-('Gastos Gerais'!$F$4:$F$1002='Gastos das Atividades'!$B25),-('Gastos das Atividades'!BH$3&gt;='Gastos Gerais'!$D$4:$D$1002),-('Gastos das Atividades'!BH$3&lt;='Gastos Gerais'!$E$4:$E$1002),-('Gastos Gerais'!$C$4:$C$1002)))</f>
        <v>0</v>
      </c>
      <c r="BI25" s="73">
        <f>IF($B25="",0,SUMPRODUCT(-('Gastos Gerais'!$F$4:$F$1002='Gastos das Atividades'!$B25),-('Gastos das Atividades'!BI$3&gt;='Gastos Gerais'!$D$4:$D$1002),-('Gastos das Atividades'!BI$3&lt;='Gastos Gerais'!$E$4:$E$1002),-('Gastos Gerais'!$C$4:$C$1002)))</f>
        <v>0</v>
      </c>
      <c r="BJ25" s="73">
        <f>IF($B25="",0,SUMPRODUCT(-('Gastos Gerais'!$F$4:$F$1002='Gastos das Atividades'!$B25),-('Gastos das Atividades'!BJ$3&gt;='Gastos Gerais'!$D$4:$D$1002),-('Gastos das Atividades'!BJ$3&lt;='Gastos Gerais'!$E$4:$E$1002),-('Gastos Gerais'!$C$4:$C$1002)))</f>
        <v>0</v>
      </c>
      <c r="BK25" s="73">
        <f>IF($B25="",0,SUMPRODUCT(-('Gastos Gerais'!$F$4:$F$1002='Gastos das Atividades'!$B25),-('Gastos das Atividades'!BK$3&gt;='Gastos Gerais'!$D$4:$D$1002),-('Gastos das Atividades'!BK$3&lt;='Gastos Gerais'!$E$4:$E$1002),-('Gastos Gerais'!$C$4:$C$1002)))</f>
        <v>0</v>
      </c>
      <c r="BL25" s="73">
        <f>IF($B25="",0,SUMPRODUCT(-('Gastos Gerais'!$F$4:$F$1002='Gastos das Atividades'!$B25),-('Gastos das Atividades'!BL$3&gt;='Gastos Gerais'!$D$4:$D$1002),-('Gastos das Atividades'!BL$3&lt;='Gastos Gerais'!$E$4:$E$1002),-('Gastos Gerais'!$C$4:$C$1002)))</f>
        <v>0</v>
      </c>
      <c r="BM25" s="73">
        <f>IF($B25="",0,SUMPRODUCT(-('Gastos Gerais'!$F$4:$F$1002='Gastos das Atividades'!$B25),-('Gastos das Atividades'!BM$3&gt;='Gastos Gerais'!$D$4:$D$1002),-('Gastos das Atividades'!BM$3&lt;='Gastos Gerais'!$E$4:$E$1002),-('Gastos Gerais'!$C$4:$C$1002)))</f>
        <v>0</v>
      </c>
      <c r="BN25" s="73">
        <f>IF($B25="",0,SUMPRODUCT(-('Gastos Gerais'!$F$4:$F$1002='Gastos das Atividades'!$B25),-('Gastos das Atividades'!BN$3&gt;='Gastos Gerais'!$D$4:$D$1002),-('Gastos das Atividades'!BN$3&lt;='Gastos Gerais'!$E$4:$E$1002),-('Gastos Gerais'!$C$4:$C$1002)))</f>
        <v>0</v>
      </c>
      <c r="BO25" s="73">
        <f>IF($B25="",0,SUMPRODUCT(-('Gastos Gerais'!$F$4:$F$1002='Gastos das Atividades'!$B25),-('Gastos das Atividades'!BO$3&gt;='Gastos Gerais'!$D$4:$D$1002),-('Gastos das Atividades'!BO$3&lt;='Gastos Gerais'!$E$4:$E$1002),-('Gastos Gerais'!$C$4:$C$1002)))</f>
        <v>0</v>
      </c>
      <c r="BP25" s="73">
        <f>IF($B25="",0,SUMPRODUCT(-('Gastos Gerais'!$F$4:$F$1002='Gastos das Atividades'!$B25),-('Gastos das Atividades'!BP$3&gt;='Gastos Gerais'!$D$4:$D$1002),-('Gastos das Atividades'!BP$3&lt;='Gastos Gerais'!$E$4:$E$1002),-('Gastos Gerais'!$C$4:$C$1002)))</f>
        <v>0</v>
      </c>
      <c r="BQ25" s="73">
        <f>IF($B25="",0,SUMPRODUCT(-('Gastos Gerais'!$F$4:$F$1002='Gastos das Atividades'!$B25),-('Gastos das Atividades'!BQ$3&gt;='Gastos Gerais'!$D$4:$D$1002),-('Gastos das Atividades'!BQ$3&lt;='Gastos Gerais'!$E$4:$E$1002),-('Gastos Gerais'!$C$4:$C$1002)))</f>
        <v>0</v>
      </c>
      <c r="BR25" s="73">
        <f>IF($B25="",0,SUMPRODUCT(-('Gastos Gerais'!$F$4:$F$1002='Gastos das Atividades'!$B25),-('Gastos das Atividades'!BR$3&gt;='Gastos Gerais'!$D$4:$D$1002),-('Gastos das Atividades'!BR$3&lt;='Gastos Gerais'!$E$4:$E$1002),-('Gastos Gerais'!$C$4:$C$1002)))</f>
        <v>0</v>
      </c>
      <c r="BS25" s="73">
        <f>IF($B25="",0,SUMPRODUCT(-('Gastos Gerais'!$F$4:$F$1002='Gastos das Atividades'!$B25),-('Gastos das Atividades'!BS$3&gt;='Gastos Gerais'!$D$4:$D$1002),-('Gastos das Atividades'!BS$3&lt;='Gastos Gerais'!$E$4:$E$1002),-('Gastos Gerais'!$C$4:$C$1002)))</f>
        <v>0</v>
      </c>
      <c r="BT25" s="73">
        <f>IF($B25="",0,SUMPRODUCT(-('Gastos Gerais'!$F$4:$F$1002='Gastos das Atividades'!$B25),-('Gastos das Atividades'!BT$3&gt;='Gastos Gerais'!$D$4:$D$1002),-('Gastos das Atividades'!BT$3&lt;='Gastos Gerais'!$E$4:$E$1002),-('Gastos Gerais'!$C$4:$C$1002)))</f>
        <v>0</v>
      </c>
      <c r="BU25" s="73">
        <f>IF($B25="",0,SUMPRODUCT(-('Gastos Gerais'!$F$4:$F$1002='Gastos das Atividades'!$B25),-('Gastos das Atividades'!BU$3&gt;='Gastos Gerais'!$D$4:$D$1002),-('Gastos das Atividades'!BU$3&lt;='Gastos Gerais'!$E$4:$E$1002),-('Gastos Gerais'!$C$4:$C$1002)))</f>
        <v>0</v>
      </c>
      <c r="BV25" s="73">
        <f>IF($B25="",0,SUMPRODUCT(-('Gastos Gerais'!$F$4:$F$1002='Gastos das Atividades'!$B25),-('Gastos das Atividades'!BV$3&gt;='Gastos Gerais'!$D$4:$D$1002),-('Gastos das Atividades'!BV$3&lt;='Gastos Gerais'!$E$4:$E$1002),-('Gastos Gerais'!$C$4:$C$1002)))</f>
        <v>0</v>
      </c>
      <c r="BW25" s="73">
        <f>IF($B25="",0,SUMPRODUCT(-('Gastos Gerais'!$F$4:$F$1002='Gastos das Atividades'!$B25),-('Gastos das Atividades'!BW$3&gt;='Gastos Gerais'!$D$4:$D$1002),-('Gastos das Atividades'!BW$3&lt;='Gastos Gerais'!$E$4:$E$1002),-('Gastos Gerais'!$C$4:$C$1002)))</f>
        <v>0</v>
      </c>
      <c r="BX25" s="73">
        <f>IF($B25="",0,SUMPRODUCT(-('Gastos Gerais'!$F$4:$F$1002='Gastos das Atividades'!$B25),-('Gastos das Atividades'!BX$3&gt;='Gastos Gerais'!$D$4:$D$1002),-('Gastos das Atividades'!BX$3&lt;='Gastos Gerais'!$E$4:$E$1002),-('Gastos Gerais'!$C$4:$C$1002)))</f>
        <v>0</v>
      </c>
    </row>
    <row r="26" spans="1:76">
      <c r="A26" s="139">
        <v>23</v>
      </c>
      <c r="B26" s="157"/>
      <c r="C26" s="298">
        <v>0</v>
      </c>
      <c r="D26" s="349">
        <f t="shared" si="9"/>
        <v>0</v>
      </c>
      <c r="E26" s="137">
        <f t="shared" si="10"/>
        <v>0</v>
      </c>
      <c r="F26" s="73">
        <f t="shared" si="2"/>
        <v>0</v>
      </c>
      <c r="G26" s="73">
        <f t="shared" si="2"/>
        <v>0</v>
      </c>
      <c r="H26" s="73">
        <f t="shared" si="2"/>
        <v>0</v>
      </c>
      <c r="I26" s="73">
        <f t="shared" si="2"/>
        <v>0</v>
      </c>
      <c r="J26" s="138">
        <f t="shared" si="3"/>
        <v>0</v>
      </c>
      <c r="K26" s="76">
        <f t="shared" si="4"/>
        <v>0</v>
      </c>
      <c r="L26" s="76">
        <f t="shared" si="5"/>
        <v>0</v>
      </c>
      <c r="M26" s="76">
        <f t="shared" si="6"/>
        <v>0</v>
      </c>
      <c r="N26" s="76">
        <f t="shared" si="11"/>
        <v>0</v>
      </c>
      <c r="O26" s="76">
        <f t="shared" si="12"/>
        <v>0</v>
      </c>
      <c r="P26" s="202">
        <f t="shared" si="8"/>
        <v>0</v>
      </c>
      <c r="Q26" s="73">
        <f>IF($B26="",0,SUMPRODUCT(-('Gastos Gerais'!$F$4:$F$1002='Gastos das Atividades'!$B26),-('Gastos das Atividades'!Q$3&gt;='Gastos Gerais'!$D$4:$D$1002),-('Gastos das Atividades'!Q$3&lt;='Gastos Gerais'!$E$4:$E$1002),-('Gastos Gerais'!$C$4:$C$1002)))</f>
        <v>0</v>
      </c>
      <c r="R26" s="73">
        <f>IF($B26="",0,SUMPRODUCT(-('Gastos Gerais'!$F$4:$F$1002='Gastos das Atividades'!$B26),-('Gastos das Atividades'!R$3&gt;='Gastos Gerais'!$D$4:$D$1002),-('Gastos das Atividades'!R$3&lt;='Gastos Gerais'!$E$4:$E$1002),-('Gastos Gerais'!$C$4:$C$1002)))</f>
        <v>0</v>
      </c>
      <c r="S26" s="73">
        <f>IF($B26="",0,SUMPRODUCT(-('Gastos Gerais'!$F$4:$F$1002='Gastos das Atividades'!$B26),-('Gastos das Atividades'!S$3&gt;='Gastos Gerais'!$D$4:$D$1002),-('Gastos das Atividades'!S$3&lt;='Gastos Gerais'!$E$4:$E$1002),-('Gastos Gerais'!$C$4:$C$1002)))</f>
        <v>0</v>
      </c>
      <c r="T26" s="73">
        <f>IF($B26="",0,SUMPRODUCT(-('Gastos Gerais'!$F$4:$F$1002='Gastos das Atividades'!$B26),-('Gastos das Atividades'!T$3&gt;='Gastos Gerais'!$D$4:$D$1002),-('Gastos das Atividades'!T$3&lt;='Gastos Gerais'!$E$4:$E$1002),-('Gastos Gerais'!$C$4:$C$1002)))</f>
        <v>0</v>
      </c>
      <c r="U26" s="73">
        <f>IF($B26="",0,SUMPRODUCT(-('Gastos Gerais'!$F$4:$F$1002='Gastos das Atividades'!$B26),-('Gastos das Atividades'!U$3&gt;='Gastos Gerais'!$D$4:$D$1002),-('Gastos das Atividades'!U$3&lt;='Gastos Gerais'!$E$4:$E$1002),-('Gastos Gerais'!$C$4:$C$1002)))</f>
        <v>0</v>
      </c>
      <c r="V26" s="73">
        <f>IF($B26="",0,SUMPRODUCT(-('Gastos Gerais'!$F$4:$F$1002='Gastos das Atividades'!$B26),-('Gastos das Atividades'!V$3&gt;='Gastos Gerais'!$D$4:$D$1002),-('Gastos das Atividades'!V$3&lt;='Gastos Gerais'!$E$4:$E$1002),-('Gastos Gerais'!$C$4:$C$1002)))</f>
        <v>0</v>
      </c>
      <c r="W26" s="73">
        <f>IF($B26="",0,SUMPRODUCT(-('Gastos Gerais'!$F$4:$F$1002='Gastos das Atividades'!$B26),-('Gastos das Atividades'!W$3&gt;='Gastos Gerais'!$D$4:$D$1002),-('Gastos das Atividades'!W$3&lt;='Gastos Gerais'!$E$4:$E$1002),-('Gastos Gerais'!$C$4:$C$1002)))</f>
        <v>0</v>
      </c>
      <c r="X26" s="73">
        <f>IF($B26="",0,SUMPRODUCT(-('Gastos Gerais'!$F$4:$F$1002='Gastos das Atividades'!$B26),-('Gastos das Atividades'!X$3&gt;='Gastos Gerais'!$D$4:$D$1002),-('Gastos das Atividades'!X$3&lt;='Gastos Gerais'!$E$4:$E$1002),-('Gastos Gerais'!$C$4:$C$1002)))</f>
        <v>0</v>
      </c>
      <c r="Y26" s="73">
        <f>IF($B26="",0,SUMPRODUCT(-('Gastos Gerais'!$F$4:$F$1002='Gastos das Atividades'!$B26),-('Gastos das Atividades'!Y$3&gt;='Gastos Gerais'!$D$4:$D$1002),-('Gastos das Atividades'!Y$3&lt;='Gastos Gerais'!$E$4:$E$1002),-('Gastos Gerais'!$C$4:$C$1002)))</f>
        <v>0</v>
      </c>
      <c r="Z26" s="73">
        <f>IF($B26="",0,SUMPRODUCT(-('Gastos Gerais'!$F$4:$F$1002='Gastos das Atividades'!$B26),-('Gastos das Atividades'!Z$3&gt;='Gastos Gerais'!$D$4:$D$1002),-('Gastos das Atividades'!Z$3&lt;='Gastos Gerais'!$E$4:$E$1002),-('Gastos Gerais'!$C$4:$C$1002)))</f>
        <v>0</v>
      </c>
      <c r="AA26" s="73">
        <f>IF($B26="",0,SUMPRODUCT(-('Gastos Gerais'!$F$4:$F$1002='Gastos das Atividades'!$B26),-('Gastos das Atividades'!AA$3&gt;='Gastos Gerais'!$D$4:$D$1002),-('Gastos das Atividades'!AA$3&lt;='Gastos Gerais'!$E$4:$E$1002),-('Gastos Gerais'!$C$4:$C$1002)))</f>
        <v>0</v>
      </c>
      <c r="AB26" s="73">
        <f>IF($B26="",0,SUMPRODUCT(-('Gastos Gerais'!$F$4:$F$1002='Gastos das Atividades'!$B26),-('Gastos das Atividades'!AB$3&gt;='Gastos Gerais'!$D$4:$D$1002),-('Gastos das Atividades'!AB$3&lt;='Gastos Gerais'!$E$4:$E$1002),-('Gastos Gerais'!$C$4:$C$1002)))</f>
        <v>0</v>
      </c>
      <c r="AC26" s="73">
        <f>IF($B26="",0,SUMPRODUCT(-('Gastos Gerais'!$F$4:$F$1002='Gastos das Atividades'!$B26),-('Gastos das Atividades'!AC$3&gt;='Gastos Gerais'!$D$4:$D$1002),-('Gastos das Atividades'!AC$3&lt;='Gastos Gerais'!$E$4:$E$1002),-('Gastos Gerais'!$C$4:$C$1002)))</f>
        <v>0</v>
      </c>
      <c r="AD26" s="73">
        <f>IF($B26="",0,SUMPRODUCT(-('Gastos Gerais'!$F$4:$F$1002='Gastos das Atividades'!$B26),-('Gastos das Atividades'!AD$3&gt;='Gastos Gerais'!$D$4:$D$1002),-('Gastos das Atividades'!AD$3&lt;='Gastos Gerais'!$E$4:$E$1002),-('Gastos Gerais'!$C$4:$C$1002)))</f>
        <v>0</v>
      </c>
      <c r="AE26" s="73">
        <f>IF($B26="",0,SUMPRODUCT(-('Gastos Gerais'!$F$4:$F$1002='Gastos das Atividades'!$B26),-('Gastos das Atividades'!AE$3&gt;='Gastos Gerais'!$D$4:$D$1002),-('Gastos das Atividades'!AE$3&lt;='Gastos Gerais'!$E$4:$E$1002),-('Gastos Gerais'!$C$4:$C$1002)))</f>
        <v>0</v>
      </c>
      <c r="AF26" s="73">
        <f>IF($B26="",0,SUMPRODUCT(-('Gastos Gerais'!$F$4:$F$1002='Gastos das Atividades'!$B26),-('Gastos das Atividades'!AF$3&gt;='Gastos Gerais'!$D$4:$D$1002),-('Gastos das Atividades'!AF$3&lt;='Gastos Gerais'!$E$4:$E$1002),-('Gastos Gerais'!$C$4:$C$1002)))</f>
        <v>0</v>
      </c>
      <c r="AG26" s="73">
        <f>IF($B26="",0,SUMPRODUCT(-('Gastos Gerais'!$F$4:$F$1002='Gastos das Atividades'!$B26),-('Gastos das Atividades'!AG$3&gt;='Gastos Gerais'!$D$4:$D$1002),-('Gastos das Atividades'!AG$3&lt;='Gastos Gerais'!$E$4:$E$1002),-('Gastos Gerais'!$C$4:$C$1002)))</f>
        <v>0</v>
      </c>
      <c r="AH26" s="73">
        <f>IF($B26="",0,SUMPRODUCT(-('Gastos Gerais'!$F$4:$F$1002='Gastos das Atividades'!$B26),-('Gastos das Atividades'!AH$3&gt;='Gastos Gerais'!$D$4:$D$1002),-('Gastos das Atividades'!AH$3&lt;='Gastos Gerais'!$E$4:$E$1002),-('Gastos Gerais'!$C$4:$C$1002)))</f>
        <v>0</v>
      </c>
      <c r="AI26" s="73">
        <f>IF($B26="",0,SUMPRODUCT(-('Gastos Gerais'!$F$4:$F$1002='Gastos das Atividades'!$B26),-('Gastos das Atividades'!AI$3&gt;='Gastos Gerais'!$D$4:$D$1002),-('Gastos das Atividades'!AI$3&lt;='Gastos Gerais'!$E$4:$E$1002),-('Gastos Gerais'!$C$4:$C$1002)))</f>
        <v>0</v>
      </c>
      <c r="AJ26" s="73">
        <f>IF($B26="",0,SUMPRODUCT(-('Gastos Gerais'!$F$4:$F$1002='Gastos das Atividades'!$B26),-('Gastos das Atividades'!AJ$3&gt;='Gastos Gerais'!$D$4:$D$1002),-('Gastos das Atividades'!AJ$3&lt;='Gastos Gerais'!$E$4:$E$1002),-('Gastos Gerais'!$C$4:$C$1002)))</f>
        <v>0</v>
      </c>
      <c r="AK26" s="73">
        <f>IF($B26="",0,SUMPRODUCT(-('Gastos Gerais'!$F$4:$F$1002='Gastos das Atividades'!$B26),-('Gastos das Atividades'!AK$3&gt;='Gastos Gerais'!$D$4:$D$1002),-('Gastos das Atividades'!AK$3&lt;='Gastos Gerais'!$E$4:$E$1002),-('Gastos Gerais'!$C$4:$C$1002)))</f>
        <v>0</v>
      </c>
      <c r="AL26" s="73">
        <f>IF($B26="",0,SUMPRODUCT(-('Gastos Gerais'!$F$4:$F$1002='Gastos das Atividades'!$B26),-('Gastos das Atividades'!AL$3&gt;='Gastos Gerais'!$D$4:$D$1002),-('Gastos das Atividades'!AL$3&lt;='Gastos Gerais'!$E$4:$E$1002),-('Gastos Gerais'!$C$4:$C$1002)))</f>
        <v>0</v>
      </c>
      <c r="AM26" s="73">
        <f>IF($B26="",0,SUMPRODUCT(-('Gastos Gerais'!$F$4:$F$1002='Gastos das Atividades'!$B26),-('Gastos das Atividades'!AM$3&gt;='Gastos Gerais'!$D$4:$D$1002),-('Gastos das Atividades'!AM$3&lt;='Gastos Gerais'!$E$4:$E$1002),-('Gastos Gerais'!$C$4:$C$1002)))</f>
        <v>0</v>
      </c>
      <c r="AN26" s="73">
        <f>IF($B26="",0,SUMPRODUCT(-('Gastos Gerais'!$F$4:$F$1002='Gastos das Atividades'!$B26),-('Gastos das Atividades'!AN$3&gt;='Gastos Gerais'!$D$4:$D$1002),-('Gastos das Atividades'!AN$3&lt;='Gastos Gerais'!$E$4:$E$1002),-('Gastos Gerais'!$C$4:$C$1002)))</f>
        <v>0</v>
      </c>
      <c r="AO26" s="73">
        <f>IF($B26="",0,SUMPRODUCT(-('Gastos Gerais'!$F$4:$F$1002='Gastos das Atividades'!$B26),-('Gastos das Atividades'!AO$3&gt;='Gastos Gerais'!$D$4:$D$1002),-('Gastos das Atividades'!AO$3&lt;='Gastos Gerais'!$E$4:$E$1002),-('Gastos Gerais'!$C$4:$C$1002)))</f>
        <v>0</v>
      </c>
      <c r="AP26" s="73">
        <f>IF($B26="",0,SUMPRODUCT(-('Gastos Gerais'!$F$4:$F$1002='Gastos das Atividades'!$B26),-('Gastos das Atividades'!AP$3&gt;='Gastos Gerais'!$D$4:$D$1002),-('Gastos das Atividades'!AP$3&lt;='Gastos Gerais'!$E$4:$E$1002),-('Gastos Gerais'!$C$4:$C$1002)))</f>
        <v>0</v>
      </c>
      <c r="AQ26" s="73">
        <f>IF($B26="",0,SUMPRODUCT(-('Gastos Gerais'!$F$4:$F$1002='Gastos das Atividades'!$B26),-('Gastos das Atividades'!AQ$3&gt;='Gastos Gerais'!$D$4:$D$1002),-('Gastos das Atividades'!AQ$3&lt;='Gastos Gerais'!$E$4:$E$1002),-('Gastos Gerais'!$C$4:$C$1002)))</f>
        <v>0</v>
      </c>
      <c r="AR26" s="73">
        <f>IF($B26="",0,SUMPRODUCT(-('Gastos Gerais'!$F$4:$F$1002='Gastos das Atividades'!$B26),-('Gastos das Atividades'!AR$3&gt;='Gastos Gerais'!$D$4:$D$1002),-('Gastos das Atividades'!AR$3&lt;='Gastos Gerais'!$E$4:$E$1002),-('Gastos Gerais'!$C$4:$C$1002)))</f>
        <v>0</v>
      </c>
      <c r="AS26" s="73">
        <f>IF($B26="",0,SUMPRODUCT(-('Gastos Gerais'!$F$4:$F$1002='Gastos das Atividades'!$B26),-('Gastos das Atividades'!AS$3&gt;='Gastos Gerais'!$D$4:$D$1002),-('Gastos das Atividades'!AS$3&lt;='Gastos Gerais'!$E$4:$E$1002),-('Gastos Gerais'!$C$4:$C$1002)))</f>
        <v>0</v>
      </c>
      <c r="AT26" s="73">
        <f>IF($B26="",0,SUMPRODUCT(-('Gastos Gerais'!$F$4:$F$1002='Gastos das Atividades'!$B26),-('Gastos das Atividades'!AT$3&gt;='Gastos Gerais'!$D$4:$D$1002),-('Gastos das Atividades'!AT$3&lt;='Gastos Gerais'!$E$4:$E$1002),-('Gastos Gerais'!$C$4:$C$1002)))</f>
        <v>0</v>
      </c>
      <c r="AU26" s="73">
        <f>IF($B26="",0,SUMPRODUCT(-('Gastos Gerais'!$F$4:$F$1002='Gastos das Atividades'!$B26),-('Gastos das Atividades'!AU$3&gt;='Gastos Gerais'!$D$4:$D$1002),-('Gastos das Atividades'!AU$3&lt;='Gastos Gerais'!$E$4:$E$1002),-('Gastos Gerais'!$C$4:$C$1002)))</f>
        <v>0</v>
      </c>
      <c r="AV26" s="73">
        <f>IF($B26="",0,SUMPRODUCT(-('Gastos Gerais'!$F$4:$F$1002='Gastos das Atividades'!$B26),-('Gastos das Atividades'!AV$3&gt;='Gastos Gerais'!$D$4:$D$1002),-('Gastos das Atividades'!AV$3&lt;='Gastos Gerais'!$E$4:$E$1002),-('Gastos Gerais'!$C$4:$C$1002)))</f>
        <v>0</v>
      </c>
      <c r="AW26" s="73">
        <f>IF($B26="",0,SUMPRODUCT(-('Gastos Gerais'!$F$4:$F$1002='Gastos das Atividades'!$B26),-('Gastos das Atividades'!AW$3&gt;='Gastos Gerais'!$D$4:$D$1002),-('Gastos das Atividades'!AW$3&lt;='Gastos Gerais'!$E$4:$E$1002),-('Gastos Gerais'!$C$4:$C$1002)))</f>
        <v>0</v>
      </c>
      <c r="AX26" s="73">
        <f>IF($B26="",0,SUMPRODUCT(-('Gastos Gerais'!$F$4:$F$1002='Gastos das Atividades'!$B26),-('Gastos das Atividades'!AX$3&gt;='Gastos Gerais'!$D$4:$D$1002),-('Gastos das Atividades'!AX$3&lt;='Gastos Gerais'!$E$4:$E$1002),-('Gastos Gerais'!$C$4:$C$1002)))</f>
        <v>0</v>
      </c>
      <c r="AY26" s="73">
        <f>IF($B26="",0,SUMPRODUCT(-('Gastos Gerais'!$F$4:$F$1002='Gastos das Atividades'!$B26),-('Gastos das Atividades'!AY$3&gt;='Gastos Gerais'!$D$4:$D$1002),-('Gastos das Atividades'!AY$3&lt;='Gastos Gerais'!$E$4:$E$1002),-('Gastos Gerais'!$C$4:$C$1002)))</f>
        <v>0</v>
      </c>
      <c r="AZ26" s="73">
        <f>IF($B26="",0,SUMPRODUCT(-('Gastos Gerais'!$F$4:$F$1002='Gastos das Atividades'!$B26),-('Gastos das Atividades'!AZ$3&gt;='Gastos Gerais'!$D$4:$D$1002),-('Gastos das Atividades'!AZ$3&lt;='Gastos Gerais'!$E$4:$E$1002),-('Gastos Gerais'!$C$4:$C$1002)))</f>
        <v>0</v>
      </c>
      <c r="BA26" s="73">
        <f>IF($B26="",0,SUMPRODUCT(-('Gastos Gerais'!$F$4:$F$1002='Gastos das Atividades'!$B26),-('Gastos das Atividades'!BA$3&gt;='Gastos Gerais'!$D$4:$D$1002),-('Gastos das Atividades'!BA$3&lt;='Gastos Gerais'!$E$4:$E$1002),-('Gastos Gerais'!$C$4:$C$1002)))</f>
        <v>0</v>
      </c>
      <c r="BB26" s="73">
        <f>IF($B26="",0,SUMPRODUCT(-('Gastos Gerais'!$F$4:$F$1002='Gastos das Atividades'!$B26),-('Gastos das Atividades'!BB$3&gt;='Gastos Gerais'!$D$4:$D$1002),-('Gastos das Atividades'!BB$3&lt;='Gastos Gerais'!$E$4:$E$1002),-('Gastos Gerais'!$C$4:$C$1002)))</f>
        <v>0</v>
      </c>
      <c r="BC26" s="73">
        <f>IF($B26="",0,SUMPRODUCT(-('Gastos Gerais'!$F$4:$F$1002='Gastos das Atividades'!$B26),-('Gastos das Atividades'!BC$3&gt;='Gastos Gerais'!$D$4:$D$1002),-('Gastos das Atividades'!BC$3&lt;='Gastos Gerais'!$E$4:$E$1002),-('Gastos Gerais'!$C$4:$C$1002)))</f>
        <v>0</v>
      </c>
      <c r="BD26" s="73">
        <f>IF($B26="",0,SUMPRODUCT(-('Gastos Gerais'!$F$4:$F$1002='Gastos das Atividades'!$B26),-('Gastos das Atividades'!BD$3&gt;='Gastos Gerais'!$D$4:$D$1002),-('Gastos das Atividades'!BD$3&lt;='Gastos Gerais'!$E$4:$E$1002),-('Gastos Gerais'!$C$4:$C$1002)))</f>
        <v>0</v>
      </c>
      <c r="BE26" s="73">
        <f>IF($B26="",0,SUMPRODUCT(-('Gastos Gerais'!$F$4:$F$1002='Gastos das Atividades'!$B26),-('Gastos das Atividades'!BE$3&gt;='Gastos Gerais'!$D$4:$D$1002),-('Gastos das Atividades'!BE$3&lt;='Gastos Gerais'!$E$4:$E$1002),-('Gastos Gerais'!$C$4:$C$1002)))</f>
        <v>0</v>
      </c>
      <c r="BF26" s="73">
        <f>IF($B26="",0,SUMPRODUCT(-('Gastos Gerais'!$F$4:$F$1002='Gastos das Atividades'!$B26),-('Gastos das Atividades'!BF$3&gt;='Gastos Gerais'!$D$4:$D$1002),-('Gastos das Atividades'!BF$3&lt;='Gastos Gerais'!$E$4:$E$1002),-('Gastos Gerais'!$C$4:$C$1002)))</f>
        <v>0</v>
      </c>
      <c r="BG26" s="73">
        <f>IF($B26="",0,SUMPRODUCT(-('Gastos Gerais'!$F$4:$F$1002='Gastos das Atividades'!$B26),-('Gastos das Atividades'!BG$3&gt;='Gastos Gerais'!$D$4:$D$1002),-('Gastos das Atividades'!BG$3&lt;='Gastos Gerais'!$E$4:$E$1002),-('Gastos Gerais'!$C$4:$C$1002)))</f>
        <v>0</v>
      </c>
      <c r="BH26" s="73">
        <f>IF($B26="",0,SUMPRODUCT(-('Gastos Gerais'!$F$4:$F$1002='Gastos das Atividades'!$B26),-('Gastos das Atividades'!BH$3&gt;='Gastos Gerais'!$D$4:$D$1002),-('Gastos das Atividades'!BH$3&lt;='Gastos Gerais'!$E$4:$E$1002),-('Gastos Gerais'!$C$4:$C$1002)))</f>
        <v>0</v>
      </c>
      <c r="BI26" s="73">
        <f>IF($B26="",0,SUMPRODUCT(-('Gastos Gerais'!$F$4:$F$1002='Gastos das Atividades'!$B26),-('Gastos das Atividades'!BI$3&gt;='Gastos Gerais'!$D$4:$D$1002),-('Gastos das Atividades'!BI$3&lt;='Gastos Gerais'!$E$4:$E$1002),-('Gastos Gerais'!$C$4:$C$1002)))</f>
        <v>0</v>
      </c>
      <c r="BJ26" s="73">
        <f>IF($B26="",0,SUMPRODUCT(-('Gastos Gerais'!$F$4:$F$1002='Gastos das Atividades'!$B26),-('Gastos das Atividades'!BJ$3&gt;='Gastos Gerais'!$D$4:$D$1002),-('Gastos das Atividades'!BJ$3&lt;='Gastos Gerais'!$E$4:$E$1002),-('Gastos Gerais'!$C$4:$C$1002)))</f>
        <v>0</v>
      </c>
      <c r="BK26" s="73">
        <f>IF($B26="",0,SUMPRODUCT(-('Gastos Gerais'!$F$4:$F$1002='Gastos das Atividades'!$B26),-('Gastos das Atividades'!BK$3&gt;='Gastos Gerais'!$D$4:$D$1002),-('Gastos das Atividades'!BK$3&lt;='Gastos Gerais'!$E$4:$E$1002),-('Gastos Gerais'!$C$4:$C$1002)))</f>
        <v>0</v>
      </c>
      <c r="BL26" s="73">
        <f>IF($B26="",0,SUMPRODUCT(-('Gastos Gerais'!$F$4:$F$1002='Gastos das Atividades'!$B26),-('Gastos das Atividades'!BL$3&gt;='Gastos Gerais'!$D$4:$D$1002),-('Gastos das Atividades'!BL$3&lt;='Gastos Gerais'!$E$4:$E$1002),-('Gastos Gerais'!$C$4:$C$1002)))</f>
        <v>0</v>
      </c>
      <c r="BM26" s="73">
        <f>IF($B26="",0,SUMPRODUCT(-('Gastos Gerais'!$F$4:$F$1002='Gastos das Atividades'!$B26),-('Gastos das Atividades'!BM$3&gt;='Gastos Gerais'!$D$4:$D$1002),-('Gastos das Atividades'!BM$3&lt;='Gastos Gerais'!$E$4:$E$1002),-('Gastos Gerais'!$C$4:$C$1002)))</f>
        <v>0</v>
      </c>
      <c r="BN26" s="73">
        <f>IF($B26="",0,SUMPRODUCT(-('Gastos Gerais'!$F$4:$F$1002='Gastos das Atividades'!$B26),-('Gastos das Atividades'!BN$3&gt;='Gastos Gerais'!$D$4:$D$1002),-('Gastos das Atividades'!BN$3&lt;='Gastos Gerais'!$E$4:$E$1002),-('Gastos Gerais'!$C$4:$C$1002)))</f>
        <v>0</v>
      </c>
      <c r="BO26" s="73">
        <f>IF($B26="",0,SUMPRODUCT(-('Gastos Gerais'!$F$4:$F$1002='Gastos das Atividades'!$B26),-('Gastos das Atividades'!BO$3&gt;='Gastos Gerais'!$D$4:$D$1002),-('Gastos das Atividades'!BO$3&lt;='Gastos Gerais'!$E$4:$E$1002),-('Gastos Gerais'!$C$4:$C$1002)))</f>
        <v>0</v>
      </c>
      <c r="BP26" s="73">
        <f>IF($B26="",0,SUMPRODUCT(-('Gastos Gerais'!$F$4:$F$1002='Gastos das Atividades'!$B26),-('Gastos das Atividades'!BP$3&gt;='Gastos Gerais'!$D$4:$D$1002),-('Gastos das Atividades'!BP$3&lt;='Gastos Gerais'!$E$4:$E$1002),-('Gastos Gerais'!$C$4:$C$1002)))</f>
        <v>0</v>
      </c>
      <c r="BQ26" s="73">
        <f>IF($B26="",0,SUMPRODUCT(-('Gastos Gerais'!$F$4:$F$1002='Gastos das Atividades'!$B26),-('Gastos das Atividades'!BQ$3&gt;='Gastos Gerais'!$D$4:$D$1002),-('Gastos das Atividades'!BQ$3&lt;='Gastos Gerais'!$E$4:$E$1002),-('Gastos Gerais'!$C$4:$C$1002)))</f>
        <v>0</v>
      </c>
      <c r="BR26" s="73">
        <f>IF($B26="",0,SUMPRODUCT(-('Gastos Gerais'!$F$4:$F$1002='Gastos das Atividades'!$B26),-('Gastos das Atividades'!BR$3&gt;='Gastos Gerais'!$D$4:$D$1002),-('Gastos das Atividades'!BR$3&lt;='Gastos Gerais'!$E$4:$E$1002),-('Gastos Gerais'!$C$4:$C$1002)))</f>
        <v>0</v>
      </c>
      <c r="BS26" s="73">
        <f>IF($B26="",0,SUMPRODUCT(-('Gastos Gerais'!$F$4:$F$1002='Gastos das Atividades'!$B26),-('Gastos das Atividades'!BS$3&gt;='Gastos Gerais'!$D$4:$D$1002),-('Gastos das Atividades'!BS$3&lt;='Gastos Gerais'!$E$4:$E$1002),-('Gastos Gerais'!$C$4:$C$1002)))</f>
        <v>0</v>
      </c>
      <c r="BT26" s="73">
        <f>IF($B26="",0,SUMPRODUCT(-('Gastos Gerais'!$F$4:$F$1002='Gastos das Atividades'!$B26),-('Gastos das Atividades'!BT$3&gt;='Gastos Gerais'!$D$4:$D$1002),-('Gastos das Atividades'!BT$3&lt;='Gastos Gerais'!$E$4:$E$1002),-('Gastos Gerais'!$C$4:$C$1002)))</f>
        <v>0</v>
      </c>
      <c r="BU26" s="73">
        <f>IF($B26="",0,SUMPRODUCT(-('Gastos Gerais'!$F$4:$F$1002='Gastos das Atividades'!$B26),-('Gastos das Atividades'!BU$3&gt;='Gastos Gerais'!$D$4:$D$1002),-('Gastos das Atividades'!BU$3&lt;='Gastos Gerais'!$E$4:$E$1002),-('Gastos Gerais'!$C$4:$C$1002)))</f>
        <v>0</v>
      </c>
      <c r="BV26" s="73">
        <f>IF($B26="",0,SUMPRODUCT(-('Gastos Gerais'!$F$4:$F$1002='Gastos das Atividades'!$B26),-('Gastos das Atividades'!BV$3&gt;='Gastos Gerais'!$D$4:$D$1002),-('Gastos das Atividades'!BV$3&lt;='Gastos Gerais'!$E$4:$E$1002),-('Gastos Gerais'!$C$4:$C$1002)))</f>
        <v>0</v>
      </c>
      <c r="BW26" s="73">
        <f>IF($B26="",0,SUMPRODUCT(-('Gastos Gerais'!$F$4:$F$1002='Gastos das Atividades'!$B26),-('Gastos das Atividades'!BW$3&gt;='Gastos Gerais'!$D$4:$D$1002),-('Gastos das Atividades'!BW$3&lt;='Gastos Gerais'!$E$4:$E$1002),-('Gastos Gerais'!$C$4:$C$1002)))</f>
        <v>0</v>
      </c>
      <c r="BX26" s="73">
        <f>IF($B26="",0,SUMPRODUCT(-('Gastos Gerais'!$F$4:$F$1002='Gastos das Atividades'!$B26),-('Gastos das Atividades'!BX$3&gt;='Gastos Gerais'!$D$4:$D$1002),-('Gastos das Atividades'!BX$3&lt;='Gastos Gerais'!$E$4:$E$1002),-('Gastos Gerais'!$C$4:$C$1002)))</f>
        <v>0</v>
      </c>
    </row>
    <row r="27" spans="1:76">
      <c r="A27" s="139">
        <v>24</v>
      </c>
      <c r="B27" s="157"/>
      <c r="C27" s="298">
        <v>0</v>
      </c>
      <c r="D27" s="349">
        <f t="shared" si="9"/>
        <v>0</v>
      </c>
      <c r="E27" s="137">
        <f t="shared" si="10"/>
        <v>0</v>
      </c>
      <c r="F27" s="73">
        <f t="shared" si="2"/>
        <v>0</v>
      </c>
      <c r="G27" s="73">
        <f t="shared" si="2"/>
        <v>0</v>
      </c>
      <c r="H27" s="73">
        <f t="shared" si="2"/>
        <v>0</v>
      </c>
      <c r="I27" s="73">
        <f t="shared" si="2"/>
        <v>0</v>
      </c>
      <c r="J27" s="138">
        <f t="shared" si="3"/>
        <v>0</v>
      </c>
      <c r="K27" s="76">
        <f t="shared" si="4"/>
        <v>0</v>
      </c>
      <c r="L27" s="76">
        <f t="shared" si="5"/>
        <v>0</v>
      </c>
      <c r="M27" s="76">
        <f t="shared" si="6"/>
        <v>0</v>
      </c>
      <c r="N27" s="76">
        <f t="shared" si="11"/>
        <v>0</v>
      </c>
      <c r="O27" s="76">
        <f t="shared" si="12"/>
        <v>0</v>
      </c>
      <c r="P27" s="202">
        <f t="shared" si="8"/>
        <v>0</v>
      </c>
      <c r="Q27" s="73">
        <f>IF($B27="",0,SUMPRODUCT(-('Gastos Gerais'!$F$4:$F$1002='Gastos das Atividades'!$B27),-('Gastos das Atividades'!Q$3&gt;='Gastos Gerais'!$D$4:$D$1002),-('Gastos das Atividades'!Q$3&lt;='Gastos Gerais'!$E$4:$E$1002),-('Gastos Gerais'!$C$4:$C$1002)))</f>
        <v>0</v>
      </c>
      <c r="R27" s="73">
        <f>IF($B27="",0,SUMPRODUCT(-('Gastos Gerais'!$F$4:$F$1002='Gastos das Atividades'!$B27),-('Gastos das Atividades'!R$3&gt;='Gastos Gerais'!$D$4:$D$1002),-('Gastos das Atividades'!R$3&lt;='Gastos Gerais'!$E$4:$E$1002),-('Gastos Gerais'!$C$4:$C$1002)))</f>
        <v>0</v>
      </c>
      <c r="S27" s="73">
        <f>IF($B27="",0,SUMPRODUCT(-('Gastos Gerais'!$F$4:$F$1002='Gastos das Atividades'!$B27),-('Gastos das Atividades'!S$3&gt;='Gastos Gerais'!$D$4:$D$1002),-('Gastos das Atividades'!S$3&lt;='Gastos Gerais'!$E$4:$E$1002),-('Gastos Gerais'!$C$4:$C$1002)))</f>
        <v>0</v>
      </c>
      <c r="T27" s="73">
        <f>IF($B27="",0,SUMPRODUCT(-('Gastos Gerais'!$F$4:$F$1002='Gastos das Atividades'!$B27),-('Gastos das Atividades'!T$3&gt;='Gastos Gerais'!$D$4:$D$1002),-('Gastos das Atividades'!T$3&lt;='Gastos Gerais'!$E$4:$E$1002),-('Gastos Gerais'!$C$4:$C$1002)))</f>
        <v>0</v>
      </c>
      <c r="U27" s="73">
        <f>IF($B27="",0,SUMPRODUCT(-('Gastos Gerais'!$F$4:$F$1002='Gastos das Atividades'!$B27),-('Gastos das Atividades'!U$3&gt;='Gastos Gerais'!$D$4:$D$1002),-('Gastos das Atividades'!U$3&lt;='Gastos Gerais'!$E$4:$E$1002),-('Gastos Gerais'!$C$4:$C$1002)))</f>
        <v>0</v>
      </c>
      <c r="V27" s="73">
        <f>IF($B27="",0,SUMPRODUCT(-('Gastos Gerais'!$F$4:$F$1002='Gastos das Atividades'!$B27),-('Gastos das Atividades'!V$3&gt;='Gastos Gerais'!$D$4:$D$1002),-('Gastos das Atividades'!V$3&lt;='Gastos Gerais'!$E$4:$E$1002),-('Gastos Gerais'!$C$4:$C$1002)))</f>
        <v>0</v>
      </c>
      <c r="W27" s="73">
        <f>IF($B27="",0,SUMPRODUCT(-('Gastos Gerais'!$F$4:$F$1002='Gastos das Atividades'!$B27),-('Gastos das Atividades'!W$3&gt;='Gastos Gerais'!$D$4:$D$1002),-('Gastos das Atividades'!W$3&lt;='Gastos Gerais'!$E$4:$E$1002),-('Gastos Gerais'!$C$4:$C$1002)))</f>
        <v>0</v>
      </c>
      <c r="X27" s="73">
        <f>IF($B27="",0,SUMPRODUCT(-('Gastos Gerais'!$F$4:$F$1002='Gastos das Atividades'!$B27),-('Gastos das Atividades'!X$3&gt;='Gastos Gerais'!$D$4:$D$1002),-('Gastos das Atividades'!X$3&lt;='Gastos Gerais'!$E$4:$E$1002),-('Gastos Gerais'!$C$4:$C$1002)))</f>
        <v>0</v>
      </c>
      <c r="Y27" s="73">
        <f>IF($B27="",0,SUMPRODUCT(-('Gastos Gerais'!$F$4:$F$1002='Gastos das Atividades'!$B27),-('Gastos das Atividades'!Y$3&gt;='Gastos Gerais'!$D$4:$D$1002),-('Gastos das Atividades'!Y$3&lt;='Gastos Gerais'!$E$4:$E$1002),-('Gastos Gerais'!$C$4:$C$1002)))</f>
        <v>0</v>
      </c>
      <c r="Z27" s="73">
        <f>IF($B27="",0,SUMPRODUCT(-('Gastos Gerais'!$F$4:$F$1002='Gastos das Atividades'!$B27),-('Gastos das Atividades'!Z$3&gt;='Gastos Gerais'!$D$4:$D$1002),-('Gastos das Atividades'!Z$3&lt;='Gastos Gerais'!$E$4:$E$1002),-('Gastos Gerais'!$C$4:$C$1002)))</f>
        <v>0</v>
      </c>
      <c r="AA27" s="73">
        <f>IF($B27="",0,SUMPRODUCT(-('Gastos Gerais'!$F$4:$F$1002='Gastos das Atividades'!$B27),-('Gastos das Atividades'!AA$3&gt;='Gastos Gerais'!$D$4:$D$1002),-('Gastos das Atividades'!AA$3&lt;='Gastos Gerais'!$E$4:$E$1002),-('Gastos Gerais'!$C$4:$C$1002)))</f>
        <v>0</v>
      </c>
      <c r="AB27" s="73">
        <f>IF($B27="",0,SUMPRODUCT(-('Gastos Gerais'!$F$4:$F$1002='Gastos das Atividades'!$B27),-('Gastos das Atividades'!AB$3&gt;='Gastos Gerais'!$D$4:$D$1002),-('Gastos das Atividades'!AB$3&lt;='Gastos Gerais'!$E$4:$E$1002),-('Gastos Gerais'!$C$4:$C$1002)))</f>
        <v>0</v>
      </c>
      <c r="AC27" s="73">
        <f>IF($B27="",0,SUMPRODUCT(-('Gastos Gerais'!$F$4:$F$1002='Gastos das Atividades'!$B27),-('Gastos das Atividades'!AC$3&gt;='Gastos Gerais'!$D$4:$D$1002),-('Gastos das Atividades'!AC$3&lt;='Gastos Gerais'!$E$4:$E$1002),-('Gastos Gerais'!$C$4:$C$1002)))</f>
        <v>0</v>
      </c>
      <c r="AD27" s="73">
        <f>IF($B27="",0,SUMPRODUCT(-('Gastos Gerais'!$F$4:$F$1002='Gastos das Atividades'!$B27),-('Gastos das Atividades'!AD$3&gt;='Gastos Gerais'!$D$4:$D$1002),-('Gastos das Atividades'!AD$3&lt;='Gastos Gerais'!$E$4:$E$1002),-('Gastos Gerais'!$C$4:$C$1002)))</f>
        <v>0</v>
      </c>
      <c r="AE27" s="73">
        <f>IF($B27="",0,SUMPRODUCT(-('Gastos Gerais'!$F$4:$F$1002='Gastos das Atividades'!$B27),-('Gastos das Atividades'!AE$3&gt;='Gastos Gerais'!$D$4:$D$1002),-('Gastos das Atividades'!AE$3&lt;='Gastos Gerais'!$E$4:$E$1002),-('Gastos Gerais'!$C$4:$C$1002)))</f>
        <v>0</v>
      </c>
      <c r="AF27" s="73">
        <f>IF($B27="",0,SUMPRODUCT(-('Gastos Gerais'!$F$4:$F$1002='Gastos das Atividades'!$B27),-('Gastos das Atividades'!AF$3&gt;='Gastos Gerais'!$D$4:$D$1002),-('Gastos das Atividades'!AF$3&lt;='Gastos Gerais'!$E$4:$E$1002),-('Gastos Gerais'!$C$4:$C$1002)))</f>
        <v>0</v>
      </c>
      <c r="AG27" s="73">
        <f>IF($B27="",0,SUMPRODUCT(-('Gastos Gerais'!$F$4:$F$1002='Gastos das Atividades'!$B27),-('Gastos das Atividades'!AG$3&gt;='Gastos Gerais'!$D$4:$D$1002),-('Gastos das Atividades'!AG$3&lt;='Gastos Gerais'!$E$4:$E$1002),-('Gastos Gerais'!$C$4:$C$1002)))</f>
        <v>0</v>
      </c>
      <c r="AH27" s="73">
        <f>IF($B27="",0,SUMPRODUCT(-('Gastos Gerais'!$F$4:$F$1002='Gastos das Atividades'!$B27),-('Gastos das Atividades'!AH$3&gt;='Gastos Gerais'!$D$4:$D$1002),-('Gastos das Atividades'!AH$3&lt;='Gastos Gerais'!$E$4:$E$1002),-('Gastos Gerais'!$C$4:$C$1002)))</f>
        <v>0</v>
      </c>
      <c r="AI27" s="73">
        <f>IF($B27="",0,SUMPRODUCT(-('Gastos Gerais'!$F$4:$F$1002='Gastos das Atividades'!$B27),-('Gastos das Atividades'!AI$3&gt;='Gastos Gerais'!$D$4:$D$1002),-('Gastos das Atividades'!AI$3&lt;='Gastos Gerais'!$E$4:$E$1002),-('Gastos Gerais'!$C$4:$C$1002)))</f>
        <v>0</v>
      </c>
      <c r="AJ27" s="73">
        <f>IF($B27="",0,SUMPRODUCT(-('Gastos Gerais'!$F$4:$F$1002='Gastos das Atividades'!$B27),-('Gastos das Atividades'!AJ$3&gt;='Gastos Gerais'!$D$4:$D$1002),-('Gastos das Atividades'!AJ$3&lt;='Gastos Gerais'!$E$4:$E$1002),-('Gastos Gerais'!$C$4:$C$1002)))</f>
        <v>0</v>
      </c>
      <c r="AK27" s="73">
        <f>IF($B27="",0,SUMPRODUCT(-('Gastos Gerais'!$F$4:$F$1002='Gastos das Atividades'!$B27),-('Gastos das Atividades'!AK$3&gt;='Gastos Gerais'!$D$4:$D$1002),-('Gastos das Atividades'!AK$3&lt;='Gastos Gerais'!$E$4:$E$1002),-('Gastos Gerais'!$C$4:$C$1002)))</f>
        <v>0</v>
      </c>
      <c r="AL27" s="73">
        <f>IF($B27="",0,SUMPRODUCT(-('Gastos Gerais'!$F$4:$F$1002='Gastos das Atividades'!$B27),-('Gastos das Atividades'!AL$3&gt;='Gastos Gerais'!$D$4:$D$1002),-('Gastos das Atividades'!AL$3&lt;='Gastos Gerais'!$E$4:$E$1002),-('Gastos Gerais'!$C$4:$C$1002)))</f>
        <v>0</v>
      </c>
      <c r="AM27" s="73">
        <f>IF($B27="",0,SUMPRODUCT(-('Gastos Gerais'!$F$4:$F$1002='Gastos das Atividades'!$B27),-('Gastos das Atividades'!AM$3&gt;='Gastos Gerais'!$D$4:$D$1002),-('Gastos das Atividades'!AM$3&lt;='Gastos Gerais'!$E$4:$E$1002),-('Gastos Gerais'!$C$4:$C$1002)))</f>
        <v>0</v>
      </c>
      <c r="AN27" s="73">
        <f>IF($B27="",0,SUMPRODUCT(-('Gastos Gerais'!$F$4:$F$1002='Gastos das Atividades'!$B27),-('Gastos das Atividades'!AN$3&gt;='Gastos Gerais'!$D$4:$D$1002),-('Gastos das Atividades'!AN$3&lt;='Gastos Gerais'!$E$4:$E$1002),-('Gastos Gerais'!$C$4:$C$1002)))</f>
        <v>0</v>
      </c>
      <c r="AO27" s="73">
        <f>IF($B27="",0,SUMPRODUCT(-('Gastos Gerais'!$F$4:$F$1002='Gastos das Atividades'!$B27),-('Gastos das Atividades'!AO$3&gt;='Gastos Gerais'!$D$4:$D$1002),-('Gastos das Atividades'!AO$3&lt;='Gastos Gerais'!$E$4:$E$1002),-('Gastos Gerais'!$C$4:$C$1002)))</f>
        <v>0</v>
      </c>
      <c r="AP27" s="73">
        <f>IF($B27="",0,SUMPRODUCT(-('Gastos Gerais'!$F$4:$F$1002='Gastos das Atividades'!$B27),-('Gastos das Atividades'!AP$3&gt;='Gastos Gerais'!$D$4:$D$1002),-('Gastos das Atividades'!AP$3&lt;='Gastos Gerais'!$E$4:$E$1002),-('Gastos Gerais'!$C$4:$C$1002)))</f>
        <v>0</v>
      </c>
      <c r="AQ27" s="73">
        <f>IF($B27="",0,SUMPRODUCT(-('Gastos Gerais'!$F$4:$F$1002='Gastos das Atividades'!$B27),-('Gastos das Atividades'!AQ$3&gt;='Gastos Gerais'!$D$4:$D$1002),-('Gastos das Atividades'!AQ$3&lt;='Gastos Gerais'!$E$4:$E$1002),-('Gastos Gerais'!$C$4:$C$1002)))</f>
        <v>0</v>
      </c>
      <c r="AR27" s="73">
        <f>IF($B27="",0,SUMPRODUCT(-('Gastos Gerais'!$F$4:$F$1002='Gastos das Atividades'!$B27),-('Gastos das Atividades'!AR$3&gt;='Gastos Gerais'!$D$4:$D$1002),-('Gastos das Atividades'!AR$3&lt;='Gastos Gerais'!$E$4:$E$1002),-('Gastos Gerais'!$C$4:$C$1002)))</f>
        <v>0</v>
      </c>
      <c r="AS27" s="73">
        <f>IF($B27="",0,SUMPRODUCT(-('Gastos Gerais'!$F$4:$F$1002='Gastos das Atividades'!$B27),-('Gastos das Atividades'!AS$3&gt;='Gastos Gerais'!$D$4:$D$1002),-('Gastos das Atividades'!AS$3&lt;='Gastos Gerais'!$E$4:$E$1002),-('Gastos Gerais'!$C$4:$C$1002)))</f>
        <v>0</v>
      </c>
      <c r="AT27" s="73">
        <f>IF($B27="",0,SUMPRODUCT(-('Gastos Gerais'!$F$4:$F$1002='Gastos das Atividades'!$B27),-('Gastos das Atividades'!AT$3&gt;='Gastos Gerais'!$D$4:$D$1002),-('Gastos das Atividades'!AT$3&lt;='Gastos Gerais'!$E$4:$E$1002),-('Gastos Gerais'!$C$4:$C$1002)))</f>
        <v>0</v>
      </c>
      <c r="AU27" s="73">
        <f>IF($B27="",0,SUMPRODUCT(-('Gastos Gerais'!$F$4:$F$1002='Gastos das Atividades'!$B27),-('Gastos das Atividades'!AU$3&gt;='Gastos Gerais'!$D$4:$D$1002),-('Gastos das Atividades'!AU$3&lt;='Gastos Gerais'!$E$4:$E$1002),-('Gastos Gerais'!$C$4:$C$1002)))</f>
        <v>0</v>
      </c>
      <c r="AV27" s="73">
        <f>IF($B27="",0,SUMPRODUCT(-('Gastos Gerais'!$F$4:$F$1002='Gastos das Atividades'!$B27),-('Gastos das Atividades'!AV$3&gt;='Gastos Gerais'!$D$4:$D$1002),-('Gastos das Atividades'!AV$3&lt;='Gastos Gerais'!$E$4:$E$1002),-('Gastos Gerais'!$C$4:$C$1002)))</f>
        <v>0</v>
      </c>
      <c r="AW27" s="73">
        <f>IF($B27="",0,SUMPRODUCT(-('Gastos Gerais'!$F$4:$F$1002='Gastos das Atividades'!$B27),-('Gastos das Atividades'!AW$3&gt;='Gastos Gerais'!$D$4:$D$1002),-('Gastos das Atividades'!AW$3&lt;='Gastos Gerais'!$E$4:$E$1002),-('Gastos Gerais'!$C$4:$C$1002)))</f>
        <v>0</v>
      </c>
      <c r="AX27" s="73">
        <f>IF($B27="",0,SUMPRODUCT(-('Gastos Gerais'!$F$4:$F$1002='Gastos das Atividades'!$B27),-('Gastos das Atividades'!AX$3&gt;='Gastos Gerais'!$D$4:$D$1002),-('Gastos das Atividades'!AX$3&lt;='Gastos Gerais'!$E$4:$E$1002),-('Gastos Gerais'!$C$4:$C$1002)))</f>
        <v>0</v>
      </c>
      <c r="AY27" s="73">
        <f>IF($B27="",0,SUMPRODUCT(-('Gastos Gerais'!$F$4:$F$1002='Gastos das Atividades'!$B27),-('Gastos das Atividades'!AY$3&gt;='Gastos Gerais'!$D$4:$D$1002),-('Gastos das Atividades'!AY$3&lt;='Gastos Gerais'!$E$4:$E$1002),-('Gastos Gerais'!$C$4:$C$1002)))</f>
        <v>0</v>
      </c>
      <c r="AZ27" s="73">
        <f>IF($B27="",0,SUMPRODUCT(-('Gastos Gerais'!$F$4:$F$1002='Gastos das Atividades'!$B27),-('Gastos das Atividades'!AZ$3&gt;='Gastos Gerais'!$D$4:$D$1002),-('Gastos das Atividades'!AZ$3&lt;='Gastos Gerais'!$E$4:$E$1002),-('Gastos Gerais'!$C$4:$C$1002)))</f>
        <v>0</v>
      </c>
      <c r="BA27" s="73">
        <f>IF($B27="",0,SUMPRODUCT(-('Gastos Gerais'!$F$4:$F$1002='Gastos das Atividades'!$B27),-('Gastos das Atividades'!BA$3&gt;='Gastos Gerais'!$D$4:$D$1002),-('Gastos das Atividades'!BA$3&lt;='Gastos Gerais'!$E$4:$E$1002),-('Gastos Gerais'!$C$4:$C$1002)))</f>
        <v>0</v>
      </c>
      <c r="BB27" s="73">
        <f>IF($B27="",0,SUMPRODUCT(-('Gastos Gerais'!$F$4:$F$1002='Gastos das Atividades'!$B27),-('Gastos das Atividades'!BB$3&gt;='Gastos Gerais'!$D$4:$D$1002),-('Gastos das Atividades'!BB$3&lt;='Gastos Gerais'!$E$4:$E$1002),-('Gastos Gerais'!$C$4:$C$1002)))</f>
        <v>0</v>
      </c>
      <c r="BC27" s="73">
        <f>IF($B27="",0,SUMPRODUCT(-('Gastos Gerais'!$F$4:$F$1002='Gastos das Atividades'!$B27),-('Gastos das Atividades'!BC$3&gt;='Gastos Gerais'!$D$4:$D$1002),-('Gastos das Atividades'!BC$3&lt;='Gastos Gerais'!$E$4:$E$1002),-('Gastos Gerais'!$C$4:$C$1002)))</f>
        <v>0</v>
      </c>
      <c r="BD27" s="73">
        <f>IF($B27="",0,SUMPRODUCT(-('Gastos Gerais'!$F$4:$F$1002='Gastos das Atividades'!$B27),-('Gastos das Atividades'!BD$3&gt;='Gastos Gerais'!$D$4:$D$1002),-('Gastos das Atividades'!BD$3&lt;='Gastos Gerais'!$E$4:$E$1002),-('Gastos Gerais'!$C$4:$C$1002)))</f>
        <v>0</v>
      </c>
      <c r="BE27" s="73">
        <f>IF($B27="",0,SUMPRODUCT(-('Gastos Gerais'!$F$4:$F$1002='Gastos das Atividades'!$B27),-('Gastos das Atividades'!BE$3&gt;='Gastos Gerais'!$D$4:$D$1002),-('Gastos das Atividades'!BE$3&lt;='Gastos Gerais'!$E$4:$E$1002),-('Gastos Gerais'!$C$4:$C$1002)))</f>
        <v>0</v>
      </c>
      <c r="BF27" s="73">
        <f>IF($B27="",0,SUMPRODUCT(-('Gastos Gerais'!$F$4:$F$1002='Gastos das Atividades'!$B27),-('Gastos das Atividades'!BF$3&gt;='Gastos Gerais'!$D$4:$D$1002),-('Gastos das Atividades'!BF$3&lt;='Gastos Gerais'!$E$4:$E$1002),-('Gastos Gerais'!$C$4:$C$1002)))</f>
        <v>0</v>
      </c>
      <c r="BG27" s="73">
        <f>IF($B27="",0,SUMPRODUCT(-('Gastos Gerais'!$F$4:$F$1002='Gastos das Atividades'!$B27),-('Gastos das Atividades'!BG$3&gt;='Gastos Gerais'!$D$4:$D$1002),-('Gastos das Atividades'!BG$3&lt;='Gastos Gerais'!$E$4:$E$1002),-('Gastos Gerais'!$C$4:$C$1002)))</f>
        <v>0</v>
      </c>
      <c r="BH27" s="73">
        <f>IF($B27="",0,SUMPRODUCT(-('Gastos Gerais'!$F$4:$F$1002='Gastos das Atividades'!$B27),-('Gastos das Atividades'!BH$3&gt;='Gastos Gerais'!$D$4:$D$1002),-('Gastos das Atividades'!BH$3&lt;='Gastos Gerais'!$E$4:$E$1002),-('Gastos Gerais'!$C$4:$C$1002)))</f>
        <v>0</v>
      </c>
      <c r="BI27" s="73">
        <f>IF($B27="",0,SUMPRODUCT(-('Gastos Gerais'!$F$4:$F$1002='Gastos das Atividades'!$B27),-('Gastos das Atividades'!BI$3&gt;='Gastos Gerais'!$D$4:$D$1002),-('Gastos das Atividades'!BI$3&lt;='Gastos Gerais'!$E$4:$E$1002),-('Gastos Gerais'!$C$4:$C$1002)))</f>
        <v>0</v>
      </c>
      <c r="BJ27" s="73">
        <f>IF($B27="",0,SUMPRODUCT(-('Gastos Gerais'!$F$4:$F$1002='Gastos das Atividades'!$B27),-('Gastos das Atividades'!BJ$3&gt;='Gastos Gerais'!$D$4:$D$1002),-('Gastos das Atividades'!BJ$3&lt;='Gastos Gerais'!$E$4:$E$1002),-('Gastos Gerais'!$C$4:$C$1002)))</f>
        <v>0</v>
      </c>
      <c r="BK27" s="73">
        <f>IF($B27="",0,SUMPRODUCT(-('Gastos Gerais'!$F$4:$F$1002='Gastos das Atividades'!$B27),-('Gastos das Atividades'!BK$3&gt;='Gastos Gerais'!$D$4:$D$1002),-('Gastos das Atividades'!BK$3&lt;='Gastos Gerais'!$E$4:$E$1002),-('Gastos Gerais'!$C$4:$C$1002)))</f>
        <v>0</v>
      </c>
      <c r="BL27" s="73">
        <f>IF($B27="",0,SUMPRODUCT(-('Gastos Gerais'!$F$4:$F$1002='Gastos das Atividades'!$B27),-('Gastos das Atividades'!BL$3&gt;='Gastos Gerais'!$D$4:$D$1002),-('Gastos das Atividades'!BL$3&lt;='Gastos Gerais'!$E$4:$E$1002),-('Gastos Gerais'!$C$4:$C$1002)))</f>
        <v>0</v>
      </c>
      <c r="BM27" s="73">
        <f>IF($B27="",0,SUMPRODUCT(-('Gastos Gerais'!$F$4:$F$1002='Gastos das Atividades'!$B27),-('Gastos das Atividades'!BM$3&gt;='Gastos Gerais'!$D$4:$D$1002),-('Gastos das Atividades'!BM$3&lt;='Gastos Gerais'!$E$4:$E$1002),-('Gastos Gerais'!$C$4:$C$1002)))</f>
        <v>0</v>
      </c>
      <c r="BN27" s="73">
        <f>IF($B27="",0,SUMPRODUCT(-('Gastos Gerais'!$F$4:$F$1002='Gastos das Atividades'!$B27),-('Gastos das Atividades'!BN$3&gt;='Gastos Gerais'!$D$4:$D$1002),-('Gastos das Atividades'!BN$3&lt;='Gastos Gerais'!$E$4:$E$1002),-('Gastos Gerais'!$C$4:$C$1002)))</f>
        <v>0</v>
      </c>
      <c r="BO27" s="73">
        <f>IF($B27="",0,SUMPRODUCT(-('Gastos Gerais'!$F$4:$F$1002='Gastos das Atividades'!$B27),-('Gastos das Atividades'!BO$3&gt;='Gastos Gerais'!$D$4:$D$1002),-('Gastos das Atividades'!BO$3&lt;='Gastos Gerais'!$E$4:$E$1002),-('Gastos Gerais'!$C$4:$C$1002)))</f>
        <v>0</v>
      </c>
      <c r="BP27" s="73">
        <f>IF($B27="",0,SUMPRODUCT(-('Gastos Gerais'!$F$4:$F$1002='Gastos das Atividades'!$B27),-('Gastos das Atividades'!BP$3&gt;='Gastos Gerais'!$D$4:$D$1002),-('Gastos das Atividades'!BP$3&lt;='Gastos Gerais'!$E$4:$E$1002),-('Gastos Gerais'!$C$4:$C$1002)))</f>
        <v>0</v>
      </c>
      <c r="BQ27" s="73">
        <f>IF($B27="",0,SUMPRODUCT(-('Gastos Gerais'!$F$4:$F$1002='Gastos das Atividades'!$B27),-('Gastos das Atividades'!BQ$3&gt;='Gastos Gerais'!$D$4:$D$1002),-('Gastos das Atividades'!BQ$3&lt;='Gastos Gerais'!$E$4:$E$1002),-('Gastos Gerais'!$C$4:$C$1002)))</f>
        <v>0</v>
      </c>
      <c r="BR27" s="73">
        <f>IF($B27="",0,SUMPRODUCT(-('Gastos Gerais'!$F$4:$F$1002='Gastos das Atividades'!$B27),-('Gastos das Atividades'!BR$3&gt;='Gastos Gerais'!$D$4:$D$1002),-('Gastos das Atividades'!BR$3&lt;='Gastos Gerais'!$E$4:$E$1002),-('Gastos Gerais'!$C$4:$C$1002)))</f>
        <v>0</v>
      </c>
      <c r="BS27" s="73">
        <f>IF($B27="",0,SUMPRODUCT(-('Gastos Gerais'!$F$4:$F$1002='Gastos das Atividades'!$B27),-('Gastos das Atividades'!BS$3&gt;='Gastos Gerais'!$D$4:$D$1002),-('Gastos das Atividades'!BS$3&lt;='Gastos Gerais'!$E$4:$E$1002),-('Gastos Gerais'!$C$4:$C$1002)))</f>
        <v>0</v>
      </c>
      <c r="BT27" s="73">
        <f>IF($B27="",0,SUMPRODUCT(-('Gastos Gerais'!$F$4:$F$1002='Gastos das Atividades'!$B27),-('Gastos das Atividades'!BT$3&gt;='Gastos Gerais'!$D$4:$D$1002),-('Gastos das Atividades'!BT$3&lt;='Gastos Gerais'!$E$4:$E$1002),-('Gastos Gerais'!$C$4:$C$1002)))</f>
        <v>0</v>
      </c>
      <c r="BU27" s="73">
        <f>IF($B27="",0,SUMPRODUCT(-('Gastos Gerais'!$F$4:$F$1002='Gastos das Atividades'!$B27),-('Gastos das Atividades'!BU$3&gt;='Gastos Gerais'!$D$4:$D$1002),-('Gastos das Atividades'!BU$3&lt;='Gastos Gerais'!$E$4:$E$1002),-('Gastos Gerais'!$C$4:$C$1002)))</f>
        <v>0</v>
      </c>
      <c r="BV27" s="73">
        <f>IF($B27="",0,SUMPRODUCT(-('Gastos Gerais'!$F$4:$F$1002='Gastos das Atividades'!$B27),-('Gastos das Atividades'!BV$3&gt;='Gastos Gerais'!$D$4:$D$1002),-('Gastos das Atividades'!BV$3&lt;='Gastos Gerais'!$E$4:$E$1002),-('Gastos Gerais'!$C$4:$C$1002)))</f>
        <v>0</v>
      </c>
      <c r="BW27" s="73">
        <f>IF($B27="",0,SUMPRODUCT(-('Gastos Gerais'!$F$4:$F$1002='Gastos das Atividades'!$B27),-('Gastos das Atividades'!BW$3&gt;='Gastos Gerais'!$D$4:$D$1002),-('Gastos das Atividades'!BW$3&lt;='Gastos Gerais'!$E$4:$E$1002),-('Gastos Gerais'!$C$4:$C$1002)))</f>
        <v>0</v>
      </c>
      <c r="BX27" s="73">
        <f>IF($B27="",0,SUMPRODUCT(-('Gastos Gerais'!$F$4:$F$1002='Gastos das Atividades'!$B27),-('Gastos das Atividades'!BX$3&gt;='Gastos Gerais'!$D$4:$D$1002),-('Gastos das Atividades'!BX$3&lt;='Gastos Gerais'!$E$4:$E$1002),-('Gastos Gerais'!$C$4:$C$1002)))</f>
        <v>0</v>
      </c>
    </row>
    <row r="28" spans="1:76">
      <c r="A28" s="139">
        <v>25</v>
      </c>
      <c r="B28" s="157"/>
      <c r="C28" s="298">
        <v>0</v>
      </c>
      <c r="D28" s="349">
        <f t="shared" si="9"/>
        <v>0</v>
      </c>
      <c r="E28" s="137">
        <f t="shared" si="10"/>
        <v>0</v>
      </c>
      <c r="F28" s="73">
        <f t="shared" si="2"/>
        <v>0</v>
      </c>
      <c r="G28" s="73">
        <f t="shared" si="2"/>
        <v>0</v>
      </c>
      <c r="H28" s="73">
        <f t="shared" si="2"/>
        <v>0</v>
      </c>
      <c r="I28" s="73">
        <f t="shared" si="2"/>
        <v>0</v>
      </c>
      <c r="J28" s="138">
        <f t="shared" si="3"/>
        <v>0</v>
      </c>
      <c r="K28" s="76">
        <f t="shared" si="4"/>
        <v>0</v>
      </c>
      <c r="L28" s="76">
        <f t="shared" si="5"/>
        <v>0</v>
      </c>
      <c r="M28" s="76">
        <f t="shared" si="6"/>
        <v>0</v>
      </c>
      <c r="N28" s="76">
        <f t="shared" si="11"/>
        <v>0</v>
      </c>
      <c r="O28" s="76">
        <f t="shared" si="12"/>
        <v>0</v>
      </c>
      <c r="P28" s="202">
        <f t="shared" si="8"/>
        <v>0</v>
      </c>
      <c r="Q28" s="73">
        <f>IF($B28="",0,SUMPRODUCT(-('Gastos Gerais'!$F$4:$F$1002='Gastos das Atividades'!$B28),-('Gastos das Atividades'!Q$3&gt;='Gastos Gerais'!$D$4:$D$1002),-('Gastos das Atividades'!Q$3&lt;='Gastos Gerais'!$E$4:$E$1002),-('Gastos Gerais'!$C$4:$C$1002)))</f>
        <v>0</v>
      </c>
      <c r="R28" s="73">
        <f>IF($B28="",0,SUMPRODUCT(-('Gastos Gerais'!$F$4:$F$1002='Gastos das Atividades'!$B28),-('Gastos das Atividades'!R$3&gt;='Gastos Gerais'!$D$4:$D$1002),-('Gastos das Atividades'!R$3&lt;='Gastos Gerais'!$E$4:$E$1002),-('Gastos Gerais'!$C$4:$C$1002)))</f>
        <v>0</v>
      </c>
      <c r="S28" s="73">
        <f>IF($B28="",0,SUMPRODUCT(-('Gastos Gerais'!$F$4:$F$1002='Gastos das Atividades'!$B28),-('Gastos das Atividades'!S$3&gt;='Gastos Gerais'!$D$4:$D$1002),-('Gastos das Atividades'!S$3&lt;='Gastos Gerais'!$E$4:$E$1002),-('Gastos Gerais'!$C$4:$C$1002)))</f>
        <v>0</v>
      </c>
      <c r="T28" s="73">
        <f>IF($B28="",0,SUMPRODUCT(-('Gastos Gerais'!$F$4:$F$1002='Gastos das Atividades'!$B28),-('Gastos das Atividades'!T$3&gt;='Gastos Gerais'!$D$4:$D$1002),-('Gastos das Atividades'!T$3&lt;='Gastos Gerais'!$E$4:$E$1002),-('Gastos Gerais'!$C$4:$C$1002)))</f>
        <v>0</v>
      </c>
      <c r="U28" s="73">
        <f>IF($B28="",0,SUMPRODUCT(-('Gastos Gerais'!$F$4:$F$1002='Gastos das Atividades'!$B28),-('Gastos das Atividades'!U$3&gt;='Gastos Gerais'!$D$4:$D$1002),-('Gastos das Atividades'!U$3&lt;='Gastos Gerais'!$E$4:$E$1002),-('Gastos Gerais'!$C$4:$C$1002)))</f>
        <v>0</v>
      </c>
      <c r="V28" s="73">
        <f>IF($B28="",0,SUMPRODUCT(-('Gastos Gerais'!$F$4:$F$1002='Gastos das Atividades'!$B28),-('Gastos das Atividades'!V$3&gt;='Gastos Gerais'!$D$4:$D$1002),-('Gastos das Atividades'!V$3&lt;='Gastos Gerais'!$E$4:$E$1002),-('Gastos Gerais'!$C$4:$C$1002)))</f>
        <v>0</v>
      </c>
      <c r="W28" s="73">
        <f>IF($B28="",0,SUMPRODUCT(-('Gastos Gerais'!$F$4:$F$1002='Gastos das Atividades'!$B28),-('Gastos das Atividades'!W$3&gt;='Gastos Gerais'!$D$4:$D$1002),-('Gastos das Atividades'!W$3&lt;='Gastos Gerais'!$E$4:$E$1002),-('Gastos Gerais'!$C$4:$C$1002)))</f>
        <v>0</v>
      </c>
      <c r="X28" s="73">
        <f>IF($B28="",0,SUMPRODUCT(-('Gastos Gerais'!$F$4:$F$1002='Gastos das Atividades'!$B28),-('Gastos das Atividades'!X$3&gt;='Gastos Gerais'!$D$4:$D$1002),-('Gastos das Atividades'!X$3&lt;='Gastos Gerais'!$E$4:$E$1002),-('Gastos Gerais'!$C$4:$C$1002)))</f>
        <v>0</v>
      </c>
      <c r="Y28" s="73">
        <f>IF($B28="",0,SUMPRODUCT(-('Gastos Gerais'!$F$4:$F$1002='Gastos das Atividades'!$B28),-('Gastos das Atividades'!Y$3&gt;='Gastos Gerais'!$D$4:$D$1002),-('Gastos das Atividades'!Y$3&lt;='Gastos Gerais'!$E$4:$E$1002),-('Gastos Gerais'!$C$4:$C$1002)))</f>
        <v>0</v>
      </c>
      <c r="Z28" s="73">
        <f>IF($B28="",0,SUMPRODUCT(-('Gastos Gerais'!$F$4:$F$1002='Gastos das Atividades'!$B28),-('Gastos das Atividades'!Z$3&gt;='Gastos Gerais'!$D$4:$D$1002),-('Gastos das Atividades'!Z$3&lt;='Gastos Gerais'!$E$4:$E$1002),-('Gastos Gerais'!$C$4:$C$1002)))</f>
        <v>0</v>
      </c>
      <c r="AA28" s="73">
        <f>IF($B28="",0,SUMPRODUCT(-('Gastos Gerais'!$F$4:$F$1002='Gastos das Atividades'!$B28),-('Gastos das Atividades'!AA$3&gt;='Gastos Gerais'!$D$4:$D$1002),-('Gastos das Atividades'!AA$3&lt;='Gastos Gerais'!$E$4:$E$1002),-('Gastos Gerais'!$C$4:$C$1002)))</f>
        <v>0</v>
      </c>
      <c r="AB28" s="73">
        <f>IF($B28="",0,SUMPRODUCT(-('Gastos Gerais'!$F$4:$F$1002='Gastos das Atividades'!$B28),-('Gastos das Atividades'!AB$3&gt;='Gastos Gerais'!$D$4:$D$1002),-('Gastos das Atividades'!AB$3&lt;='Gastos Gerais'!$E$4:$E$1002),-('Gastos Gerais'!$C$4:$C$1002)))</f>
        <v>0</v>
      </c>
      <c r="AC28" s="73">
        <f>IF($B28="",0,SUMPRODUCT(-('Gastos Gerais'!$F$4:$F$1002='Gastos das Atividades'!$B28),-('Gastos das Atividades'!AC$3&gt;='Gastos Gerais'!$D$4:$D$1002),-('Gastos das Atividades'!AC$3&lt;='Gastos Gerais'!$E$4:$E$1002),-('Gastos Gerais'!$C$4:$C$1002)))</f>
        <v>0</v>
      </c>
      <c r="AD28" s="73">
        <f>IF($B28="",0,SUMPRODUCT(-('Gastos Gerais'!$F$4:$F$1002='Gastos das Atividades'!$B28),-('Gastos das Atividades'!AD$3&gt;='Gastos Gerais'!$D$4:$D$1002),-('Gastos das Atividades'!AD$3&lt;='Gastos Gerais'!$E$4:$E$1002),-('Gastos Gerais'!$C$4:$C$1002)))</f>
        <v>0</v>
      </c>
      <c r="AE28" s="73">
        <f>IF($B28="",0,SUMPRODUCT(-('Gastos Gerais'!$F$4:$F$1002='Gastos das Atividades'!$B28),-('Gastos das Atividades'!AE$3&gt;='Gastos Gerais'!$D$4:$D$1002),-('Gastos das Atividades'!AE$3&lt;='Gastos Gerais'!$E$4:$E$1002),-('Gastos Gerais'!$C$4:$C$1002)))</f>
        <v>0</v>
      </c>
      <c r="AF28" s="73">
        <f>IF($B28="",0,SUMPRODUCT(-('Gastos Gerais'!$F$4:$F$1002='Gastos das Atividades'!$B28),-('Gastos das Atividades'!AF$3&gt;='Gastos Gerais'!$D$4:$D$1002),-('Gastos das Atividades'!AF$3&lt;='Gastos Gerais'!$E$4:$E$1002),-('Gastos Gerais'!$C$4:$C$1002)))</f>
        <v>0</v>
      </c>
      <c r="AG28" s="73">
        <f>IF($B28="",0,SUMPRODUCT(-('Gastos Gerais'!$F$4:$F$1002='Gastos das Atividades'!$B28),-('Gastos das Atividades'!AG$3&gt;='Gastos Gerais'!$D$4:$D$1002),-('Gastos das Atividades'!AG$3&lt;='Gastos Gerais'!$E$4:$E$1002),-('Gastos Gerais'!$C$4:$C$1002)))</f>
        <v>0</v>
      </c>
      <c r="AH28" s="73">
        <f>IF($B28="",0,SUMPRODUCT(-('Gastos Gerais'!$F$4:$F$1002='Gastos das Atividades'!$B28),-('Gastos das Atividades'!AH$3&gt;='Gastos Gerais'!$D$4:$D$1002),-('Gastos das Atividades'!AH$3&lt;='Gastos Gerais'!$E$4:$E$1002),-('Gastos Gerais'!$C$4:$C$1002)))</f>
        <v>0</v>
      </c>
      <c r="AI28" s="73">
        <f>IF($B28="",0,SUMPRODUCT(-('Gastos Gerais'!$F$4:$F$1002='Gastos das Atividades'!$B28),-('Gastos das Atividades'!AI$3&gt;='Gastos Gerais'!$D$4:$D$1002),-('Gastos das Atividades'!AI$3&lt;='Gastos Gerais'!$E$4:$E$1002),-('Gastos Gerais'!$C$4:$C$1002)))</f>
        <v>0</v>
      </c>
      <c r="AJ28" s="73">
        <f>IF($B28="",0,SUMPRODUCT(-('Gastos Gerais'!$F$4:$F$1002='Gastos das Atividades'!$B28),-('Gastos das Atividades'!AJ$3&gt;='Gastos Gerais'!$D$4:$D$1002),-('Gastos das Atividades'!AJ$3&lt;='Gastos Gerais'!$E$4:$E$1002),-('Gastos Gerais'!$C$4:$C$1002)))</f>
        <v>0</v>
      </c>
      <c r="AK28" s="73">
        <f>IF($B28="",0,SUMPRODUCT(-('Gastos Gerais'!$F$4:$F$1002='Gastos das Atividades'!$B28),-('Gastos das Atividades'!AK$3&gt;='Gastos Gerais'!$D$4:$D$1002),-('Gastos das Atividades'!AK$3&lt;='Gastos Gerais'!$E$4:$E$1002),-('Gastos Gerais'!$C$4:$C$1002)))</f>
        <v>0</v>
      </c>
      <c r="AL28" s="73">
        <f>IF($B28="",0,SUMPRODUCT(-('Gastos Gerais'!$F$4:$F$1002='Gastos das Atividades'!$B28),-('Gastos das Atividades'!AL$3&gt;='Gastos Gerais'!$D$4:$D$1002),-('Gastos das Atividades'!AL$3&lt;='Gastos Gerais'!$E$4:$E$1002),-('Gastos Gerais'!$C$4:$C$1002)))</f>
        <v>0</v>
      </c>
      <c r="AM28" s="73">
        <f>IF($B28="",0,SUMPRODUCT(-('Gastos Gerais'!$F$4:$F$1002='Gastos das Atividades'!$B28),-('Gastos das Atividades'!AM$3&gt;='Gastos Gerais'!$D$4:$D$1002),-('Gastos das Atividades'!AM$3&lt;='Gastos Gerais'!$E$4:$E$1002),-('Gastos Gerais'!$C$4:$C$1002)))</f>
        <v>0</v>
      </c>
      <c r="AN28" s="73">
        <f>IF($B28="",0,SUMPRODUCT(-('Gastos Gerais'!$F$4:$F$1002='Gastos das Atividades'!$B28),-('Gastos das Atividades'!AN$3&gt;='Gastos Gerais'!$D$4:$D$1002),-('Gastos das Atividades'!AN$3&lt;='Gastos Gerais'!$E$4:$E$1002),-('Gastos Gerais'!$C$4:$C$1002)))</f>
        <v>0</v>
      </c>
      <c r="AO28" s="73">
        <f>IF($B28="",0,SUMPRODUCT(-('Gastos Gerais'!$F$4:$F$1002='Gastos das Atividades'!$B28),-('Gastos das Atividades'!AO$3&gt;='Gastos Gerais'!$D$4:$D$1002),-('Gastos das Atividades'!AO$3&lt;='Gastos Gerais'!$E$4:$E$1002),-('Gastos Gerais'!$C$4:$C$1002)))</f>
        <v>0</v>
      </c>
      <c r="AP28" s="73">
        <f>IF($B28="",0,SUMPRODUCT(-('Gastos Gerais'!$F$4:$F$1002='Gastos das Atividades'!$B28),-('Gastos das Atividades'!AP$3&gt;='Gastos Gerais'!$D$4:$D$1002),-('Gastos das Atividades'!AP$3&lt;='Gastos Gerais'!$E$4:$E$1002),-('Gastos Gerais'!$C$4:$C$1002)))</f>
        <v>0</v>
      </c>
      <c r="AQ28" s="73">
        <f>IF($B28="",0,SUMPRODUCT(-('Gastos Gerais'!$F$4:$F$1002='Gastos das Atividades'!$B28),-('Gastos das Atividades'!AQ$3&gt;='Gastos Gerais'!$D$4:$D$1002),-('Gastos das Atividades'!AQ$3&lt;='Gastos Gerais'!$E$4:$E$1002),-('Gastos Gerais'!$C$4:$C$1002)))</f>
        <v>0</v>
      </c>
      <c r="AR28" s="73">
        <f>IF($B28="",0,SUMPRODUCT(-('Gastos Gerais'!$F$4:$F$1002='Gastos das Atividades'!$B28),-('Gastos das Atividades'!AR$3&gt;='Gastos Gerais'!$D$4:$D$1002),-('Gastos das Atividades'!AR$3&lt;='Gastos Gerais'!$E$4:$E$1002),-('Gastos Gerais'!$C$4:$C$1002)))</f>
        <v>0</v>
      </c>
      <c r="AS28" s="73">
        <f>IF($B28="",0,SUMPRODUCT(-('Gastos Gerais'!$F$4:$F$1002='Gastos das Atividades'!$B28),-('Gastos das Atividades'!AS$3&gt;='Gastos Gerais'!$D$4:$D$1002),-('Gastos das Atividades'!AS$3&lt;='Gastos Gerais'!$E$4:$E$1002),-('Gastos Gerais'!$C$4:$C$1002)))</f>
        <v>0</v>
      </c>
      <c r="AT28" s="73">
        <f>IF($B28="",0,SUMPRODUCT(-('Gastos Gerais'!$F$4:$F$1002='Gastos das Atividades'!$B28),-('Gastos das Atividades'!AT$3&gt;='Gastos Gerais'!$D$4:$D$1002),-('Gastos das Atividades'!AT$3&lt;='Gastos Gerais'!$E$4:$E$1002),-('Gastos Gerais'!$C$4:$C$1002)))</f>
        <v>0</v>
      </c>
      <c r="AU28" s="73">
        <f>IF($B28="",0,SUMPRODUCT(-('Gastos Gerais'!$F$4:$F$1002='Gastos das Atividades'!$B28),-('Gastos das Atividades'!AU$3&gt;='Gastos Gerais'!$D$4:$D$1002),-('Gastos das Atividades'!AU$3&lt;='Gastos Gerais'!$E$4:$E$1002),-('Gastos Gerais'!$C$4:$C$1002)))</f>
        <v>0</v>
      </c>
      <c r="AV28" s="73">
        <f>IF($B28="",0,SUMPRODUCT(-('Gastos Gerais'!$F$4:$F$1002='Gastos das Atividades'!$B28),-('Gastos das Atividades'!AV$3&gt;='Gastos Gerais'!$D$4:$D$1002),-('Gastos das Atividades'!AV$3&lt;='Gastos Gerais'!$E$4:$E$1002),-('Gastos Gerais'!$C$4:$C$1002)))</f>
        <v>0</v>
      </c>
      <c r="AW28" s="73">
        <f>IF($B28="",0,SUMPRODUCT(-('Gastos Gerais'!$F$4:$F$1002='Gastos das Atividades'!$B28),-('Gastos das Atividades'!AW$3&gt;='Gastos Gerais'!$D$4:$D$1002),-('Gastos das Atividades'!AW$3&lt;='Gastos Gerais'!$E$4:$E$1002),-('Gastos Gerais'!$C$4:$C$1002)))</f>
        <v>0</v>
      </c>
      <c r="AX28" s="73">
        <f>IF($B28="",0,SUMPRODUCT(-('Gastos Gerais'!$F$4:$F$1002='Gastos das Atividades'!$B28),-('Gastos das Atividades'!AX$3&gt;='Gastos Gerais'!$D$4:$D$1002),-('Gastos das Atividades'!AX$3&lt;='Gastos Gerais'!$E$4:$E$1002),-('Gastos Gerais'!$C$4:$C$1002)))</f>
        <v>0</v>
      </c>
      <c r="AY28" s="73">
        <f>IF($B28="",0,SUMPRODUCT(-('Gastos Gerais'!$F$4:$F$1002='Gastos das Atividades'!$B28),-('Gastos das Atividades'!AY$3&gt;='Gastos Gerais'!$D$4:$D$1002),-('Gastos das Atividades'!AY$3&lt;='Gastos Gerais'!$E$4:$E$1002),-('Gastos Gerais'!$C$4:$C$1002)))</f>
        <v>0</v>
      </c>
      <c r="AZ28" s="73">
        <f>IF($B28="",0,SUMPRODUCT(-('Gastos Gerais'!$F$4:$F$1002='Gastos das Atividades'!$B28),-('Gastos das Atividades'!AZ$3&gt;='Gastos Gerais'!$D$4:$D$1002),-('Gastos das Atividades'!AZ$3&lt;='Gastos Gerais'!$E$4:$E$1002),-('Gastos Gerais'!$C$4:$C$1002)))</f>
        <v>0</v>
      </c>
      <c r="BA28" s="73">
        <f>IF($B28="",0,SUMPRODUCT(-('Gastos Gerais'!$F$4:$F$1002='Gastos das Atividades'!$B28),-('Gastos das Atividades'!BA$3&gt;='Gastos Gerais'!$D$4:$D$1002),-('Gastos das Atividades'!BA$3&lt;='Gastos Gerais'!$E$4:$E$1002),-('Gastos Gerais'!$C$4:$C$1002)))</f>
        <v>0</v>
      </c>
      <c r="BB28" s="73">
        <f>IF($B28="",0,SUMPRODUCT(-('Gastos Gerais'!$F$4:$F$1002='Gastos das Atividades'!$B28),-('Gastos das Atividades'!BB$3&gt;='Gastos Gerais'!$D$4:$D$1002),-('Gastos das Atividades'!BB$3&lt;='Gastos Gerais'!$E$4:$E$1002),-('Gastos Gerais'!$C$4:$C$1002)))</f>
        <v>0</v>
      </c>
      <c r="BC28" s="73">
        <f>IF($B28="",0,SUMPRODUCT(-('Gastos Gerais'!$F$4:$F$1002='Gastos das Atividades'!$B28),-('Gastos das Atividades'!BC$3&gt;='Gastos Gerais'!$D$4:$D$1002),-('Gastos das Atividades'!BC$3&lt;='Gastos Gerais'!$E$4:$E$1002),-('Gastos Gerais'!$C$4:$C$1002)))</f>
        <v>0</v>
      </c>
      <c r="BD28" s="73">
        <f>IF($B28="",0,SUMPRODUCT(-('Gastos Gerais'!$F$4:$F$1002='Gastos das Atividades'!$B28),-('Gastos das Atividades'!BD$3&gt;='Gastos Gerais'!$D$4:$D$1002),-('Gastos das Atividades'!BD$3&lt;='Gastos Gerais'!$E$4:$E$1002),-('Gastos Gerais'!$C$4:$C$1002)))</f>
        <v>0</v>
      </c>
      <c r="BE28" s="73">
        <f>IF($B28="",0,SUMPRODUCT(-('Gastos Gerais'!$F$4:$F$1002='Gastos das Atividades'!$B28),-('Gastos das Atividades'!BE$3&gt;='Gastos Gerais'!$D$4:$D$1002),-('Gastos das Atividades'!BE$3&lt;='Gastos Gerais'!$E$4:$E$1002),-('Gastos Gerais'!$C$4:$C$1002)))</f>
        <v>0</v>
      </c>
      <c r="BF28" s="73">
        <f>IF($B28="",0,SUMPRODUCT(-('Gastos Gerais'!$F$4:$F$1002='Gastos das Atividades'!$B28),-('Gastos das Atividades'!BF$3&gt;='Gastos Gerais'!$D$4:$D$1002),-('Gastos das Atividades'!BF$3&lt;='Gastos Gerais'!$E$4:$E$1002),-('Gastos Gerais'!$C$4:$C$1002)))</f>
        <v>0</v>
      </c>
      <c r="BG28" s="73">
        <f>IF($B28="",0,SUMPRODUCT(-('Gastos Gerais'!$F$4:$F$1002='Gastos das Atividades'!$B28),-('Gastos das Atividades'!BG$3&gt;='Gastos Gerais'!$D$4:$D$1002),-('Gastos das Atividades'!BG$3&lt;='Gastos Gerais'!$E$4:$E$1002),-('Gastos Gerais'!$C$4:$C$1002)))</f>
        <v>0</v>
      </c>
      <c r="BH28" s="73">
        <f>IF($B28="",0,SUMPRODUCT(-('Gastos Gerais'!$F$4:$F$1002='Gastos das Atividades'!$B28),-('Gastos das Atividades'!BH$3&gt;='Gastos Gerais'!$D$4:$D$1002),-('Gastos das Atividades'!BH$3&lt;='Gastos Gerais'!$E$4:$E$1002),-('Gastos Gerais'!$C$4:$C$1002)))</f>
        <v>0</v>
      </c>
      <c r="BI28" s="73">
        <f>IF($B28="",0,SUMPRODUCT(-('Gastos Gerais'!$F$4:$F$1002='Gastos das Atividades'!$B28),-('Gastos das Atividades'!BI$3&gt;='Gastos Gerais'!$D$4:$D$1002),-('Gastos das Atividades'!BI$3&lt;='Gastos Gerais'!$E$4:$E$1002),-('Gastos Gerais'!$C$4:$C$1002)))</f>
        <v>0</v>
      </c>
      <c r="BJ28" s="73">
        <f>IF($B28="",0,SUMPRODUCT(-('Gastos Gerais'!$F$4:$F$1002='Gastos das Atividades'!$B28),-('Gastos das Atividades'!BJ$3&gt;='Gastos Gerais'!$D$4:$D$1002),-('Gastos das Atividades'!BJ$3&lt;='Gastos Gerais'!$E$4:$E$1002),-('Gastos Gerais'!$C$4:$C$1002)))</f>
        <v>0</v>
      </c>
      <c r="BK28" s="73">
        <f>IF($B28="",0,SUMPRODUCT(-('Gastos Gerais'!$F$4:$F$1002='Gastos das Atividades'!$B28),-('Gastos das Atividades'!BK$3&gt;='Gastos Gerais'!$D$4:$D$1002),-('Gastos das Atividades'!BK$3&lt;='Gastos Gerais'!$E$4:$E$1002),-('Gastos Gerais'!$C$4:$C$1002)))</f>
        <v>0</v>
      </c>
      <c r="BL28" s="73">
        <f>IF($B28="",0,SUMPRODUCT(-('Gastos Gerais'!$F$4:$F$1002='Gastos das Atividades'!$B28),-('Gastos das Atividades'!BL$3&gt;='Gastos Gerais'!$D$4:$D$1002),-('Gastos das Atividades'!BL$3&lt;='Gastos Gerais'!$E$4:$E$1002),-('Gastos Gerais'!$C$4:$C$1002)))</f>
        <v>0</v>
      </c>
      <c r="BM28" s="73">
        <f>IF($B28="",0,SUMPRODUCT(-('Gastos Gerais'!$F$4:$F$1002='Gastos das Atividades'!$B28),-('Gastos das Atividades'!BM$3&gt;='Gastos Gerais'!$D$4:$D$1002),-('Gastos das Atividades'!BM$3&lt;='Gastos Gerais'!$E$4:$E$1002),-('Gastos Gerais'!$C$4:$C$1002)))</f>
        <v>0</v>
      </c>
      <c r="BN28" s="73">
        <f>IF($B28="",0,SUMPRODUCT(-('Gastos Gerais'!$F$4:$F$1002='Gastos das Atividades'!$B28),-('Gastos das Atividades'!BN$3&gt;='Gastos Gerais'!$D$4:$D$1002),-('Gastos das Atividades'!BN$3&lt;='Gastos Gerais'!$E$4:$E$1002),-('Gastos Gerais'!$C$4:$C$1002)))</f>
        <v>0</v>
      </c>
      <c r="BO28" s="73">
        <f>IF($B28="",0,SUMPRODUCT(-('Gastos Gerais'!$F$4:$F$1002='Gastos das Atividades'!$B28),-('Gastos das Atividades'!BO$3&gt;='Gastos Gerais'!$D$4:$D$1002),-('Gastos das Atividades'!BO$3&lt;='Gastos Gerais'!$E$4:$E$1002),-('Gastos Gerais'!$C$4:$C$1002)))</f>
        <v>0</v>
      </c>
      <c r="BP28" s="73">
        <f>IF($B28="",0,SUMPRODUCT(-('Gastos Gerais'!$F$4:$F$1002='Gastos das Atividades'!$B28),-('Gastos das Atividades'!BP$3&gt;='Gastos Gerais'!$D$4:$D$1002),-('Gastos das Atividades'!BP$3&lt;='Gastos Gerais'!$E$4:$E$1002),-('Gastos Gerais'!$C$4:$C$1002)))</f>
        <v>0</v>
      </c>
      <c r="BQ28" s="73">
        <f>IF($B28="",0,SUMPRODUCT(-('Gastos Gerais'!$F$4:$F$1002='Gastos das Atividades'!$B28),-('Gastos das Atividades'!BQ$3&gt;='Gastos Gerais'!$D$4:$D$1002),-('Gastos das Atividades'!BQ$3&lt;='Gastos Gerais'!$E$4:$E$1002),-('Gastos Gerais'!$C$4:$C$1002)))</f>
        <v>0</v>
      </c>
      <c r="BR28" s="73">
        <f>IF($B28="",0,SUMPRODUCT(-('Gastos Gerais'!$F$4:$F$1002='Gastos das Atividades'!$B28),-('Gastos das Atividades'!BR$3&gt;='Gastos Gerais'!$D$4:$D$1002),-('Gastos das Atividades'!BR$3&lt;='Gastos Gerais'!$E$4:$E$1002),-('Gastos Gerais'!$C$4:$C$1002)))</f>
        <v>0</v>
      </c>
      <c r="BS28" s="73">
        <f>IF($B28="",0,SUMPRODUCT(-('Gastos Gerais'!$F$4:$F$1002='Gastos das Atividades'!$B28),-('Gastos das Atividades'!BS$3&gt;='Gastos Gerais'!$D$4:$D$1002),-('Gastos das Atividades'!BS$3&lt;='Gastos Gerais'!$E$4:$E$1002),-('Gastos Gerais'!$C$4:$C$1002)))</f>
        <v>0</v>
      </c>
      <c r="BT28" s="73">
        <f>IF($B28="",0,SUMPRODUCT(-('Gastos Gerais'!$F$4:$F$1002='Gastos das Atividades'!$B28),-('Gastos das Atividades'!BT$3&gt;='Gastos Gerais'!$D$4:$D$1002),-('Gastos das Atividades'!BT$3&lt;='Gastos Gerais'!$E$4:$E$1002),-('Gastos Gerais'!$C$4:$C$1002)))</f>
        <v>0</v>
      </c>
      <c r="BU28" s="73">
        <f>IF($B28="",0,SUMPRODUCT(-('Gastos Gerais'!$F$4:$F$1002='Gastos das Atividades'!$B28),-('Gastos das Atividades'!BU$3&gt;='Gastos Gerais'!$D$4:$D$1002),-('Gastos das Atividades'!BU$3&lt;='Gastos Gerais'!$E$4:$E$1002),-('Gastos Gerais'!$C$4:$C$1002)))</f>
        <v>0</v>
      </c>
      <c r="BV28" s="73">
        <f>IF($B28="",0,SUMPRODUCT(-('Gastos Gerais'!$F$4:$F$1002='Gastos das Atividades'!$B28),-('Gastos das Atividades'!BV$3&gt;='Gastos Gerais'!$D$4:$D$1002),-('Gastos das Atividades'!BV$3&lt;='Gastos Gerais'!$E$4:$E$1002),-('Gastos Gerais'!$C$4:$C$1002)))</f>
        <v>0</v>
      </c>
      <c r="BW28" s="73">
        <f>IF($B28="",0,SUMPRODUCT(-('Gastos Gerais'!$F$4:$F$1002='Gastos das Atividades'!$B28),-('Gastos das Atividades'!BW$3&gt;='Gastos Gerais'!$D$4:$D$1002),-('Gastos das Atividades'!BW$3&lt;='Gastos Gerais'!$E$4:$E$1002),-('Gastos Gerais'!$C$4:$C$1002)))</f>
        <v>0</v>
      </c>
      <c r="BX28" s="73">
        <f>IF($B28="",0,SUMPRODUCT(-('Gastos Gerais'!$F$4:$F$1002='Gastos das Atividades'!$B28),-('Gastos das Atividades'!BX$3&gt;='Gastos Gerais'!$D$4:$D$1002),-('Gastos das Atividades'!BX$3&lt;='Gastos Gerais'!$E$4:$E$1002),-('Gastos Gerais'!$C$4:$C$1002)))</f>
        <v>0</v>
      </c>
    </row>
    <row r="29" spans="1:76">
      <c r="A29" s="139">
        <v>26</v>
      </c>
      <c r="B29" s="157"/>
      <c r="C29" s="298">
        <v>0</v>
      </c>
      <c r="D29" s="349">
        <f t="shared" si="9"/>
        <v>0</v>
      </c>
      <c r="E29" s="137">
        <f t="shared" si="10"/>
        <v>0</v>
      </c>
      <c r="F29" s="73">
        <f t="shared" si="2"/>
        <v>0</v>
      </c>
      <c r="G29" s="73">
        <f t="shared" si="2"/>
        <v>0</v>
      </c>
      <c r="H29" s="73">
        <f t="shared" si="2"/>
        <v>0</v>
      </c>
      <c r="I29" s="73">
        <f t="shared" si="2"/>
        <v>0</v>
      </c>
      <c r="J29" s="138">
        <f t="shared" si="3"/>
        <v>0</v>
      </c>
      <c r="K29" s="76">
        <f t="shared" si="4"/>
        <v>0</v>
      </c>
      <c r="L29" s="76">
        <f t="shared" si="5"/>
        <v>0</v>
      </c>
      <c r="M29" s="76">
        <f t="shared" si="6"/>
        <v>0</v>
      </c>
      <c r="N29" s="76">
        <f t="shared" si="11"/>
        <v>0</v>
      </c>
      <c r="O29" s="76">
        <f t="shared" si="12"/>
        <v>0</v>
      </c>
      <c r="P29" s="202">
        <f t="shared" si="8"/>
        <v>0</v>
      </c>
      <c r="Q29" s="73">
        <f>IF($B29="",0,SUMPRODUCT(-('Gastos Gerais'!$F$4:$F$1002='Gastos das Atividades'!$B29),-('Gastos das Atividades'!Q$3&gt;='Gastos Gerais'!$D$4:$D$1002),-('Gastos das Atividades'!Q$3&lt;='Gastos Gerais'!$E$4:$E$1002),-('Gastos Gerais'!$C$4:$C$1002)))</f>
        <v>0</v>
      </c>
      <c r="R29" s="73">
        <f>IF($B29="",0,SUMPRODUCT(-('Gastos Gerais'!$F$4:$F$1002='Gastos das Atividades'!$B29),-('Gastos das Atividades'!R$3&gt;='Gastos Gerais'!$D$4:$D$1002),-('Gastos das Atividades'!R$3&lt;='Gastos Gerais'!$E$4:$E$1002),-('Gastos Gerais'!$C$4:$C$1002)))</f>
        <v>0</v>
      </c>
      <c r="S29" s="73">
        <f>IF($B29="",0,SUMPRODUCT(-('Gastos Gerais'!$F$4:$F$1002='Gastos das Atividades'!$B29),-('Gastos das Atividades'!S$3&gt;='Gastos Gerais'!$D$4:$D$1002),-('Gastos das Atividades'!S$3&lt;='Gastos Gerais'!$E$4:$E$1002),-('Gastos Gerais'!$C$4:$C$1002)))</f>
        <v>0</v>
      </c>
      <c r="T29" s="73">
        <f>IF($B29="",0,SUMPRODUCT(-('Gastos Gerais'!$F$4:$F$1002='Gastos das Atividades'!$B29),-('Gastos das Atividades'!T$3&gt;='Gastos Gerais'!$D$4:$D$1002),-('Gastos das Atividades'!T$3&lt;='Gastos Gerais'!$E$4:$E$1002),-('Gastos Gerais'!$C$4:$C$1002)))</f>
        <v>0</v>
      </c>
      <c r="U29" s="73">
        <f>IF($B29="",0,SUMPRODUCT(-('Gastos Gerais'!$F$4:$F$1002='Gastos das Atividades'!$B29),-('Gastos das Atividades'!U$3&gt;='Gastos Gerais'!$D$4:$D$1002),-('Gastos das Atividades'!U$3&lt;='Gastos Gerais'!$E$4:$E$1002),-('Gastos Gerais'!$C$4:$C$1002)))</f>
        <v>0</v>
      </c>
      <c r="V29" s="73">
        <f>IF($B29="",0,SUMPRODUCT(-('Gastos Gerais'!$F$4:$F$1002='Gastos das Atividades'!$B29),-('Gastos das Atividades'!V$3&gt;='Gastos Gerais'!$D$4:$D$1002),-('Gastos das Atividades'!V$3&lt;='Gastos Gerais'!$E$4:$E$1002),-('Gastos Gerais'!$C$4:$C$1002)))</f>
        <v>0</v>
      </c>
      <c r="W29" s="73">
        <f>IF($B29="",0,SUMPRODUCT(-('Gastos Gerais'!$F$4:$F$1002='Gastos das Atividades'!$B29),-('Gastos das Atividades'!W$3&gt;='Gastos Gerais'!$D$4:$D$1002),-('Gastos das Atividades'!W$3&lt;='Gastos Gerais'!$E$4:$E$1002),-('Gastos Gerais'!$C$4:$C$1002)))</f>
        <v>0</v>
      </c>
      <c r="X29" s="73">
        <f>IF($B29="",0,SUMPRODUCT(-('Gastos Gerais'!$F$4:$F$1002='Gastos das Atividades'!$B29),-('Gastos das Atividades'!X$3&gt;='Gastos Gerais'!$D$4:$D$1002),-('Gastos das Atividades'!X$3&lt;='Gastos Gerais'!$E$4:$E$1002),-('Gastos Gerais'!$C$4:$C$1002)))</f>
        <v>0</v>
      </c>
      <c r="Y29" s="73">
        <f>IF($B29="",0,SUMPRODUCT(-('Gastos Gerais'!$F$4:$F$1002='Gastos das Atividades'!$B29),-('Gastos das Atividades'!Y$3&gt;='Gastos Gerais'!$D$4:$D$1002),-('Gastos das Atividades'!Y$3&lt;='Gastos Gerais'!$E$4:$E$1002),-('Gastos Gerais'!$C$4:$C$1002)))</f>
        <v>0</v>
      </c>
      <c r="Z29" s="73">
        <f>IF($B29="",0,SUMPRODUCT(-('Gastos Gerais'!$F$4:$F$1002='Gastos das Atividades'!$B29),-('Gastos das Atividades'!Z$3&gt;='Gastos Gerais'!$D$4:$D$1002),-('Gastos das Atividades'!Z$3&lt;='Gastos Gerais'!$E$4:$E$1002),-('Gastos Gerais'!$C$4:$C$1002)))</f>
        <v>0</v>
      </c>
      <c r="AA29" s="73">
        <f>IF($B29="",0,SUMPRODUCT(-('Gastos Gerais'!$F$4:$F$1002='Gastos das Atividades'!$B29),-('Gastos das Atividades'!AA$3&gt;='Gastos Gerais'!$D$4:$D$1002),-('Gastos das Atividades'!AA$3&lt;='Gastos Gerais'!$E$4:$E$1002),-('Gastos Gerais'!$C$4:$C$1002)))</f>
        <v>0</v>
      </c>
      <c r="AB29" s="73">
        <f>IF($B29="",0,SUMPRODUCT(-('Gastos Gerais'!$F$4:$F$1002='Gastos das Atividades'!$B29),-('Gastos das Atividades'!AB$3&gt;='Gastos Gerais'!$D$4:$D$1002),-('Gastos das Atividades'!AB$3&lt;='Gastos Gerais'!$E$4:$E$1002),-('Gastos Gerais'!$C$4:$C$1002)))</f>
        <v>0</v>
      </c>
      <c r="AC29" s="73">
        <f>IF($B29="",0,SUMPRODUCT(-('Gastos Gerais'!$F$4:$F$1002='Gastos das Atividades'!$B29),-('Gastos das Atividades'!AC$3&gt;='Gastos Gerais'!$D$4:$D$1002),-('Gastos das Atividades'!AC$3&lt;='Gastos Gerais'!$E$4:$E$1002),-('Gastos Gerais'!$C$4:$C$1002)))</f>
        <v>0</v>
      </c>
      <c r="AD29" s="73">
        <f>IF($B29="",0,SUMPRODUCT(-('Gastos Gerais'!$F$4:$F$1002='Gastos das Atividades'!$B29),-('Gastos das Atividades'!AD$3&gt;='Gastos Gerais'!$D$4:$D$1002),-('Gastos das Atividades'!AD$3&lt;='Gastos Gerais'!$E$4:$E$1002),-('Gastos Gerais'!$C$4:$C$1002)))</f>
        <v>0</v>
      </c>
      <c r="AE29" s="73">
        <f>IF($B29="",0,SUMPRODUCT(-('Gastos Gerais'!$F$4:$F$1002='Gastos das Atividades'!$B29),-('Gastos das Atividades'!AE$3&gt;='Gastos Gerais'!$D$4:$D$1002),-('Gastos das Atividades'!AE$3&lt;='Gastos Gerais'!$E$4:$E$1002),-('Gastos Gerais'!$C$4:$C$1002)))</f>
        <v>0</v>
      </c>
      <c r="AF29" s="73">
        <f>IF($B29="",0,SUMPRODUCT(-('Gastos Gerais'!$F$4:$F$1002='Gastos das Atividades'!$B29),-('Gastos das Atividades'!AF$3&gt;='Gastos Gerais'!$D$4:$D$1002),-('Gastos das Atividades'!AF$3&lt;='Gastos Gerais'!$E$4:$E$1002),-('Gastos Gerais'!$C$4:$C$1002)))</f>
        <v>0</v>
      </c>
      <c r="AG29" s="73">
        <f>IF($B29="",0,SUMPRODUCT(-('Gastos Gerais'!$F$4:$F$1002='Gastos das Atividades'!$B29),-('Gastos das Atividades'!AG$3&gt;='Gastos Gerais'!$D$4:$D$1002),-('Gastos das Atividades'!AG$3&lt;='Gastos Gerais'!$E$4:$E$1002),-('Gastos Gerais'!$C$4:$C$1002)))</f>
        <v>0</v>
      </c>
      <c r="AH29" s="73">
        <f>IF($B29="",0,SUMPRODUCT(-('Gastos Gerais'!$F$4:$F$1002='Gastos das Atividades'!$B29),-('Gastos das Atividades'!AH$3&gt;='Gastos Gerais'!$D$4:$D$1002),-('Gastos das Atividades'!AH$3&lt;='Gastos Gerais'!$E$4:$E$1002),-('Gastos Gerais'!$C$4:$C$1002)))</f>
        <v>0</v>
      </c>
      <c r="AI29" s="73">
        <f>IF($B29="",0,SUMPRODUCT(-('Gastos Gerais'!$F$4:$F$1002='Gastos das Atividades'!$B29),-('Gastos das Atividades'!AI$3&gt;='Gastos Gerais'!$D$4:$D$1002),-('Gastos das Atividades'!AI$3&lt;='Gastos Gerais'!$E$4:$E$1002),-('Gastos Gerais'!$C$4:$C$1002)))</f>
        <v>0</v>
      </c>
      <c r="AJ29" s="73">
        <f>IF($B29="",0,SUMPRODUCT(-('Gastos Gerais'!$F$4:$F$1002='Gastos das Atividades'!$B29),-('Gastos das Atividades'!AJ$3&gt;='Gastos Gerais'!$D$4:$D$1002),-('Gastos das Atividades'!AJ$3&lt;='Gastos Gerais'!$E$4:$E$1002),-('Gastos Gerais'!$C$4:$C$1002)))</f>
        <v>0</v>
      </c>
      <c r="AK29" s="73">
        <f>IF($B29="",0,SUMPRODUCT(-('Gastos Gerais'!$F$4:$F$1002='Gastos das Atividades'!$B29),-('Gastos das Atividades'!AK$3&gt;='Gastos Gerais'!$D$4:$D$1002),-('Gastos das Atividades'!AK$3&lt;='Gastos Gerais'!$E$4:$E$1002),-('Gastos Gerais'!$C$4:$C$1002)))</f>
        <v>0</v>
      </c>
      <c r="AL29" s="73">
        <f>IF($B29="",0,SUMPRODUCT(-('Gastos Gerais'!$F$4:$F$1002='Gastos das Atividades'!$B29),-('Gastos das Atividades'!AL$3&gt;='Gastos Gerais'!$D$4:$D$1002),-('Gastos das Atividades'!AL$3&lt;='Gastos Gerais'!$E$4:$E$1002),-('Gastos Gerais'!$C$4:$C$1002)))</f>
        <v>0</v>
      </c>
      <c r="AM29" s="73">
        <f>IF($B29="",0,SUMPRODUCT(-('Gastos Gerais'!$F$4:$F$1002='Gastos das Atividades'!$B29),-('Gastos das Atividades'!AM$3&gt;='Gastos Gerais'!$D$4:$D$1002),-('Gastos das Atividades'!AM$3&lt;='Gastos Gerais'!$E$4:$E$1002),-('Gastos Gerais'!$C$4:$C$1002)))</f>
        <v>0</v>
      </c>
      <c r="AN29" s="73">
        <f>IF($B29="",0,SUMPRODUCT(-('Gastos Gerais'!$F$4:$F$1002='Gastos das Atividades'!$B29),-('Gastos das Atividades'!AN$3&gt;='Gastos Gerais'!$D$4:$D$1002),-('Gastos das Atividades'!AN$3&lt;='Gastos Gerais'!$E$4:$E$1002),-('Gastos Gerais'!$C$4:$C$1002)))</f>
        <v>0</v>
      </c>
      <c r="AO29" s="73">
        <f>IF($B29="",0,SUMPRODUCT(-('Gastos Gerais'!$F$4:$F$1002='Gastos das Atividades'!$B29),-('Gastos das Atividades'!AO$3&gt;='Gastos Gerais'!$D$4:$D$1002),-('Gastos das Atividades'!AO$3&lt;='Gastos Gerais'!$E$4:$E$1002),-('Gastos Gerais'!$C$4:$C$1002)))</f>
        <v>0</v>
      </c>
      <c r="AP29" s="73">
        <f>IF($B29="",0,SUMPRODUCT(-('Gastos Gerais'!$F$4:$F$1002='Gastos das Atividades'!$B29),-('Gastos das Atividades'!AP$3&gt;='Gastos Gerais'!$D$4:$D$1002),-('Gastos das Atividades'!AP$3&lt;='Gastos Gerais'!$E$4:$E$1002),-('Gastos Gerais'!$C$4:$C$1002)))</f>
        <v>0</v>
      </c>
      <c r="AQ29" s="73">
        <f>IF($B29="",0,SUMPRODUCT(-('Gastos Gerais'!$F$4:$F$1002='Gastos das Atividades'!$B29),-('Gastos das Atividades'!AQ$3&gt;='Gastos Gerais'!$D$4:$D$1002),-('Gastos das Atividades'!AQ$3&lt;='Gastos Gerais'!$E$4:$E$1002),-('Gastos Gerais'!$C$4:$C$1002)))</f>
        <v>0</v>
      </c>
      <c r="AR29" s="73">
        <f>IF($B29="",0,SUMPRODUCT(-('Gastos Gerais'!$F$4:$F$1002='Gastos das Atividades'!$B29),-('Gastos das Atividades'!AR$3&gt;='Gastos Gerais'!$D$4:$D$1002),-('Gastos das Atividades'!AR$3&lt;='Gastos Gerais'!$E$4:$E$1002),-('Gastos Gerais'!$C$4:$C$1002)))</f>
        <v>0</v>
      </c>
      <c r="AS29" s="73">
        <f>IF($B29="",0,SUMPRODUCT(-('Gastos Gerais'!$F$4:$F$1002='Gastos das Atividades'!$B29),-('Gastos das Atividades'!AS$3&gt;='Gastos Gerais'!$D$4:$D$1002),-('Gastos das Atividades'!AS$3&lt;='Gastos Gerais'!$E$4:$E$1002),-('Gastos Gerais'!$C$4:$C$1002)))</f>
        <v>0</v>
      </c>
      <c r="AT29" s="73">
        <f>IF($B29="",0,SUMPRODUCT(-('Gastos Gerais'!$F$4:$F$1002='Gastos das Atividades'!$B29),-('Gastos das Atividades'!AT$3&gt;='Gastos Gerais'!$D$4:$D$1002),-('Gastos das Atividades'!AT$3&lt;='Gastos Gerais'!$E$4:$E$1002),-('Gastos Gerais'!$C$4:$C$1002)))</f>
        <v>0</v>
      </c>
      <c r="AU29" s="73">
        <f>IF($B29="",0,SUMPRODUCT(-('Gastos Gerais'!$F$4:$F$1002='Gastos das Atividades'!$B29),-('Gastos das Atividades'!AU$3&gt;='Gastos Gerais'!$D$4:$D$1002),-('Gastos das Atividades'!AU$3&lt;='Gastos Gerais'!$E$4:$E$1002),-('Gastos Gerais'!$C$4:$C$1002)))</f>
        <v>0</v>
      </c>
      <c r="AV29" s="73">
        <f>IF($B29="",0,SUMPRODUCT(-('Gastos Gerais'!$F$4:$F$1002='Gastos das Atividades'!$B29),-('Gastos das Atividades'!AV$3&gt;='Gastos Gerais'!$D$4:$D$1002),-('Gastos das Atividades'!AV$3&lt;='Gastos Gerais'!$E$4:$E$1002),-('Gastos Gerais'!$C$4:$C$1002)))</f>
        <v>0</v>
      </c>
      <c r="AW29" s="73">
        <f>IF($B29="",0,SUMPRODUCT(-('Gastos Gerais'!$F$4:$F$1002='Gastos das Atividades'!$B29),-('Gastos das Atividades'!AW$3&gt;='Gastos Gerais'!$D$4:$D$1002),-('Gastos das Atividades'!AW$3&lt;='Gastos Gerais'!$E$4:$E$1002),-('Gastos Gerais'!$C$4:$C$1002)))</f>
        <v>0</v>
      </c>
      <c r="AX29" s="73">
        <f>IF($B29="",0,SUMPRODUCT(-('Gastos Gerais'!$F$4:$F$1002='Gastos das Atividades'!$B29),-('Gastos das Atividades'!AX$3&gt;='Gastos Gerais'!$D$4:$D$1002),-('Gastos das Atividades'!AX$3&lt;='Gastos Gerais'!$E$4:$E$1002),-('Gastos Gerais'!$C$4:$C$1002)))</f>
        <v>0</v>
      </c>
      <c r="AY29" s="73">
        <f>IF($B29="",0,SUMPRODUCT(-('Gastos Gerais'!$F$4:$F$1002='Gastos das Atividades'!$B29),-('Gastos das Atividades'!AY$3&gt;='Gastos Gerais'!$D$4:$D$1002),-('Gastos das Atividades'!AY$3&lt;='Gastos Gerais'!$E$4:$E$1002),-('Gastos Gerais'!$C$4:$C$1002)))</f>
        <v>0</v>
      </c>
      <c r="AZ29" s="73">
        <f>IF($B29="",0,SUMPRODUCT(-('Gastos Gerais'!$F$4:$F$1002='Gastos das Atividades'!$B29),-('Gastos das Atividades'!AZ$3&gt;='Gastos Gerais'!$D$4:$D$1002),-('Gastos das Atividades'!AZ$3&lt;='Gastos Gerais'!$E$4:$E$1002),-('Gastos Gerais'!$C$4:$C$1002)))</f>
        <v>0</v>
      </c>
      <c r="BA29" s="73">
        <f>IF($B29="",0,SUMPRODUCT(-('Gastos Gerais'!$F$4:$F$1002='Gastos das Atividades'!$B29),-('Gastos das Atividades'!BA$3&gt;='Gastos Gerais'!$D$4:$D$1002),-('Gastos das Atividades'!BA$3&lt;='Gastos Gerais'!$E$4:$E$1002),-('Gastos Gerais'!$C$4:$C$1002)))</f>
        <v>0</v>
      </c>
      <c r="BB29" s="73">
        <f>IF($B29="",0,SUMPRODUCT(-('Gastos Gerais'!$F$4:$F$1002='Gastos das Atividades'!$B29),-('Gastos das Atividades'!BB$3&gt;='Gastos Gerais'!$D$4:$D$1002),-('Gastos das Atividades'!BB$3&lt;='Gastos Gerais'!$E$4:$E$1002),-('Gastos Gerais'!$C$4:$C$1002)))</f>
        <v>0</v>
      </c>
      <c r="BC29" s="73">
        <f>IF($B29="",0,SUMPRODUCT(-('Gastos Gerais'!$F$4:$F$1002='Gastos das Atividades'!$B29),-('Gastos das Atividades'!BC$3&gt;='Gastos Gerais'!$D$4:$D$1002),-('Gastos das Atividades'!BC$3&lt;='Gastos Gerais'!$E$4:$E$1002),-('Gastos Gerais'!$C$4:$C$1002)))</f>
        <v>0</v>
      </c>
      <c r="BD29" s="73">
        <f>IF($B29="",0,SUMPRODUCT(-('Gastos Gerais'!$F$4:$F$1002='Gastos das Atividades'!$B29),-('Gastos das Atividades'!BD$3&gt;='Gastos Gerais'!$D$4:$D$1002),-('Gastos das Atividades'!BD$3&lt;='Gastos Gerais'!$E$4:$E$1002),-('Gastos Gerais'!$C$4:$C$1002)))</f>
        <v>0</v>
      </c>
      <c r="BE29" s="73">
        <f>IF($B29="",0,SUMPRODUCT(-('Gastos Gerais'!$F$4:$F$1002='Gastos das Atividades'!$B29),-('Gastos das Atividades'!BE$3&gt;='Gastos Gerais'!$D$4:$D$1002),-('Gastos das Atividades'!BE$3&lt;='Gastos Gerais'!$E$4:$E$1002),-('Gastos Gerais'!$C$4:$C$1002)))</f>
        <v>0</v>
      </c>
      <c r="BF29" s="73">
        <f>IF($B29="",0,SUMPRODUCT(-('Gastos Gerais'!$F$4:$F$1002='Gastos das Atividades'!$B29),-('Gastos das Atividades'!BF$3&gt;='Gastos Gerais'!$D$4:$D$1002),-('Gastos das Atividades'!BF$3&lt;='Gastos Gerais'!$E$4:$E$1002),-('Gastos Gerais'!$C$4:$C$1002)))</f>
        <v>0</v>
      </c>
      <c r="BG29" s="73">
        <f>IF($B29="",0,SUMPRODUCT(-('Gastos Gerais'!$F$4:$F$1002='Gastos das Atividades'!$B29),-('Gastos das Atividades'!BG$3&gt;='Gastos Gerais'!$D$4:$D$1002),-('Gastos das Atividades'!BG$3&lt;='Gastos Gerais'!$E$4:$E$1002),-('Gastos Gerais'!$C$4:$C$1002)))</f>
        <v>0</v>
      </c>
      <c r="BH29" s="73">
        <f>IF($B29="",0,SUMPRODUCT(-('Gastos Gerais'!$F$4:$F$1002='Gastos das Atividades'!$B29),-('Gastos das Atividades'!BH$3&gt;='Gastos Gerais'!$D$4:$D$1002),-('Gastos das Atividades'!BH$3&lt;='Gastos Gerais'!$E$4:$E$1002),-('Gastos Gerais'!$C$4:$C$1002)))</f>
        <v>0</v>
      </c>
      <c r="BI29" s="73">
        <f>IF($B29="",0,SUMPRODUCT(-('Gastos Gerais'!$F$4:$F$1002='Gastos das Atividades'!$B29),-('Gastos das Atividades'!BI$3&gt;='Gastos Gerais'!$D$4:$D$1002),-('Gastos das Atividades'!BI$3&lt;='Gastos Gerais'!$E$4:$E$1002),-('Gastos Gerais'!$C$4:$C$1002)))</f>
        <v>0</v>
      </c>
      <c r="BJ29" s="73">
        <f>IF($B29="",0,SUMPRODUCT(-('Gastos Gerais'!$F$4:$F$1002='Gastos das Atividades'!$B29),-('Gastos das Atividades'!BJ$3&gt;='Gastos Gerais'!$D$4:$D$1002),-('Gastos das Atividades'!BJ$3&lt;='Gastos Gerais'!$E$4:$E$1002),-('Gastos Gerais'!$C$4:$C$1002)))</f>
        <v>0</v>
      </c>
      <c r="BK29" s="73">
        <f>IF($B29="",0,SUMPRODUCT(-('Gastos Gerais'!$F$4:$F$1002='Gastos das Atividades'!$B29),-('Gastos das Atividades'!BK$3&gt;='Gastos Gerais'!$D$4:$D$1002),-('Gastos das Atividades'!BK$3&lt;='Gastos Gerais'!$E$4:$E$1002),-('Gastos Gerais'!$C$4:$C$1002)))</f>
        <v>0</v>
      </c>
      <c r="BL29" s="73">
        <f>IF($B29="",0,SUMPRODUCT(-('Gastos Gerais'!$F$4:$F$1002='Gastos das Atividades'!$B29),-('Gastos das Atividades'!BL$3&gt;='Gastos Gerais'!$D$4:$D$1002),-('Gastos das Atividades'!BL$3&lt;='Gastos Gerais'!$E$4:$E$1002),-('Gastos Gerais'!$C$4:$C$1002)))</f>
        <v>0</v>
      </c>
      <c r="BM29" s="73">
        <f>IF($B29="",0,SUMPRODUCT(-('Gastos Gerais'!$F$4:$F$1002='Gastos das Atividades'!$B29),-('Gastos das Atividades'!BM$3&gt;='Gastos Gerais'!$D$4:$D$1002),-('Gastos das Atividades'!BM$3&lt;='Gastos Gerais'!$E$4:$E$1002),-('Gastos Gerais'!$C$4:$C$1002)))</f>
        <v>0</v>
      </c>
      <c r="BN29" s="73">
        <f>IF($B29="",0,SUMPRODUCT(-('Gastos Gerais'!$F$4:$F$1002='Gastos das Atividades'!$B29),-('Gastos das Atividades'!BN$3&gt;='Gastos Gerais'!$D$4:$D$1002),-('Gastos das Atividades'!BN$3&lt;='Gastos Gerais'!$E$4:$E$1002),-('Gastos Gerais'!$C$4:$C$1002)))</f>
        <v>0</v>
      </c>
      <c r="BO29" s="73">
        <f>IF($B29="",0,SUMPRODUCT(-('Gastos Gerais'!$F$4:$F$1002='Gastos das Atividades'!$B29),-('Gastos das Atividades'!BO$3&gt;='Gastos Gerais'!$D$4:$D$1002),-('Gastos das Atividades'!BO$3&lt;='Gastos Gerais'!$E$4:$E$1002),-('Gastos Gerais'!$C$4:$C$1002)))</f>
        <v>0</v>
      </c>
      <c r="BP29" s="73">
        <f>IF($B29="",0,SUMPRODUCT(-('Gastos Gerais'!$F$4:$F$1002='Gastos das Atividades'!$B29),-('Gastos das Atividades'!BP$3&gt;='Gastos Gerais'!$D$4:$D$1002),-('Gastos das Atividades'!BP$3&lt;='Gastos Gerais'!$E$4:$E$1002),-('Gastos Gerais'!$C$4:$C$1002)))</f>
        <v>0</v>
      </c>
      <c r="BQ29" s="73">
        <f>IF($B29="",0,SUMPRODUCT(-('Gastos Gerais'!$F$4:$F$1002='Gastos das Atividades'!$B29),-('Gastos das Atividades'!BQ$3&gt;='Gastos Gerais'!$D$4:$D$1002),-('Gastos das Atividades'!BQ$3&lt;='Gastos Gerais'!$E$4:$E$1002),-('Gastos Gerais'!$C$4:$C$1002)))</f>
        <v>0</v>
      </c>
      <c r="BR29" s="73">
        <f>IF($B29="",0,SUMPRODUCT(-('Gastos Gerais'!$F$4:$F$1002='Gastos das Atividades'!$B29),-('Gastos das Atividades'!BR$3&gt;='Gastos Gerais'!$D$4:$D$1002),-('Gastos das Atividades'!BR$3&lt;='Gastos Gerais'!$E$4:$E$1002),-('Gastos Gerais'!$C$4:$C$1002)))</f>
        <v>0</v>
      </c>
      <c r="BS29" s="73">
        <f>IF($B29="",0,SUMPRODUCT(-('Gastos Gerais'!$F$4:$F$1002='Gastos das Atividades'!$B29),-('Gastos das Atividades'!BS$3&gt;='Gastos Gerais'!$D$4:$D$1002),-('Gastos das Atividades'!BS$3&lt;='Gastos Gerais'!$E$4:$E$1002),-('Gastos Gerais'!$C$4:$C$1002)))</f>
        <v>0</v>
      </c>
      <c r="BT29" s="73">
        <f>IF($B29="",0,SUMPRODUCT(-('Gastos Gerais'!$F$4:$F$1002='Gastos das Atividades'!$B29),-('Gastos das Atividades'!BT$3&gt;='Gastos Gerais'!$D$4:$D$1002),-('Gastos das Atividades'!BT$3&lt;='Gastos Gerais'!$E$4:$E$1002),-('Gastos Gerais'!$C$4:$C$1002)))</f>
        <v>0</v>
      </c>
      <c r="BU29" s="73">
        <f>IF($B29="",0,SUMPRODUCT(-('Gastos Gerais'!$F$4:$F$1002='Gastos das Atividades'!$B29),-('Gastos das Atividades'!BU$3&gt;='Gastos Gerais'!$D$4:$D$1002),-('Gastos das Atividades'!BU$3&lt;='Gastos Gerais'!$E$4:$E$1002),-('Gastos Gerais'!$C$4:$C$1002)))</f>
        <v>0</v>
      </c>
      <c r="BV29" s="73">
        <f>IF($B29="",0,SUMPRODUCT(-('Gastos Gerais'!$F$4:$F$1002='Gastos das Atividades'!$B29),-('Gastos das Atividades'!BV$3&gt;='Gastos Gerais'!$D$4:$D$1002),-('Gastos das Atividades'!BV$3&lt;='Gastos Gerais'!$E$4:$E$1002),-('Gastos Gerais'!$C$4:$C$1002)))</f>
        <v>0</v>
      </c>
      <c r="BW29" s="73">
        <f>IF($B29="",0,SUMPRODUCT(-('Gastos Gerais'!$F$4:$F$1002='Gastos das Atividades'!$B29),-('Gastos das Atividades'!BW$3&gt;='Gastos Gerais'!$D$4:$D$1002),-('Gastos das Atividades'!BW$3&lt;='Gastos Gerais'!$E$4:$E$1002),-('Gastos Gerais'!$C$4:$C$1002)))</f>
        <v>0</v>
      </c>
      <c r="BX29" s="73">
        <f>IF($B29="",0,SUMPRODUCT(-('Gastos Gerais'!$F$4:$F$1002='Gastos das Atividades'!$B29),-('Gastos das Atividades'!BX$3&gt;='Gastos Gerais'!$D$4:$D$1002),-('Gastos das Atividades'!BX$3&lt;='Gastos Gerais'!$E$4:$E$1002),-('Gastos Gerais'!$C$4:$C$1002)))</f>
        <v>0</v>
      </c>
    </row>
    <row r="30" spans="1:76">
      <c r="A30" s="139">
        <v>27</v>
      </c>
      <c r="B30" s="157"/>
      <c r="C30" s="298">
        <v>0</v>
      </c>
      <c r="D30" s="349">
        <f t="shared" si="9"/>
        <v>0</v>
      </c>
      <c r="E30" s="137">
        <f t="shared" si="10"/>
        <v>0</v>
      </c>
      <c r="F30" s="73">
        <f t="shared" si="2"/>
        <v>0</v>
      </c>
      <c r="G30" s="73">
        <f t="shared" si="2"/>
        <v>0</v>
      </c>
      <c r="H30" s="73">
        <f t="shared" si="2"/>
        <v>0</v>
      </c>
      <c r="I30" s="73">
        <f t="shared" si="2"/>
        <v>0</v>
      </c>
      <c r="J30" s="138">
        <f t="shared" si="3"/>
        <v>0</v>
      </c>
      <c r="K30" s="76">
        <f t="shared" si="4"/>
        <v>0</v>
      </c>
      <c r="L30" s="76">
        <f t="shared" si="5"/>
        <v>0</v>
      </c>
      <c r="M30" s="76">
        <f t="shared" si="6"/>
        <v>0</v>
      </c>
      <c r="N30" s="76">
        <f t="shared" si="11"/>
        <v>0</v>
      </c>
      <c r="O30" s="76">
        <f t="shared" si="12"/>
        <v>0</v>
      </c>
      <c r="P30" s="202">
        <f t="shared" si="8"/>
        <v>0</v>
      </c>
      <c r="Q30" s="73">
        <f>IF($B30="",0,SUMPRODUCT(-('Gastos Gerais'!$F$4:$F$1002='Gastos das Atividades'!$B30),-('Gastos das Atividades'!Q$3&gt;='Gastos Gerais'!$D$4:$D$1002),-('Gastos das Atividades'!Q$3&lt;='Gastos Gerais'!$E$4:$E$1002),-('Gastos Gerais'!$C$4:$C$1002)))</f>
        <v>0</v>
      </c>
      <c r="R30" s="73">
        <f>IF($B30="",0,SUMPRODUCT(-('Gastos Gerais'!$F$4:$F$1002='Gastos das Atividades'!$B30),-('Gastos das Atividades'!R$3&gt;='Gastos Gerais'!$D$4:$D$1002),-('Gastos das Atividades'!R$3&lt;='Gastos Gerais'!$E$4:$E$1002),-('Gastos Gerais'!$C$4:$C$1002)))</f>
        <v>0</v>
      </c>
      <c r="S30" s="73">
        <f>IF($B30="",0,SUMPRODUCT(-('Gastos Gerais'!$F$4:$F$1002='Gastos das Atividades'!$B30),-('Gastos das Atividades'!S$3&gt;='Gastos Gerais'!$D$4:$D$1002),-('Gastos das Atividades'!S$3&lt;='Gastos Gerais'!$E$4:$E$1002),-('Gastos Gerais'!$C$4:$C$1002)))</f>
        <v>0</v>
      </c>
      <c r="T30" s="73">
        <f>IF($B30="",0,SUMPRODUCT(-('Gastos Gerais'!$F$4:$F$1002='Gastos das Atividades'!$B30),-('Gastos das Atividades'!T$3&gt;='Gastos Gerais'!$D$4:$D$1002),-('Gastos das Atividades'!T$3&lt;='Gastos Gerais'!$E$4:$E$1002),-('Gastos Gerais'!$C$4:$C$1002)))</f>
        <v>0</v>
      </c>
      <c r="U30" s="73">
        <f>IF($B30="",0,SUMPRODUCT(-('Gastos Gerais'!$F$4:$F$1002='Gastos das Atividades'!$B30),-('Gastos das Atividades'!U$3&gt;='Gastos Gerais'!$D$4:$D$1002),-('Gastos das Atividades'!U$3&lt;='Gastos Gerais'!$E$4:$E$1002),-('Gastos Gerais'!$C$4:$C$1002)))</f>
        <v>0</v>
      </c>
      <c r="V30" s="73">
        <f>IF($B30="",0,SUMPRODUCT(-('Gastos Gerais'!$F$4:$F$1002='Gastos das Atividades'!$B30),-('Gastos das Atividades'!V$3&gt;='Gastos Gerais'!$D$4:$D$1002),-('Gastos das Atividades'!V$3&lt;='Gastos Gerais'!$E$4:$E$1002),-('Gastos Gerais'!$C$4:$C$1002)))</f>
        <v>0</v>
      </c>
      <c r="W30" s="73">
        <f>IF($B30="",0,SUMPRODUCT(-('Gastos Gerais'!$F$4:$F$1002='Gastos das Atividades'!$B30),-('Gastos das Atividades'!W$3&gt;='Gastos Gerais'!$D$4:$D$1002),-('Gastos das Atividades'!W$3&lt;='Gastos Gerais'!$E$4:$E$1002),-('Gastos Gerais'!$C$4:$C$1002)))</f>
        <v>0</v>
      </c>
      <c r="X30" s="73">
        <f>IF($B30="",0,SUMPRODUCT(-('Gastos Gerais'!$F$4:$F$1002='Gastos das Atividades'!$B30),-('Gastos das Atividades'!X$3&gt;='Gastos Gerais'!$D$4:$D$1002),-('Gastos das Atividades'!X$3&lt;='Gastos Gerais'!$E$4:$E$1002),-('Gastos Gerais'!$C$4:$C$1002)))</f>
        <v>0</v>
      </c>
      <c r="Y30" s="73">
        <f>IF($B30="",0,SUMPRODUCT(-('Gastos Gerais'!$F$4:$F$1002='Gastos das Atividades'!$B30),-('Gastos das Atividades'!Y$3&gt;='Gastos Gerais'!$D$4:$D$1002),-('Gastos das Atividades'!Y$3&lt;='Gastos Gerais'!$E$4:$E$1002),-('Gastos Gerais'!$C$4:$C$1002)))</f>
        <v>0</v>
      </c>
      <c r="Z30" s="73">
        <f>IF($B30="",0,SUMPRODUCT(-('Gastos Gerais'!$F$4:$F$1002='Gastos das Atividades'!$B30),-('Gastos das Atividades'!Z$3&gt;='Gastos Gerais'!$D$4:$D$1002),-('Gastos das Atividades'!Z$3&lt;='Gastos Gerais'!$E$4:$E$1002),-('Gastos Gerais'!$C$4:$C$1002)))</f>
        <v>0</v>
      </c>
      <c r="AA30" s="73">
        <f>IF($B30="",0,SUMPRODUCT(-('Gastos Gerais'!$F$4:$F$1002='Gastos das Atividades'!$B30),-('Gastos das Atividades'!AA$3&gt;='Gastos Gerais'!$D$4:$D$1002),-('Gastos das Atividades'!AA$3&lt;='Gastos Gerais'!$E$4:$E$1002),-('Gastos Gerais'!$C$4:$C$1002)))</f>
        <v>0</v>
      </c>
      <c r="AB30" s="73">
        <f>IF($B30="",0,SUMPRODUCT(-('Gastos Gerais'!$F$4:$F$1002='Gastos das Atividades'!$B30),-('Gastos das Atividades'!AB$3&gt;='Gastos Gerais'!$D$4:$D$1002),-('Gastos das Atividades'!AB$3&lt;='Gastos Gerais'!$E$4:$E$1002),-('Gastos Gerais'!$C$4:$C$1002)))</f>
        <v>0</v>
      </c>
      <c r="AC30" s="73">
        <f>IF($B30="",0,SUMPRODUCT(-('Gastos Gerais'!$F$4:$F$1002='Gastos das Atividades'!$B30),-('Gastos das Atividades'!AC$3&gt;='Gastos Gerais'!$D$4:$D$1002),-('Gastos das Atividades'!AC$3&lt;='Gastos Gerais'!$E$4:$E$1002),-('Gastos Gerais'!$C$4:$C$1002)))</f>
        <v>0</v>
      </c>
      <c r="AD30" s="73">
        <f>IF($B30="",0,SUMPRODUCT(-('Gastos Gerais'!$F$4:$F$1002='Gastos das Atividades'!$B30),-('Gastos das Atividades'!AD$3&gt;='Gastos Gerais'!$D$4:$D$1002),-('Gastos das Atividades'!AD$3&lt;='Gastos Gerais'!$E$4:$E$1002),-('Gastos Gerais'!$C$4:$C$1002)))</f>
        <v>0</v>
      </c>
      <c r="AE30" s="73">
        <f>IF($B30="",0,SUMPRODUCT(-('Gastos Gerais'!$F$4:$F$1002='Gastos das Atividades'!$B30),-('Gastos das Atividades'!AE$3&gt;='Gastos Gerais'!$D$4:$D$1002),-('Gastos das Atividades'!AE$3&lt;='Gastos Gerais'!$E$4:$E$1002),-('Gastos Gerais'!$C$4:$C$1002)))</f>
        <v>0</v>
      </c>
      <c r="AF30" s="73">
        <f>IF($B30="",0,SUMPRODUCT(-('Gastos Gerais'!$F$4:$F$1002='Gastos das Atividades'!$B30),-('Gastos das Atividades'!AF$3&gt;='Gastos Gerais'!$D$4:$D$1002),-('Gastos das Atividades'!AF$3&lt;='Gastos Gerais'!$E$4:$E$1002),-('Gastos Gerais'!$C$4:$C$1002)))</f>
        <v>0</v>
      </c>
      <c r="AG30" s="73">
        <f>IF($B30="",0,SUMPRODUCT(-('Gastos Gerais'!$F$4:$F$1002='Gastos das Atividades'!$B30),-('Gastos das Atividades'!AG$3&gt;='Gastos Gerais'!$D$4:$D$1002),-('Gastos das Atividades'!AG$3&lt;='Gastos Gerais'!$E$4:$E$1002),-('Gastos Gerais'!$C$4:$C$1002)))</f>
        <v>0</v>
      </c>
      <c r="AH30" s="73">
        <f>IF($B30="",0,SUMPRODUCT(-('Gastos Gerais'!$F$4:$F$1002='Gastos das Atividades'!$B30),-('Gastos das Atividades'!AH$3&gt;='Gastos Gerais'!$D$4:$D$1002),-('Gastos das Atividades'!AH$3&lt;='Gastos Gerais'!$E$4:$E$1002),-('Gastos Gerais'!$C$4:$C$1002)))</f>
        <v>0</v>
      </c>
      <c r="AI30" s="73">
        <f>IF($B30="",0,SUMPRODUCT(-('Gastos Gerais'!$F$4:$F$1002='Gastos das Atividades'!$B30),-('Gastos das Atividades'!AI$3&gt;='Gastos Gerais'!$D$4:$D$1002),-('Gastos das Atividades'!AI$3&lt;='Gastos Gerais'!$E$4:$E$1002),-('Gastos Gerais'!$C$4:$C$1002)))</f>
        <v>0</v>
      </c>
      <c r="AJ30" s="73">
        <f>IF($B30="",0,SUMPRODUCT(-('Gastos Gerais'!$F$4:$F$1002='Gastos das Atividades'!$B30),-('Gastos das Atividades'!AJ$3&gt;='Gastos Gerais'!$D$4:$D$1002),-('Gastos das Atividades'!AJ$3&lt;='Gastos Gerais'!$E$4:$E$1002),-('Gastos Gerais'!$C$4:$C$1002)))</f>
        <v>0</v>
      </c>
      <c r="AK30" s="73">
        <f>IF($B30="",0,SUMPRODUCT(-('Gastos Gerais'!$F$4:$F$1002='Gastos das Atividades'!$B30),-('Gastos das Atividades'!AK$3&gt;='Gastos Gerais'!$D$4:$D$1002),-('Gastos das Atividades'!AK$3&lt;='Gastos Gerais'!$E$4:$E$1002),-('Gastos Gerais'!$C$4:$C$1002)))</f>
        <v>0</v>
      </c>
      <c r="AL30" s="73">
        <f>IF($B30="",0,SUMPRODUCT(-('Gastos Gerais'!$F$4:$F$1002='Gastos das Atividades'!$B30),-('Gastos das Atividades'!AL$3&gt;='Gastos Gerais'!$D$4:$D$1002),-('Gastos das Atividades'!AL$3&lt;='Gastos Gerais'!$E$4:$E$1002),-('Gastos Gerais'!$C$4:$C$1002)))</f>
        <v>0</v>
      </c>
      <c r="AM30" s="73">
        <f>IF($B30="",0,SUMPRODUCT(-('Gastos Gerais'!$F$4:$F$1002='Gastos das Atividades'!$B30),-('Gastos das Atividades'!AM$3&gt;='Gastos Gerais'!$D$4:$D$1002),-('Gastos das Atividades'!AM$3&lt;='Gastos Gerais'!$E$4:$E$1002),-('Gastos Gerais'!$C$4:$C$1002)))</f>
        <v>0</v>
      </c>
      <c r="AN30" s="73">
        <f>IF($B30="",0,SUMPRODUCT(-('Gastos Gerais'!$F$4:$F$1002='Gastos das Atividades'!$B30),-('Gastos das Atividades'!AN$3&gt;='Gastos Gerais'!$D$4:$D$1002),-('Gastos das Atividades'!AN$3&lt;='Gastos Gerais'!$E$4:$E$1002),-('Gastos Gerais'!$C$4:$C$1002)))</f>
        <v>0</v>
      </c>
      <c r="AO30" s="73">
        <f>IF($B30="",0,SUMPRODUCT(-('Gastos Gerais'!$F$4:$F$1002='Gastos das Atividades'!$B30),-('Gastos das Atividades'!AO$3&gt;='Gastos Gerais'!$D$4:$D$1002),-('Gastos das Atividades'!AO$3&lt;='Gastos Gerais'!$E$4:$E$1002),-('Gastos Gerais'!$C$4:$C$1002)))</f>
        <v>0</v>
      </c>
      <c r="AP30" s="73">
        <f>IF($B30="",0,SUMPRODUCT(-('Gastos Gerais'!$F$4:$F$1002='Gastos das Atividades'!$B30),-('Gastos das Atividades'!AP$3&gt;='Gastos Gerais'!$D$4:$D$1002),-('Gastos das Atividades'!AP$3&lt;='Gastos Gerais'!$E$4:$E$1002),-('Gastos Gerais'!$C$4:$C$1002)))</f>
        <v>0</v>
      </c>
      <c r="AQ30" s="73">
        <f>IF($B30="",0,SUMPRODUCT(-('Gastos Gerais'!$F$4:$F$1002='Gastos das Atividades'!$B30),-('Gastos das Atividades'!AQ$3&gt;='Gastos Gerais'!$D$4:$D$1002),-('Gastos das Atividades'!AQ$3&lt;='Gastos Gerais'!$E$4:$E$1002),-('Gastos Gerais'!$C$4:$C$1002)))</f>
        <v>0</v>
      </c>
      <c r="AR30" s="73">
        <f>IF($B30="",0,SUMPRODUCT(-('Gastos Gerais'!$F$4:$F$1002='Gastos das Atividades'!$B30),-('Gastos das Atividades'!AR$3&gt;='Gastos Gerais'!$D$4:$D$1002),-('Gastos das Atividades'!AR$3&lt;='Gastos Gerais'!$E$4:$E$1002),-('Gastos Gerais'!$C$4:$C$1002)))</f>
        <v>0</v>
      </c>
      <c r="AS30" s="73">
        <f>IF($B30="",0,SUMPRODUCT(-('Gastos Gerais'!$F$4:$F$1002='Gastos das Atividades'!$B30),-('Gastos das Atividades'!AS$3&gt;='Gastos Gerais'!$D$4:$D$1002),-('Gastos das Atividades'!AS$3&lt;='Gastos Gerais'!$E$4:$E$1002),-('Gastos Gerais'!$C$4:$C$1002)))</f>
        <v>0</v>
      </c>
      <c r="AT30" s="73">
        <f>IF($B30="",0,SUMPRODUCT(-('Gastos Gerais'!$F$4:$F$1002='Gastos das Atividades'!$B30),-('Gastos das Atividades'!AT$3&gt;='Gastos Gerais'!$D$4:$D$1002),-('Gastos das Atividades'!AT$3&lt;='Gastos Gerais'!$E$4:$E$1002),-('Gastos Gerais'!$C$4:$C$1002)))</f>
        <v>0</v>
      </c>
      <c r="AU30" s="73">
        <f>IF($B30="",0,SUMPRODUCT(-('Gastos Gerais'!$F$4:$F$1002='Gastos das Atividades'!$B30),-('Gastos das Atividades'!AU$3&gt;='Gastos Gerais'!$D$4:$D$1002),-('Gastos das Atividades'!AU$3&lt;='Gastos Gerais'!$E$4:$E$1002),-('Gastos Gerais'!$C$4:$C$1002)))</f>
        <v>0</v>
      </c>
      <c r="AV30" s="73">
        <f>IF($B30="",0,SUMPRODUCT(-('Gastos Gerais'!$F$4:$F$1002='Gastos das Atividades'!$B30),-('Gastos das Atividades'!AV$3&gt;='Gastos Gerais'!$D$4:$D$1002),-('Gastos das Atividades'!AV$3&lt;='Gastos Gerais'!$E$4:$E$1002),-('Gastos Gerais'!$C$4:$C$1002)))</f>
        <v>0</v>
      </c>
      <c r="AW30" s="73">
        <f>IF($B30="",0,SUMPRODUCT(-('Gastos Gerais'!$F$4:$F$1002='Gastos das Atividades'!$B30),-('Gastos das Atividades'!AW$3&gt;='Gastos Gerais'!$D$4:$D$1002),-('Gastos das Atividades'!AW$3&lt;='Gastos Gerais'!$E$4:$E$1002),-('Gastos Gerais'!$C$4:$C$1002)))</f>
        <v>0</v>
      </c>
      <c r="AX30" s="73">
        <f>IF($B30="",0,SUMPRODUCT(-('Gastos Gerais'!$F$4:$F$1002='Gastos das Atividades'!$B30),-('Gastos das Atividades'!AX$3&gt;='Gastos Gerais'!$D$4:$D$1002),-('Gastos das Atividades'!AX$3&lt;='Gastos Gerais'!$E$4:$E$1002),-('Gastos Gerais'!$C$4:$C$1002)))</f>
        <v>0</v>
      </c>
      <c r="AY30" s="73">
        <f>IF($B30="",0,SUMPRODUCT(-('Gastos Gerais'!$F$4:$F$1002='Gastos das Atividades'!$B30),-('Gastos das Atividades'!AY$3&gt;='Gastos Gerais'!$D$4:$D$1002),-('Gastos das Atividades'!AY$3&lt;='Gastos Gerais'!$E$4:$E$1002),-('Gastos Gerais'!$C$4:$C$1002)))</f>
        <v>0</v>
      </c>
      <c r="AZ30" s="73">
        <f>IF($B30="",0,SUMPRODUCT(-('Gastos Gerais'!$F$4:$F$1002='Gastos das Atividades'!$B30),-('Gastos das Atividades'!AZ$3&gt;='Gastos Gerais'!$D$4:$D$1002),-('Gastos das Atividades'!AZ$3&lt;='Gastos Gerais'!$E$4:$E$1002),-('Gastos Gerais'!$C$4:$C$1002)))</f>
        <v>0</v>
      </c>
      <c r="BA30" s="73">
        <f>IF($B30="",0,SUMPRODUCT(-('Gastos Gerais'!$F$4:$F$1002='Gastos das Atividades'!$B30),-('Gastos das Atividades'!BA$3&gt;='Gastos Gerais'!$D$4:$D$1002),-('Gastos das Atividades'!BA$3&lt;='Gastos Gerais'!$E$4:$E$1002),-('Gastos Gerais'!$C$4:$C$1002)))</f>
        <v>0</v>
      </c>
      <c r="BB30" s="73">
        <f>IF($B30="",0,SUMPRODUCT(-('Gastos Gerais'!$F$4:$F$1002='Gastos das Atividades'!$B30),-('Gastos das Atividades'!BB$3&gt;='Gastos Gerais'!$D$4:$D$1002),-('Gastos das Atividades'!BB$3&lt;='Gastos Gerais'!$E$4:$E$1002),-('Gastos Gerais'!$C$4:$C$1002)))</f>
        <v>0</v>
      </c>
      <c r="BC30" s="73">
        <f>IF($B30="",0,SUMPRODUCT(-('Gastos Gerais'!$F$4:$F$1002='Gastos das Atividades'!$B30),-('Gastos das Atividades'!BC$3&gt;='Gastos Gerais'!$D$4:$D$1002),-('Gastos das Atividades'!BC$3&lt;='Gastos Gerais'!$E$4:$E$1002),-('Gastos Gerais'!$C$4:$C$1002)))</f>
        <v>0</v>
      </c>
      <c r="BD30" s="73">
        <f>IF($B30="",0,SUMPRODUCT(-('Gastos Gerais'!$F$4:$F$1002='Gastos das Atividades'!$B30),-('Gastos das Atividades'!BD$3&gt;='Gastos Gerais'!$D$4:$D$1002),-('Gastos das Atividades'!BD$3&lt;='Gastos Gerais'!$E$4:$E$1002),-('Gastos Gerais'!$C$4:$C$1002)))</f>
        <v>0</v>
      </c>
      <c r="BE30" s="73">
        <f>IF($B30="",0,SUMPRODUCT(-('Gastos Gerais'!$F$4:$F$1002='Gastos das Atividades'!$B30),-('Gastos das Atividades'!BE$3&gt;='Gastos Gerais'!$D$4:$D$1002),-('Gastos das Atividades'!BE$3&lt;='Gastos Gerais'!$E$4:$E$1002),-('Gastos Gerais'!$C$4:$C$1002)))</f>
        <v>0</v>
      </c>
      <c r="BF30" s="73">
        <f>IF($B30="",0,SUMPRODUCT(-('Gastos Gerais'!$F$4:$F$1002='Gastos das Atividades'!$B30),-('Gastos das Atividades'!BF$3&gt;='Gastos Gerais'!$D$4:$D$1002),-('Gastos das Atividades'!BF$3&lt;='Gastos Gerais'!$E$4:$E$1002),-('Gastos Gerais'!$C$4:$C$1002)))</f>
        <v>0</v>
      </c>
      <c r="BG30" s="73">
        <f>IF($B30="",0,SUMPRODUCT(-('Gastos Gerais'!$F$4:$F$1002='Gastos das Atividades'!$B30),-('Gastos das Atividades'!BG$3&gt;='Gastos Gerais'!$D$4:$D$1002),-('Gastos das Atividades'!BG$3&lt;='Gastos Gerais'!$E$4:$E$1002),-('Gastos Gerais'!$C$4:$C$1002)))</f>
        <v>0</v>
      </c>
      <c r="BH30" s="73">
        <f>IF($B30="",0,SUMPRODUCT(-('Gastos Gerais'!$F$4:$F$1002='Gastos das Atividades'!$B30),-('Gastos das Atividades'!BH$3&gt;='Gastos Gerais'!$D$4:$D$1002),-('Gastos das Atividades'!BH$3&lt;='Gastos Gerais'!$E$4:$E$1002),-('Gastos Gerais'!$C$4:$C$1002)))</f>
        <v>0</v>
      </c>
      <c r="BI30" s="73">
        <f>IF($B30="",0,SUMPRODUCT(-('Gastos Gerais'!$F$4:$F$1002='Gastos das Atividades'!$B30),-('Gastos das Atividades'!BI$3&gt;='Gastos Gerais'!$D$4:$D$1002),-('Gastos das Atividades'!BI$3&lt;='Gastos Gerais'!$E$4:$E$1002),-('Gastos Gerais'!$C$4:$C$1002)))</f>
        <v>0</v>
      </c>
      <c r="BJ30" s="73">
        <f>IF($B30="",0,SUMPRODUCT(-('Gastos Gerais'!$F$4:$F$1002='Gastos das Atividades'!$B30),-('Gastos das Atividades'!BJ$3&gt;='Gastos Gerais'!$D$4:$D$1002),-('Gastos das Atividades'!BJ$3&lt;='Gastos Gerais'!$E$4:$E$1002),-('Gastos Gerais'!$C$4:$C$1002)))</f>
        <v>0</v>
      </c>
      <c r="BK30" s="73">
        <f>IF($B30="",0,SUMPRODUCT(-('Gastos Gerais'!$F$4:$F$1002='Gastos das Atividades'!$B30),-('Gastos das Atividades'!BK$3&gt;='Gastos Gerais'!$D$4:$D$1002),-('Gastos das Atividades'!BK$3&lt;='Gastos Gerais'!$E$4:$E$1002),-('Gastos Gerais'!$C$4:$C$1002)))</f>
        <v>0</v>
      </c>
      <c r="BL30" s="73">
        <f>IF($B30="",0,SUMPRODUCT(-('Gastos Gerais'!$F$4:$F$1002='Gastos das Atividades'!$B30),-('Gastos das Atividades'!BL$3&gt;='Gastos Gerais'!$D$4:$D$1002),-('Gastos das Atividades'!BL$3&lt;='Gastos Gerais'!$E$4:$E$1002),-('Gastos Gerais'!$C$4:$C$1002)))</f>
        <v>0</v>
      </c>
      <c r="BM30" s="73">
        <f>IF($B30="",0,SUMPRODUCT(-('Gastos Gerais'!$F$4:$F$1002='Gastos das Atividades'!$B30),-('Gastos das Atividades'!BM$3&gt;='Gastos Gerais'!$D$4:$D$1002),-('Gastos das Atividades'!BM$3&lt;='Gastos Gerais'!$E$4:$E$1002),-('Gastos Gerais'!$C$4:$C$1002)))</f>
        <v>0</v>
      </c>
      <c r="BN30" s="73">
        <f>IF($B30="",0,SUMPRODUCT(-('Gastos Gerais'!$F$4:$F$1002='Gastos das Atividades'!$B30),-('Gastos das Atividades'!BN$3&gt;='Gastos Gerais'!$D$4:$D$1002),-('Gastos das Atividades'!BN$3&lt;='Gastos Gerais'!$E$4:$E$1002),-('Gastos Gerais'!$C$4:$C$1002)))</f>
        <v>0</v>
      </c>
      <c r="BO30" s="73">
        <f>IF($B30="",0,SUMPRODUCT(-('Gastos Gerais'!$F$4:$F$1002='Gastos das Atividades'!$B30),-('Gastos das Atividades'!BO$3&gt;='Gastos Gerais'!$D$4:$D$1002),-('Gastos das Atividades'!BO$3&lt;='Gastos Gerais'!$E$4:$E$1002),-('Gastos Gerais'!$C$4:$C$1002)))</f>
        <v>0</v>
      </c>
      <c r="BP30" s="73">
        <f>IF($B30="",0,SUMPRODUCT(-('Gastos Gerais'!$F$4:$F$1002='Gastos das Atividades'!$B30),-('Gastos das Atividades'!BP$3&gt;='Gastos Gerais'!$D$4:$D$1002),-('Gastos das Atividades'!BP$3&lt;='Gastos Gerais'!$E$4:$E$1002),-('Gastos Gerais'!$C$4:$C$1002)))</f>
        <v>0</v>
      </c>
      <c r="BQ30" s="73">
        <f>IF($B30="",0,SUMPRODUCT(-('Gastos Gerais'!$F$4:$F$1002='Gastos das Atividades'!$B30),-('Gastos das Atividades'!BQ$3&gt;='Gastos Gerais'!$D$4:$D$1002),-('Gastos das Atividades'!BQ$3&lt;='Gastos Gerais'!$E$4:$E$1002),-('Gastos Gerais'!$C$4:$C$1002)))</f>
        <v>0</v>
      </c>
      <c r="BR30" s="73">
        <f>IF($B30="",0,SUMPRODUCT(-('Gastos Gerais'!$F$4:$F$1002='Gastos das Atividades'!$B30),-('Gastos das Atividades'!BR$3&gt;='Gastos Gerais'!$D$4:$D$1002),-('Gastos das Atividades'!BR$3&lt;='Gastos Gerais'!$E$4:$E$1002),-('Gastos Gerais'!$C$4:$C$1002)))</f>
        <v>0</v>
      </c>
      <c r="BS30" s="73">
        <f>IF($B30="",0,SUMPRODUCT(-('Gastos Gerais'!$F$4:$F$1002='Gastos das Atividades'!$B30),-('Gastos das Atividades'!BS$3&gt;='Gastos Gerais'!$D$4:$D$1002),-('Gastos das Atividades'!BS$3&lt;='Gastos Gerais'!$E$4:$E$1002),-('Gastos Gerais'!$C$4:$C$1002)))</f>
        <v>0</v>
      </c>
      <c r="BT30" s="73">
        <f>IF($B30="",0,SUMPRODUCT(-('Gastos Gerais'!$F$4:$F$1002='Gastos das Atividades'!$B30),-('Gastos das Atividades'!BT$3&gt;='Gastos Gerais'!$D$4:$D$1002),-('Gastos das Atividades'!BT$3&lt;='Gastos Gerais'!$E$4:$E$1002),-('Gastos Gerais'!$C$4:$C$1002)))</f>
        <v>0</v>
      </c>
      <c r="BU30" s="73">
        <f>IF($B30="",0,SUMPRODUCT(-('Gastos Gerais'!$F$4:$F$1002='Gastos das Atividades'!$B30),-('Gastos das Atividades'!BU$3&gt;='Gastos Gerais'!$D$4:$D$1002),-('Gastos das Atividades'!BU$3&lt;='Gastos Gerais'!$E$4:$E$1002),-('Gastos Gerais'!$C$4:$C$1002)))</f>
        <v>0</v>
      </c>
      <c r="BV30" s="73">
        <f>IF($B30="",0,SUMPRODUCT(-('Gastos Gerais'!$F$4:$F$1002='Gastos das Atividades'!$B30),-('Gastos das Atividades'!BV$3&gt;='Gastos Gerais'!$D$4:$D$1002),-('Gastos das Atividades'!BV$3&lt;='Gastos Gerais'!$E$4:$E$1002),-('Gastos Gerais'!$C$4:$C$1002)))</f>
        <v>0</v>
      </c>
      <c r="BW30" s="73">
        <f>IF($B30="",0,SUMPRODUCT(-('Gastos Gerais'!$F$4:$F$1002='Gastos das Atividades'!$B30),-('Gastos das Atividades'!BW$3&gt;='Gastos Gerais'!$D$4:$D$1002),-('Gastos das Atividades'!BW$3&lt;='Gastos Gerais'!$E$4:$E$1002),-('Gastos Gerais'!$C$4:$C$1002)))</f>
        <v>0</v>
      </c>
      <c r="BX30" s="73">
        <f>IF($B30="",0,SUMPRODUCT(-('Gastos Gerais'!$F$4:$F$1002='Gastos das Atividades'!$B30),-('Gastos das Atividades'!BX$3&gt;='Gastos Gerais'!$D$4:$D$1002),-('Gastos das Atividades'!BX$3&lt;='Gastos Gerais'!$E$4:$E$1002),-('Gastos Gerais'!$C$4:$C$1002)))</f>
        <v>0</v>
      </c>
    </row>
    <row r="31" spans="1:76">
      <c r="A31" s="139">
        <v>28</v>
      </c>
      <c r="B31" s="157"/>
      <c r="C31" s="298">
        <v>0</v>
      </c>
      <c r="D31" s="349">
        <f t="shared" si="9"/>
        <v>0</v>
      </c>
      <c r="E31" s="137">
        <f t="shared" si="10"/>
        <v>0</v>
      </c>
      <c r="F31" s="73">
        <f t="shared" si="2"/>
        <v>0</v>
      </c>
      <c r="G31" s="73">
        <f t="shared" si="2"/>
        <v>0</v>
      </c>
      <c r="H31" s="73">
        <f t="shared" si="2"/>
        <v>0</v>
      </c>
      <c r="I31" s="73">
        <f t="shared" si="2"/>
        <v>0</v>
      </c>
      <c r="J31" s="138">
        <f t="shared" si="3"/>
        <v>0</v>
      </c>
      <c r="K31" s="76">
        <f t="shared" si="4"/>
        <v>0</v>
      </c>
      <c r="L31" s="76">
        <f t="shared" si="5"/>
        <v>0</v>
      </c>
      <c r="M31" s="76">
        <f t="shared" si="6"/>
        <v>0</v>
      </c>
      <c r="N31" s="76">
        <f t="shared" si="11"/>
        <v>0</v>
      </c>
      <c r="O31" s="76">
        <f t="shared" si="12"/>
        <v>0</v>
      </c>
      <c r="P31" s="202">
        <f t="shared" si="8"/>
        <v>0</v>
      </c>
      <c r="Q31" s="73">
        <f>IF($B31="",0,SUMPRODUCT(-('Gastos Gerais'!$F$4:$F$1002='Gastos das Atividades'!$B31),-('Gastos das Atividades'!Q$3&gt;='Gastos Gerais'!$D$4:$D$1002),-('Gastos das Atividades'!Q$3&lt;='Gastos Gerais'!$E$4:$E$1002),-('Gastos Gerais'!$C$4:$C$1002)))</f>
        <v>0</v>
      </c>
      <c r="R31" s="73">
        <f>IF($B31="",0,SUMPRODUCT(-('Gastos Gerais'!$F$4:$F$1002='Gastos das Atividades'!$B31),-('Gastos das Atividades'!R$3&gt;='Gastos Gerais'!$D$4:$D$1002),-('Gastos das Atividades'!R$3&lt;='Gastos Gerais'!$E$4:$E$1002),-('Gastos Gerais'!$C$4:$C$1002)))</f>
        <v>0</v>
      </c>
      <c r="S31" s="73">
        <f>IF($B31="",0,SUMPRODUCT(-('Gastos Gerais'!$F$4:$F$1002='Gastos das Atividades'!$B31),-('Gastos das Atividades'!S$3&gt;='Gastos Gerais'!$D$4:$D$1002),-('Gastos das Atividades'!S$3&lt;='Gastos Gerais'!$E$4:$E$1002),-('Gastos Gerais'!$C$4:$C$1002)))</f>
        <v>0</v>
      </c>
      <c r="T31" s="73">
        <f>IF($B31="",0,SUMPRODUCT(-('Gastos Gerais'!$F$4:$F$1002='Gastos das Atividades'!$B31),-('Gastos das Atividades'!T$3&gt;='Gastos Gerais'!$D$4:$D$1002),-('Gastos das Atividades'!T$3&lt;='Gastos Gerais'!$E$4:$E$1002),-('Gastos Gerais'!$C$4:$C$1002)))</f>
        <v>0</v>
      </c>
      <c r="U31" s="73">
        <f>IF($B31="",0,SUMPRODUCT(-('Gastos Gerais'!$F$4:$F$1002='Gastos das Atividades'!$B31),-('Gastos das Atividades'!U$3&gt;='Gastos Gerais'!$D$4:$D$1002),-('Gastos das Atividades'!U$3&lt;='Gastos Gerais'!$E$4:$E$1002),-('Gastos Gerais'!$C$4:$C$1002)))</f>
        <v>0</v>
      </c>
      <c r="V31" s="73">
        <f>IF($B31="",0,SUMPRODUCT(-('Gastos Gerais'!$F$4:$F$1002='Gastos das Atividades'!$B31),-('Gastos das Atividades'!V$3&gt;='Gastos Gerais'!$D$4:$D$1002),-('Gastos das Atividades'!V$3&lt;='Gastos Gerais'!$E$4:$E$1002),-('Gastos Gerais'!$C$4:$C$1002)))</f>
        <v>0</v>
      </c>
      <c r="W31" s="73">
        <f>IF($B31="",0,SUMPRODUCT(-('Gastos Gerais'!$F$4:$F$1002='Gastos das Atividades'!$B31),-('Gastos das Atividades'!W$3&gt;='Gastos Gerais'!$D$4:$D$1002),-('Gastos das Atividades'!W$3&lt;='Gastos Gerais'!$E$4:$E$1002),-('Gastos Gerais'!$C$4:$C$1002)))</f>
        <v>0</v>
      </c>
      <c r="X31" s="73">
        <f>IF($B31="",0,SUMPRODUCT(-('Gastos Gerais'!$F$4:$F$1002='Gastos das Atividades'!$B31),-('Gastos das Atividades'!X$3&gt;='Gastos Gerais'!$D$4:$D$1002),-('Gastos das Atividades'!X$3&lt;='Gastos Gerais'!$E$4:$E$1002),-('Gastos Gerais'!$C$4:$C$1002)))</f>
        <v>0</v>
      </c>
      <c r="Y31" s="73">
        <f>IF($B31="",0,SUMPRODUCT(-('Gastos Gerais'!$F$4:$F$1002='Gastos das Atividades'!$B31),-('Gastos das Atividades'!Y$3&gt;='Gastos Gerais'!$D$4:$D$1002),-('Gastos das Atividades'!Y$3&lt;='Gastos Gerais'!$E$4:$E$1002),-('Gastos Gerais'!$C$4:$C$1002)))</f>
        <v>0</v>
      </c>
      <c r="Z31" s="73">
        <f>IF($B31="",0,SUMPRODUCT(-('Gastos Gerais'!$F$4:$F$1002='Gastos das Atividades'!$B31),-('Gastos das Atividades'!Z$3&gt;='Gastos Gerais'!$D$4:$D$1002),-('Gastos das Atividades'!Z$3&lt;='Gastos Gerais'!$E$4:$E$1002),-('Gastos Gerais'!$C$4:$C$1002)))</f>
        <v>0</v>
      </c>
      <c r="AA31" s="73">
        <f>IF($B31="",0,SUMPRODUCT(-('Gastos Gerais'!$F$4:$F$1002='Gastos das Atividades'!$B31),-('Gastos das Atividades'!AA$3&gt;='Gastos Gerais'!$D$4:$D$1002),-('Gastos das Atividades'!AA$3&lt;='Gastos Gerais'!$E$4:$E$1002),-('Gastos Gerais'!$C$4:$C$1002)))</f>
        <v>0</v>
      </c>
      <c r="AB31" s="73">
        <f>IF($B31="",0,SUMPRODUCT(-('Gastos Gerais'!$F$4:$F$1002='Gastos das Atividades'!$B31),-('Gastos das Atividades'!AB$3&gt;='Gastos Gerais'!$D$4:$D$1002),-('Gastos das Atividades'!AB$3&lt;='Gastos Gerais'!$E$4:$E$1002),-('Gastos Gerais'!$C$4:$C$1002)))</f>
        <v>0</v>
      </c>
      <c r="AC31" s="73">
        <f>IF($B31="",0,SUMPRODUCT(-('Gastos Gerais'!$F$4:$F$1002='Gastos das Atividades'!$B31),-('Gastos das Atividades'!AC$3&gt;='Gastos Gerais'!$D$4:$D$1002),-('Gastos das Atividades'!AC$3&lt;='Gastos Gerais'!$E$4:$E$1002),-('Gastos Gerais'!$C$4:$C$1002)))</f>
        <v>0</v>
      </c>
      <c r="AD31" s="73">
        <f>IF($B31="",0,SUMPRODUCT(-('Gastos Gerais'!$F$4:$F$1002='Gastos das Atividades'!$B31),-('Gastos das Atividades'!AD$3&gt;='Gastos Gerais'!$D$4:$D$1002),-('Gastos das Atividades'!AD$3&lt;='Gastos Gerais'!$E$4:$E$1002),-('Gastos Gerais'!$C$4:$C$1002)))</f>
        <v>0</v>
      </c>
      <c r="AE31" s="73">
        <f>IF($B31="",0,SUMPRODUCT(-('Gastos Gerais'!$F$4:$F$1002='Gastos das Atividades'!$B31),-('Gastos das Atividades'!AE$3&gt;='Gastos Gerais'!$D$4:$D$1002),-('Gastos das Atividades'!AE$3&lt;='Gastos Gerais'!$E$4:$E$1002),-('Gastos Gerais'!$C$4:$C$1002)))</f>
        <v>0</v>
      </c>
      <c r="AF31" s="73">
        <f>IF($B31="",0,SUMPRODUCT(-('Gastos Gerais'!$F$4:$F$1002='Gastos das Atividades'!$B31),-('Gastos das Atividades'!AF$3&gt;='Gastos Gerais'!$D$4:$D$1002),-('Gastos das Atividades'!AF$3&lt;='Gastos Gerais'!$E$4:$E$1002),-('Gastos Gerais'!$C$4:$C$1002)))</f>
        <v>0</v>
      </c>
      <c r="AG31" s="73">
        <f>IF($B31="",0,SUMPRODUCT(-('Gastos Gerais'!$F$4:$F$1002='Gastos das Atividades'!$B31),-('Gastos das Atividades'!AG$3&gt;='Gastos Gerais'!$D$4:$D$1002),-('Gastos das Atividades'!AG$3&lt;='Gastos Gerais'!$E$4:$E$1002),-('Gastos Gerais'!$C$4:$C$1002)))</f>
        <v>0</v>
      </c>
      <c r="AH31" s="73">
        <f>IF($B31="",0,SUMPRODUCT(-('Gastos Gerais'!$F$4:$F$1002='Gastos das Atividades'!$B31),-('Gastos das Atividades'!AH$3&gt;='Gastos Gerais'!$D$4:$D$1002),-('Gastos das Atividades'!AH$3&lt;='Gastos Gerais'!$E$4:$E$1002),-('Gastos Gerais'!$C$4:$C$1002)))</f>
        <v>0</v>
      </c>
      <c r="AI31" s="73">
        <f>IF($B31="",0,SUMPRODUCT(-('Gastos Gerais'!$F$4:$F$1002='Gastos das Atividades'!$B31),-('Gastos das Atividades'!AI$3&gt;='Gastos Gerais'!$D$4:$D$1002),-('Gastos das Atividades'!AI$3&lt;='Gastos Gerais'!$E$4:$E$1002),-('Gastos Gerais'!$C$4:$C$1002)))</f>
        <v>0</v>
      </c>
      <c r="AJ31" s="73">
        <f>IF($B31="",0,SUMPRODUCT(-('Gastos Gerais'!$F$4:$F$1002='Gastos das Atividades'!$B31),-('Gastos das Atividades'!AJ$3&gt;='Gastos Gerais'!$D$4:$D$1002),-('Gastos das Atividades'!AJ$3&lt;='Gastos Gerais'!$E$4:$E$1002),-('Gastos Gerais'!$C$4:$C$1002)))</f>
        <v>0</v>
      </c>
      <c r="AK31" s="73">
        <f>IF($B31="",0,SUMPRODUCT(-('Gastos Gerais'!$F$4:$F$1002='Gastos das Atividades'!$B31),-('Gastos das Atividades'!AK$3&gt;='Gastos Gerais'!$D$4:$D$1002),-('Gastos das Atividades'!AK$3&lt;='Gastos Gerais'!$E$4:$E$1002),-('Gastos Gerais'!$C$4:$C$1002)))</f>
        <v>0</v>
      </c>
      <c r="AL31" s="73">
        <f>IF($B31="",0,SUMPRODUCT(-('Gastos Gerais'!$F$4:$F$1002='Gastos das Atividades'!$B31),-('Gastos das Atividades'!AL$3&gt;='Gastos Gerais'!$D$4:$D$1002),-('Gastos das Atividades'!AL$3&lt;='Gastos Gerais'!$E$4:$E$1002),-('Gastos Gerais'!$C$4:$C$1002)))</f>
        <v>0</v>
      </c>
      <c r="AM31" s="73">
        <f>IF($B31="",0,SUMPRODUCT(-('Gastos Gerais'!$F$4:$F$1002='Gastos das Atividades'!$B31),-('Gastos das Atividades'!AM$3&gt;='Gastos Gerais'!$D$4:$D$1002),-('Gastos das Atividades'!AM$3&lt;='Gastos Gerais'!$E$4:$E$1002),-('Gastos Gerais'!$C$4:$C$1002)))</f>
        <v>0</v>
      </c>
      <c r="AN31" s="73">
        <f>IF($B31="",0,SUMPRODUCT(-('Gastos Gerais'!$F$4:$F$1002='Gastos das Atividades'!$B31),-('Gastos das Atividades'!AN$3&gt;='Gastos Gerais'!$D$4:$D$1002),-('Gastos das Atividades'!AN$3&lt;='Gastos Gerais'!$E$4:$E$1002),-('Gastos Gerais'!$C$4:$C$1002)))</f>
        <v>0</v>
      </c>
      <c r="AO31" s="73">
        <f>IF($B31="",0,SUMPRODUCT(-('Gastos Gerais'!$F$4:$F$1002='Gastos das Atividades'!$B31),-('Gastos das Atividades'!AO$3&gt;='Gastos Gerais'!$D$4:$D$1002),-('Gastos das Atividades'!AO$3&lt;='Gastos Gerais'!$E$4:$E$1002),-('Gastos Gerais'!$C$4:$C$1002)))</f>
        <v>0</v>
      </c>
      <c r="AP31" s="73">
        <f>IF($B31="",0,SUMPRODUCT(-('Gastos Gerais'!$F$4:$F$1002='Gastos das Atividades'!$B31),-('Gastos das Atividades'!AP$3&gt;='Gastos Gerais'!$D$4:$D$1002),-('Gastos das Atividades'!AP$3&lt;='Gastos Gerais'!$E$4:$E$1002),-('Gastos Gerais'!$C$4:$C$1002)))</f>
        <v>0</v>
      </c>
      <c r="AQ31" s="73">
        <f>IF($B31="",0,SUMPRODUCT(-('Gastos Gerais'!$F$4:$F$1002='Gastos das Atividades'!$B31),-('Gastos das Atividades'!AQ$3&gt;='Gastos Gerais'!$D$4:$D$1002),-('Gastos das Atividades'!AQ$3&lt;='Gastos Gerais'!$E$4:$E$1002),-('Gastos Gerais'!$C$4:$C$1002)))</f>
        <v>0</v>
      </c>
      <c r="AR31" s="73">
        <f>IF($B31="",0,SUMPRODUCT(-('Gastos Gerais'!$F$4:$F$1002='Gastos das Atividades'!$B31),-('Gastos das Atividades'!AR$3&gt;='Gastos Gerais'!$D$4:$D$1002),-('Gastos das Atividades'!AR$3&lt;='Gastos Gerais'!$E$4:$E$1002),-('Gastos Gerais'!$C$4:$C$1002)))</f>
        <v>0</v>
      </c>
      <c r="AS31" s="73">
        <f>IF($B31="",0,SUMPRODUCT(-('Gastos Gerais'!$F$4:$F$1002='Gastos das Atividades'!$B31),-('Gastos das Atividades'!AS$3&gt;='Gastos Gerais'!$D$4:$D$1002),-('Gastos das Atividades'!AS$3&lt;='Gastos Gerais'!$E$4:$E$1002),-('Gastos Gerais'!$C$4:$C$1002)))</f>
        <v>0</v>
      </c>
      <c r="AT31" s="73">
        <f>IF($B31="",0,SUMPRODUCT(-('Gastos Gerais'!$F$4:$F$1002='Gastos das Atividades'!$B31),-('Gastos das Atividades'!AT$3&gt;='Gastos Gerais'!$D$4:$D$1002),-('Gastos das Atividades'!AT$3&lt;='Gastos Gerais'!$E$4:$E$1002),-('Gastos Gerais'!$C$4:$C$1002)))</f>
        <v>0</v>
      </c>
      <c r="AU31" s="73">
        <f>IF($B31="",0,SUMPRODUCT(-('Gastos Gerais'!$F$4:$F$1002='Gastos das Atividades'!$B31),-('Gastos das Atividades'!AU$3&gt;='Gastos Gerais'!$D$4:$D$1002),-('Gastos das Atividades'!AU$3&lt;='Gastos Gerais'!$E$4:$E$1002),-('Gastos Gerais'!$C$4:$C$1002)))</f>
        <v>0</v>
      </c>
      <c r="AV31" s="73">
        <f>IF($B31="",0,SUMPRODUCT(-('Gastos Gerais'!$F$4:$F$1002='Gastos das Atividades'!$B31),-('Gastos das Atividades'!AV$3&gt;='Gastos Gerais'!$D$4:$D$1002),-('Gastos das Atividades'!AV$3&lt;='Gastos Gerais'!$E$4:$E$1002),-('Gastos Gerais'!$C$4:$C$1002)))</f>
        <v>0</v>
      </c>
      <c r="AW31" s="73">
        <f>IF($B31="",0,SUMPRODUCT(-('Gastos Gerais'!$F$4:$F$1002='Gastos das Atividades'!$B31),-('Gastos das Atividades'!AW$3&gt;='Gastos Gerais'!$D$4:$D$1002),-('Gastos das Atividades'!AW$3&lt;='Gastos Gerais'!$E$4:$E$1002),-('Gastos Gerais'!$C$4:$C$1002)))</f>
        <v>0</v>
      </c>
      <c r="AX31" s="73">
        <f>IF($B31="",0,SUMPRODUCT(-('Gastos Gerais'!$F$4:$F$1002='Gastos das Atividades'!$B31),-('Gastos das Atividades'!AX$3&gt;='Gastos Gerais'!$D$4:$D$1002),-('Gastos das Atividades'!AX$3&lt;='Gastos Gerais'!$E$4:$E$1002),-('Gastos Gerais'!$C$4:$C$1002)))</f>
        <v>0</v>
      </c>
      <c r="AY31" s="73">
        <f>IF($B31="",0,SUMPRODUCT(-('Gastos Gerais'!$F$4:$F$1002='Gastos das Atividades'!$B31),-('Gastos das Atividades'!AY$3&gt;='Gastos Gerais'!$D$4:$D$1002),-('Gastos das Atividades'!AY$3&lt;='Gastos Gerais'!$E$4:$E$1002),-('Gastos Gerais'!$C$4:$C$1002)))</f>
        <v>0</v>
      </c>
      <c r="AZ31" s="73">
        <f>IF($B31="",0,SUMPRODUCT(-('Gastos Gerais'!$F$4:$F$1002='Gastos das Atividades'!$B31),-('Gastos das Atividades'!AZ$3&gt;='Gastos Gerais'!$D$4:$D$1002),-('Gastos das Atividades'!AZ$3&lt;='Gastos Gerais'!$E$4:$E$1002),-('Gastos Gerais'!$C$4:$C$1002)))</f>
        <v>0</v>
      </c>
      <c r="BA31" s="73">
        <f>IF($B31="",0,SUMPRODUCT(-('Gastos Gerais'!$F$4:$F$1002='Gastos das Atividades'!$B31),-('Gastos das Atividades'!BA$3&gt;='Gastos Gerais'!$D$4:$D$1002),-('Gastos das Atividades'!BA$3&lt;='Gastos Gerais'!$E$4:$E$1002),-('Gastos Gerais'!$C$4:$C$1002)))</f>
        <v>0</v>
      </c>
      <c r="BB31" s="73">
        <f>IF($B31="",0,SUMPRODUCT(-('Gastos Gerais'!$F$4:$F$1002='Gastos das Atividades'!$B31),-('Gastos das Atividades'!BB$3&gt;='Gastos Gerais'!$D$4:$D$1002),-('Gastos das Atividades'!BB$3&lt;='Gastos Gerais'!$E$4:$E$1002),-('Gastos Gerais'!$C$4:$C$1002)))</f>
        <v>0</v>
      </c>
      <c r="BC31" s="73">
        <f>IF($B31="",0,SUMPRODUCT(-('Gastos Gerais'!$F$4:$F$1002='Gastos das Atividades'!$B31),-('Gastos das Atividades'!BC$3&gt;='Gastos Gerais'!$D$4:$D$1002),-('Gastos das Atividades'!BC$3&lt;='Gastos Gerais'!$E$4:$E$1002),-('Gastos Gerais'!$C$4:$C$1002)))</f>
        <v>0</v>
      </c>
      <c r="BD31" s="73">
        <f>IF($B31="",0,SUMPRODUCT(-('Gastos Gerais'!$F$4:$F$1002='Gastos das Atividades'!$B31),-('Gastos das Atividades'!BD$3&gt;='Gastos Gerais'!$D$4:$D$1002),-('Gastos das Atividades'!BD$3&lt;='Gastos Gerais'!$E$4:$E$1002),-('Gastos Gerais'!$C$4:$C$1002)))</f>
        <v>0</v>
      </c>
      <c r="BE31" s="73">
        <f>IF($B31="",0,SUMPRODUCT(-('Gastos Gerais'!$F$4:$F$1002='Gastos das Atividades'!$B31),-('Gastos das Atividades'!BE$3&gt;='Gastos Gerais'!$D$4:$D$1002),-('Gastos das Atividades'!BE$3&lt;='Gastos Gerais'!$E$4:$E$1002),-('Gastos Gerais'!$C$4:$C$1002)))</f>
        <v>0</v>
      </c>
      <c r="BF31" s="73">
        <f>IF($B31="",0,SUMPRODUCT(-('Gastos Gerais'!$F$4:$F$1002='Gastos das Atividades'!$B31),-('Gastos das Atividades'!BF$3&gt;='Gastos Gerais'!$D$4:$D$1002),-('Gastos das Atividades'!BF$3&lt;='Gastos Gerais'!$E$4:$E$1002),-('Gastos Gerais'!$C$4:$C$1002)))</f>
        <v>0</v>
      </c>
      <c r="BG31" s="73">
        <f>IF($B31="",0,SUMPRODUCT(-('Gastos Gerais'!$F$4:$F$1002='Gastos das Atividades'!$B31),-('Gastos das Atividades'!BG$3&gt;='Gastos Gerais'!$D$4:$D$1002),-('Gastos das Atividades'!BG$3&lt;='Gastos Gerais'!$E$4:$E$1002),-('Gastos Gerais'!$C$4:$C$1002)))</f>
        <v>0</v>
      </c>
      <c r="BH31" s="73">
        <f>IF($B31="",0,SUMPRODUCT(-('Gastos Gerais'!$F$4:$F$1002='Gastos das Atividades'!$B31),-('Gastos das Atividades'!BH$3&gt;='Gastos Gerais'!$D$4:$D$1002),-('Gastos das Atividades'!BH$3&lt;='Gastos Gerais'!$E$4:$E$1002),-('Gastos Gerais'!$C$4:$C$1002)))</f>
        <v>0</v>
      </c>
      <c r="BI31" s="73">
        <f>IF($B31="",0,SUMPRODUCT(-('Gastos Gerais'!$F$4:$F$1002='Gastos das Atividades'!$B31),-('Gastos das Atividades'!BI$3&gt;='Gastos Gerais'!$D$4:$D$1002),-('Gastos das Atividades'!BI$3&lt;='Gastos Gerais'!$E$4:$E$1002),-('Gastos Gerais'!$C$4:$C$1002)))</f>
        <v>0</v>
      </c>
      <c r="BJ31" s="73">
        <f>IF($B31="",0,SUMPRODUCT(-('Gastos Gerais'!$F$4:$F$1002='Gastos das Atividades'!$B31),-('Gastos das Atividades'!BJ$3&gt;='Gastos Gerais'!$D$4:$D$1002),-('Gastos das Atividades'!BJ$3&lt;='Gastos Gerais'!$E$4:$E$1002),-('Gastos Gerais'!$C$4:$C$1002)))</f>
        <v>0</v>
      </c>
      <c r="BK31" s="73">
        <f>IF($B31="",0,SUMPRODUCT(-('Gastos Gerais'!$F$4:$F$1002='Gastos das Atividades'!$B31),-('Gastos das Atividades'!BK$3&gt;='Gastos Gerais'!$D$4:$D$1002),-('Gastos das Atividades'!BK$3&lt;='Gastos Gerais'!$E$4:$E$1002),-('Gastos Gerais'!$C$4:$C$1002)))</f>
        <v>0</v>
      </c>
      <c r="BL31" s="73">
        <f>IF($B31="",0,SUMPRODUCT(-('Gastos Gerais'!$F$4:$F$1002='Gastos das Atividades'!$B31),-('Gastos das Atividades'!BL$3&gt;='Gastos Gerais'!$D$4:$D$1002),-('Gastos das Atividades'!BL$3&lt;='Gastos Gerais'!$E$4:$E$1002),-('Gastos Gerais'!$C$4:$C$1002)))</f>
        <v>0</v>
      </c>
      <c r="BM31" s="73">
        <f>IF($B31="",0,SUMPRODUCT(-('Gastos Gerais'!$F$4:$F$1002='Gastos das Atividades'!$B31),-('Gastos das Atividades'!BM$3&gt;='Gastos Gerais'!$D$4:$D$1002),-('Gastos das Atividades'!BM$3&lt;='Gastos Gerais'!$E$4:$E$1002),-('Gastos Gerais'!$C$4:$C$1002)))</f>
        <v>0</v>
      </c>
      <c r="BN31" s="73">
        <f>IF($B31="",0,SUMPRODUCT(-('Gastos Gerais'!$F$4:$F$1002='Gastos das Atividades'!$B31),-('Gastos das Atividades'!BN$3&gt;='Gastos Gerais'!$D$4:$D$1002),-('Gastos das Atividades'!BN$3&lt;='Gastos Gerais'!$E$4:$E$1002),-('Gastos Gerais'!$C$4:$C$1002)))</f>
        <v>0</v>
      </c>
      <c r="BO31" s="73">
        <f>IF($B31="",0,SUMPRODUCT(-('Gastos Gerais'!$F$4:$F$1002='Gastos das Atividades'!$B31),-('Gastos das Atividades'!BO$3&gt;='Gastos Gerais'!$D$4:$D$1002),-('Gastos das Atividades'!BO$3&lt;='Gastos Gerais'!$E$4:$E$1002),-('Gastos Gerais'!$C$4:$C$1002)))</f>
        <v>0</v>
      </c>
      <c r="BP31" s="73">
        <f>IF($B31="",0,SUMPRODUCT(-('Gastos Gerais'!$F$4:$F$1002='Gastos das Atividades'!$B31),-('Gastos das Atividades'!BP$3&gt;='Gastos Gerais'!$D$4:$D$1002),-('Gastos das Atividades'!BP$3&lt;='Gastos Gerais'!$E$4:$E$1002),-('Gastos Gerais'!$C$4:$C$1002)))</f>
        <v>0</v>
      </c>
      <c r="BQ31" s="73">
        <f>IF($B31="",0,SUMPRODUCT(-('Gastos Gerais'!$F$4:$F$1002='Gastos das Atividades'!$B31),-('Gastos das Atividades'!BQ$3&gt;='Gastos Gerais'!$D$4:$D$1002),-('Gastos das Atividades'!BQ$3&lt;='Gastos Gerais'!$E$4:$E$1002),-('Gastos Gerais'!$C$4:$C$1002)))</f>
        <v>0</v>
      </c>
      <c r="BR31" s="73">
        <f>IF($B31="",0,SUMPRODUCT(-('Gastos Gerais'!$F$4:$F$1002='Gastos das Atividades'!$B31),-('Gastos das Atividades'!BR$3&gt;='Gastos Gerais'!$D$4:$D$1002),-('Gastos das Atividades'!BR$3&lt;='Gastos Gerais'!$E$4:$E$1002),-('Gastos Gerais'!$C$4:$C$1002)))</f>
        <v>0</v>
      </c>
      <c r="BS31" s="73">
        <f>IF($B31="",0,SUMPRODUCT(-('Gastos Gerais'!$F$4:$F$1002='Gastos das Atividades'!$B31),-('Gastos das Atividades'!BS$3&gt;='Gastos Gerais'!$D$4:$D$1002),-('Gastos das Atividades'!BS$3&lt;='Gastos Gerais'!$E$4:$E$1002),-('Gastos Gerais'!$C$4:$C$1002)))</f>
        <v>0</v>
      </c>
      <c r="BT31" s="73">
        <f>IF($B31="",0,SUMPRODUCT(-('Gastos Gerais'!$F$4:$F$1002='Gastos das Atividades'!$B31),-('Gastos das Atividades'!BT$3&gt;='Gastos Gerais'!$D$4:$D$1002),-('Gastos das Atividades'!BT$3&lt;='Gastos Gerais'!$E$4:$E$1002),-('Gastos Gerais'!$C$4:$C$1002)))</f>
        <v>0</v>
      </c>
      <c r="BU31" s="73">
        <f>IF($B31="",0,SUMPRODUCT(-('Gastos Gerais'!$F$4:$F$1002='Gastos das Atividades'!$B31),-('Gastos das Atividades'!BU$3&gt;='Gastos Gerais'!$D$4:$D$1002),-('Gastos das Atividades'!BU$3&lt;='Gastos Gerais'!$E$4:$E$1002),-('Gastos Gerais'!$C$4:$C$1002)))</f>
        <v>0</v>
      </c>
      <c r="BV31" s="73">
        <f>IF($B31="",0,SUMPRODUCT(-('Gastos Gerais'!$F$4:$F$1002='Gastos das Atividades'!$B31),-('Gastos das Atividades'!BV$3&gt;='Gastos Gerais'!$D$4:$D$1002),-('Gastos das Atividades'!BV$3&lt;='Gastos Gerais'!$E$4:$E$1002),-('Gastos Gerais'!$C$4:$C$1002)))</f>
        <v>0</v>
      </c>
      <c r="BW31" s="73">
        <f>IF($B31="",0,SUMPRODUCT(-('Gastos Gerais'!$F$4:$F$1002='Gastos das Atividades'!$B31),-('Gastos das Atividades'!BW$3&gt;='Gastos Gerais'!$D$4:$D$1002),-('Gastos das Atividades'!BW$3&lt;='Gastos Gerais'!$E$4:$E$1002),-('Gastos Gerais'!$C$4:$C$1002)))</f>
        <v>0</v>
      </c>
      <c r="BX31" s="73">
        <f>IF($B31="",0,SUMPRODUCT(-('Gastos Gerais'!$F$4:$F$1002='Gastos das Atividades'!$B31),-('Gastos das Atividades'!BX$3&gt;='Gastos Gerais'!$D$4:$D$1002),-('Gastos das Atividades'!BX$3&lt;='Gastos Gerais'!$E$4:$E$1002),-('Gastos Gerais'!$C$4:$C$1002)))</f>
        <v>0</v>
      </c>
    </row>
    <row r="32" spans="1:76">
      <c r="A32" s="139">
        <v>29</v>
      </c>
      <c r="B32" s="157"/>
      <c r="C32" s="298">
        <v>0</v>
      </c>
      <c r="D32" s="349">
        <f t="shared" si="9"/>
        <v>0</v>
      </c>
      <c r="E32" s="137">
        <f t="shared" si="10"/>
        <v>0</v>
      </c>
      <c r="F32" s="73">
        <f t="shared" si="2"/>
        <v>0</v>
      </c>
      <c r="G32" s="73">
        <f t="shared" si="2"/>
        <v>0</v>
      </c>
      <c r="H32" s="73">
        <f t="shared" si="2"/>
        <v>0</v>
      </c>
      <c r="I32" s="73">
        <f t="shared" si="2"/>
        <v>0</v>
      </c>
      <c r="J32" s="138">
        <f t="shared" si="3"/>
        <v>0</v>
      </c>
      <c r="K32" s="76">
        <f t="shared" si="4"/>
        <v>0</v>
      </c>
      <c r="L32" s="76">
        <f t="shared" si="5"/>
        <v>0</v>
      </c>
      <c r="M32" s="76">
        <f t="shared" si="6"/>
        <v>0</v>
      </c>
      <c r="N32" s="76">
        <f t="shared" si="11"/>
        <v>0</v>
      </c>
      <c r="O32" s="76">
        <f t="shared" si="12"/>
        <v>0</v>
      </c>
      <c r="P32" s="202">
        <f t="shared" si="8"/>
        <v>0</v>
      </c>
      <c r="Q32" s="73">
        <f>IF($B32="",0,SUMPRODUCT(-('Gastos Gerais'!$F$4:$F$1002='Gastos das Atividades'!$B32),-('Gastos das Atividades'!Q$3&gt;='Gastos Gerais'!$D$4:$D$1002),-('Gastos das Atividades'!Q$3&lt;='Gastos Gerais'!$E$4:$E$1002),-('Gastos Gerais'!$C$4:$C$1002)))</f>
        <v>0</v>
      </c>
      <c r="R32" s="73">
        <f>IF($B32="",0,SUMPRODUCT(-('Gastos Gerais'!$F$4:$F$1002='Gastos das Atividades'!$B32),-('Gastos das Atividades'!R$3&gt;='Gastos Gerais'!$D$4:$D$1002),-('Gastos das Atividades'!R$3&lt;='Gastos Gerais'!$E$4:$E$1002),-('Gastos Gerais'!$C$4:$C$1002)))</f>
        <v>0</v>
      </c>
      <c r="S32" s="73">
        <f>IF($B32="",0,SUMPRODUCT(-('Gastos Gerais'!$F$4:$F$1002='Gastos das Atividades'!$B32),-('Gastos das Atividades'!S$3&gt;='Gastos Gerais'!$D$4:$D$1002),-('Gastos das Atividades'!S$3&lt;='Gastos Gerais'!$E$4:$E$1002),-('Gastos Gerais'!$C$4:$C$1002)))</f>
        <v>0</v>
      </c>
      <c r="T32" s="73">
        <f>IF($B32="",0,SUMPRODUCT(-('Gastos Gerais'!$F$4:$F$1002='Gastos das Atividades'!$B32),-('Gastos das Atividades'!T$3&gt;='Gastos Gerais'!$D$4:$D$1002),-('Gastos das Atividades'!T$3&lt;='Gastos Gerais'!$E$4:$E$1002),-('Gastos Gerais'!$C$4:$C$1002)))</f>
        <v>0</v>
      </c>
      <c r="U32" s="73">
        <f>IF($B32="",0,SUMPRODUCT(-('Gastos Gerais'!$F$4:$F$1002='Gastos das Atividades'!$B32),-('Gastos das Atividades'!U$3&gt;='Gastos Gerais'!$D$4:$D$1002),-('Gastos das Atividades'!U$3&lt;='Gastos Gerais'!$E$4:$E$1002),-('Gastos Gerais'!$C$4:$C$1002)))</f>
        <v>0</v>
      </c>
      <c r="V32" s="73">
        <f>IF($B32="",0,SUMPRODUCT(-('Gastos Gerais'!$F$4:$F$1002='Gastos das Atividades'!$B32),-('Gastos das Atividades'!V$3&gt;='Gastos Gerais'!$D$4:$D$1002),-('Gastos das Atividades'!V$3&lt;='Gastos Gerais'!$E$4:$E$1002),-('Gastos Gerais'!$C$4:$C$1002)))</f>
        <v>0</v>
      </c>
      <c r="W32" s="73">
        <f>IF($B32="",0,SUMPRODUCT(-('Gastos Gerais'!$F$4:$F$1002='Gastos das Atividades'!$B32),-('Gastos das Atividades'!W$3&gt;='Gastos Gerais'!$D$4:$D$1002),-('Gastos das Atividades'!W$3&lt;='Gastos Gerais'!$E$4:$E$1002),-('Gastos Gerais'!$C$4:$C$1002)))</f>
        <v>0</v>
      </c>
      <c r="X32" s="73">
        <f>IF($B32="",0,SUMPRODUCT(-('Gastos Gerais'!$F$4:$F$1002='Gastos das Atividades'!$B32),-('Gastos das Atividades'!X$3&gt;='Gastos Gerais'!$D$4:$D$1002),-('Gastos das Atividades'!X$3&lt;='Gastos Gerais'!$E$4:$E$1002),-('Gastos Gerais'!$C$4:$C$1002)))</f>
        <v>0</v>
      </c>
      <c r="Y32" s="73">
        <f>IF($B32="",0,SUMPRODUCT(-('Gastos Gerais'!$F$4:$F$1002='Gastos das Atividades'!$B32),-('Gastos das Atividades'!Y$3&gt;='Gastos Gerais'!$D$4:$D$1002),-('Gastos das Atividades'!Y$3&lt;='Gastos Gerais'!$E$4:$E$1002),-('Gastos Gerais'!$C$4:$C$1002)))</f>
        <v>0</v>
      </c>
      <c r="Z32" s="73">
        <f>IF($B32="",0,SUMPRODUCT(-('Gastos Gerais'!$F$4:$F$1002='Gastos das Atividades'!$B32),-('Gastos das Atividades'!Z$3&gt;='Gastos Gerais'!$D$4:$D$1002),-('Gastos das Atividades'!Z$3&lt;='Gastos Gerais'!$E$4:$E$1002),-('Gastos Gerais'!$C$4:$C$1002)))</f>
        <v>0</v>
      </c>
      <c r="AA32" s="73">
        <f>IF($B32="",0,SUMPRODUCT(-('Gastos Gerais'!$F$4:$F$1002='Gastos das Atividades'!$B32),-('Gastos das Atividades'!AA$3&gt;='Gastos Gerais'!$D$4:$D$1002),-('Gastos das Atividades'!AA$3&lt;='Gastos Gerais'!$E$4:$E$1002),-('Gastos Gerais'!$C$4:$C$1002)))</f>
        <v>0</v>
      </c>
      <c r="AB32" s="73">
        <f>IF($B32="",0,SUMPRODUCT(-('Gastos Gerais'!$F$4:$F$1002='Gastos das Atividades'!$B32),-('Gastos das Atividades'!AB$3&gt;='Gastos Gerais'!$D$4:$D$1002),-('Gastos das Atividades'!AB$3&lt;='Gastos Gerais'!$E$4:$E$1002),-('Gastos Gerais'!$C$4:$C$1002)))</f>
        <v>0</v>
      </c>
      <c r="AC32" s="73">
        <f>IF($B32="",0,SUMPRODUCT(-('Gastos Gerais'!$F$4:$F$1002='Gastos das Atividades'!$B32),-('Gastos das Atividades'!AC$3&gt;='Gastos Gerais'!$D$4:$D$1002),-('Gastos das Atividades'!AC$3&lt;='Gastos Gerais'!$E$4:$E$1002),-('Gastos Gerais'!$C$4:$C$1002)))</f>
        <v>0</v>
      </c>
      <c r="AD32" s="73">
        <f>IF($B32="",0,SUMPRODUCT(-('Gastos Gerais'!$F$4:$F$1002='Gastos das Atividades'!$B32),-('Gastos das Atividades'!AD$3&gt;='Gastos Gerais'!$D$4:$D$1002),-('Gastos das Atividades'!AD$3&lt;='Gastos Gerais'!$E$4:$E$1002),-('Gastos Gerais'!$C$4:$C$1002)))</f>
        <v>0</v>
      </c>
      <c r="AE32" s="73">
        <f>IF($B32="",0,SUMPRODUCT(-('Gastos Gerais'!$F$4:$F$1002='Gastos das Atividades'!$B32),-('Gastos das Atividades'!AE$3&gt;='Gastos Gerais'!$D$4:$D$1002),-('Gastos das Atividades'!AE$3&lt;='Gastos Gerais'!$E$4:$E$1002),-('Gastos Gerais'!$C$4:$C$1002)))</f>
        <v>0</v>
      </c>
      <c r="AF32" s="73">
        <f>IF($B32="",0,SUMPRODUCT(-('Gastos Gerais'!$F$4:$F$1002='Gastos das Atividades'!$B32),-('Gastos das Atividades'!AF$3&gt;='Gastos Gerais'!$D$4:$D$1002),-('Gastos das Atividades'!AF$3&lt;='Gastos Gerais'!$E$4:$E$1002),-('Gastos Gerais'!$C$4:$C$1002)))</f>
        <v>0</v>
      </c>
      <c r="AG32" s="73">
        <f>IF($B32="",0,SUMPRODUCT(-('Gastos Gerais'!$F$4:$F$1002='Gastos das Atividades'!$B32),-('Gastos das Atividades'!AG$3&gt;='Gastos Gerais'!$D$4:$D$1002),-('Gastos das Atividades'!AG$3&lt;='Gastos Gerais'!$E$4:$E$1002),-('Gastos Gerais'!$C$4:$C$1002)))</f>
        <v>0</v>
      </c>
      <c r="AH32" s="73">
        <f>IF($B32="",0,SUMPRODUCT(-('Gastos Gerais'!$F$4:$F$1002='Gastos das Atividades'!$B32),-('Gastos das Atividades'!AH$3&gt;='Gastos Gerais'!$D$4:$D$1002),-('Gastos das Atividades'!AH$3&lt;='Gastos Gerais'!$E$4:$E$1002),-('Gastos Gerais'!$C$4:$C$1002)))</f>
        <v>0</v>
      </c>
      <c r="AI32" s="73">
        <f>IF($B32="",0,SUMPRODUCT(-('Gastos Gerais'!$F$4:$F$1002='Gastos das Atividades'!$B32),-('Gastos das Atividades'!AI$3&gt;='Gastos Gerais'!$D$4:$D$1002),-('Gastos das Atividades'!AI$3&lt;='Gastos Gerais'!$E$4:$E$1002),-('Gastos Gerais'!$C$4:$C$1002)))</f>
        <v>0</v>
      </c>
      <c r="AJ32" s="73">
        <f>IF($B32="",0,SUMPRODUCT(-('Gastos Gerais'!$F$4:$F$1002='Gastos das Atividades'!$B32),-('Gastos das Atividades'!AJ$3&gt;='Gastos Gerais'!$D$4:$D$1002),-('Gastos das Atividades'!AJ$3&lt;='Gastos Gerais'!$E$4:$E$1002),-('Gastos Gerais'!$C$4:$C$1002)))</f>
        <v>0</v>
      </c>
      <c r="AK32" s="73">
        <f>IF($B32="",0,SUMPRODUCT(-('Gastos Gerais'!$F$4:$F$1002='Gastos das Atividades'!$B32),-('Gastos das Atividades'!AK$3&gt;='Gastos Gerais'!$D$4:$D$1002),-('Gastos das Atividades'!AK$3&lt;='Gastos Gerais'!$E$4:$E$1002),-('Gastos Gerais'!$C$4:$C$1002)))</f>
        <v>0</v>
      </c>
      <c r="AL32" s="73">
        <f>IF($B32="",0,SUMPRODUCT(-('Gastos Gerais'!$F$4:$F$1002='Gastos das Atividades'!$B32),-('Gastos das Atividades'!AL$3&gt;='Gastos Gerais'!$D$4:$D$1002),-('Gastos das Atividades'!AL$3&lt;='Gastos Gerais'!$E$4:$E$1002),-('Gastos Gerais'!$C$4:$C$1002)))</f>
        <v>0</v>
      </c>
      <c r="AM32" s="73">
        <f>IF($B32="",0,SUMPRODUCT(-('Gastos Gerais'!$F$4:$F$1002='Gastos das Atividades'!$B32),-('Gastos das Atividades'!AM$3&gt;='Gastos Gerais'!$D$4:$D$1002),-('Gastos das Atividades'!AM$3&lt;='Gastos Gerais'!$E$4:$E$1002),-('Gastos Gerais'!$C$4:$C$1002)))</f>
        <v>0</v>
      </c>
      <c r="AN32" s="73">
        <f>IF($B32="",0,SUMPRODUCT(-('Gastos Gerais'!$F$4:$F$1002='Gastos das Atividades'!$B32),-('Gastos das Atividades'!AN$3&gt;='Gastos Gerais'!$D$4:$D$1002),-('Gastos das Atividades'!AN$3&lt;='Gastos Gerais'!$E$4:$E$1002),-('Gastos Gerais'!$C$4:$C$1002)))</f>
        <v>0</v>
      </c>
      <c r="AO32" s="73">
        <f>IF($B32="",0,SUMPRODUCT(-('Gastos Gerais'!$F$4:$F$1002='Gastos das Atividades'!$B32),-('Gastos das Atividades'!AO$3&gt;='Gastos Gerais'!$D$4:$D$1002),-('Gastos das Atividades'!AO$3&lt;='Gastos Gerais'!$E$4:$E$1002),-('Gastos Gerais'!$C$4:$C$1002)))</f>
        <v>0</v>
      </c>
      <c r="AP32" s="73">
        <f>IF($B32="",0,SUMPRODUCT(-('Gastos Gerais'!$F$4:$F$1002='Gastos das Atividades'!$B32),-('Gastos das Atividades'!AP$3&gt;='Gastos Gerais'!$D$4:$D$1002),-('Gastos das Atividades'!AP$3&lt;='Gastos Gerais'!$E$4:$E$1002),-('Gastos Gerais'!$C$4:$C$1002)))</f>
        <v>0</v>
      </c>
      <c r="AQ32" s="73">
        <f>IF($B32="",0,SUMPRODUCT(-('Gastos Gerais'!$F$4:$F$1002='Gastos das Atividades'!$B32),-('Gastos das Atividades'!AQ$3&gt;='Gastos Gerais'!$D$4:$D$1002),-('Gastos das Atividades'!AQ$3&lt;='Gastos Gerais'!$E$4:$E$1002),-('Gastos Gerais'!$C$4:$C$1002)))</f>
        <v>0</v>
      </c>
      <c r="AR32" s="73">
        <f>IF($B32="",0,SUMPRODUCT(-('Gastos Gerais'!$F$4:$F$1002='Gastos das Atividades'!$B32),-('Gastos das Atividades'!AR$3&gt;='Gastos Gerais'!$D$4:$D$1002),-('Gastos das Atividades'!AR$3&lt;='Gastos Gerais'!$E$4:$E$1002),-('Gastos Gerais'!$C$4:$C$1002)))</f>
        <v>0</v>
      </c>
      <c r="AS32" s="73">
        <f>IF($B32="",0,SUMPRODUCT(-('Gastos Gerais'!$F$4:$F$1002='Gastos das Atividades'!$B32),-('Gastos das Atividades'!AS$3&gt;='Gastos Gerais'!$D$4:$D$1002),-('Gastos das Atividades'!AS$3&lt;='Gastos Gerais'!$E$4:$E$1002),-('Gastos Gerais'!$C$4:$C$1002)))</f>
        <v>0</v>
      </c>
      <c r="AT32" s="73">
        <f>IF($B32="",0,SUMPRODUCT(-('Gastos Gerais'!$F$4:$F$1002='Gastos das Atividades'!$B32),-('Gastos das Atividades'!AT$3&gt;='Gastos Gerais'!$D$4:$D$1002),-('Gastos das Atividades'!AT$3&lt;='Gastos Gerais'!$E$4:$E$1002),-('Gastos Gerais'!$C$4:$C$1002)))</f>
        <v>0</v>
      </c>
      <c r="AU32" s="73">
        <f>IF($B32="",0,SUMPRODUCT(-('Gastos Gerais'!$F$4:$F$1002='Gastos das Atividades'!$B32),-('Gastos das Atividades'!AU$3&gt;='Gastos Gerais'!$D$4:$D$1002),-('Gastos das Atividades'!AU$3&lt;='Gastos Gerais'!$E$4:$E$1002),-('Gastos Gerais'!$C$4:$C$1002)))</f>
        <v>0</v>
      </c>
      <c r="AV32" s="73">
        <f>IF($B32="",0,SUMPRODUCT(-('Gastos Gerais'!$F$4:$F$1002='Gastos das Atividades'!$B32),-('Gastos das Atividades'!AV$3&gt;='Gastos Gerais'!$D$4:$D$1002),-('Gastos das Atividades'!AV$3&lt;='Gastos Gerais'!$E$4:$E$1002),-('Gastos Gerais'!$C$4:$C$1002)))</f>
        <v>0</v>
      </c>
      <c r="AW32" s="73">
        <f>IF($B32="",0,SUMPRODUCT(-('Gastos Gerais'!$F$4:$F$1002='Gastos das Atividades'!$B32),-('Gastos das Atividades'!AW$3&gt;='Gastos Gerais'!$D$4:$D$1002),-('Gastos das Atividades'!AW$3&lt;='Gastos Gerais'!$E$4:$E$1002),-('Gastos Gerais'!$C$4:$C$1002)))</f>
        <v>0</v>
      </c>
      <c r="AX32" s="73">
        <f>IF($B32="",0,SUMPRODUCT(-('Gastos Gerais'!$F$4:$F$1002='Gastos das Atividades'!$B32),-('Gastos das Atividades'!AX$3&gt;='Gastos Gerais'!$D$4:$D$1002),-('Gastos das Atividades'!AX$3&lt;='Gastos Gerais'!$E$4:$E$1002),-('Gastos Gerais'!$C$4:$C$1002)))</f>
        <v>0</v>
      </c>
      <c r="AY32" s="73">
        <f>IF($B32="",0,SUMPRODUCT(-('Gastos Gerais'!$F$4:$F$1002='Gastos das Atividades'!$B32),-('Gastos das Atividades'!AY$3&gt;='Gastos Gerais'!$D$4:$D$1002),-('Gastos das Atividades'!AY$3&lt;='Gastos Gerais'!$E$4:$E$1002),-('Gastos Gerais'!$C$4:$C$1002)))</f>
        <v>0</v>
      </c>
      <c r="AZ32" s="73">
        <f>IF($B32="",0,SUMPRODUCT(-('Gastos Gerais'!$F$4:$F$1002='Gastos das Atividades'!$B32),-('Gastos das Atividades'!AZ$3&gt;='Gastos Gerais'!$D$4:$D$1002),-('Gastos das Atividades'!AZ$3&lt;='Gastos Gerais'!$E$4:$E$1002),-('Gastos Gerais'!$C$4:$C$1002)))</f>
        <v>0</v>
      </c>
      <c r="BA32" s="73">
        <f>IF($B32="",0,SUMPRODUCT(-('Gastos Gerais'!$F$4:$F$1002='Gastos das Atividades'!$B32),-('Gastos das Atividades'!BA$3&gt;='Gastos Gerais'!$D$4:$D$1002),-('Gastos das Atividades'!BA$3&lt;='Gastos Gerais'!$E$4:$E$1002),-('Gastos Gerais'!$C$4:$C$1002)))</f>
        <v>0</v>
      </c>
      <c r="BB32" s="73">
        <f>IF($B32="",0,SUMPRODUCT(-('Gastos Gerais'!$F$4:$F$1002='Gastos das Atividades'!$B32),-('Gastos das Atividades'!BB$3&gt;='Gastos Gerais'!$D$4:$D$1002),-('Gastos das Atividades'!BB$3&lt;='Gastos Gerais'!$E$4:$E$1002),-('Gastos Gerais'!$C$4:$C$1002)))</f>
        <v>0</v>
      </c>
      <c r="BC32" s="73">
        <f>IF($B32="",0,SUMPRODUCT(-('Gastos Gerais'!$F$4:$F$1002='Gastos das Atividades'!$B32),-('Gastos das Atividades'!BC$3&gt;='Gastos Gerais'!$D$4:$D$1002),-('Gastos das Atividades'!BC$3&lt;='Gastos Gerais'!$E$4:$E$1002),-('Gastos Gerais'!$C$4:$C$1002)))</f>
        <v>0</v>
      </c>
      <c r="BD32" s="73">
        <f>IF($B32="",0,SUMPRODUCT(-('Gastos Gerais'!$F$4:$F$1002='Gastos das Atividades'!$B32),-('Gastos das Atividades'!BD$3&gt;='Gastos Gerais'!$D$4:$D$1002),-('Gastos das Atividades'!BD$3&lt;='Gastos Gerais'!$E$4:$E$1002),-('Gastos Gerais'!$C$4:$C$1002)))</f>
        <v>0</v>
      </c>
      <c r="BE32" s="73">
        <f>IF($B32="",0,SUMPRODUCT(-('Gastos Gerais'!$F$4:$F$1002='Gastos das Atividades'!$B32),-('Gastos das Atividades'!BE$3&gt;='Gastos Gerais'!$D$4:$D$1002),-('Gastos das Atividades'!BE$3&lt;='Gastos Gerais'!$E$4:$E$1002),-('Gastos Gerais'!$C$4:$C$1002)))</f>
        <v>0</v>
      </c>
      <c r="BF32" s="73">
        <f>IF($B32="",0,SUMPRODUCT(-('Gastos Gerais'!$F$4:$F$1002='Gastos das Atividades'!$B32),-('Gastos das Atividades'!BF$3&gt;='Gastos Gerais'!$D$4:$D$1002),-('Gastos das Atividades'!BF$3&lt;='Gastos Gerais'!$E$4:$E$1002),-('Gastos Gerais'!$C$4:$C$1002)))</f>
        <v>0</v>
      </c>
      <c r="BG32" s="73">
        <f>IF($B32="",0,SUMPRODUCT(-('Gastos Gerais'!$F$4:$F$1002='Gastos das Atividades'!$B32),-('Gastos das Atividades'!BG$3&gt;='Gastos Gerais'!$D$4:$D$1002),-('Gastos das Atividades'!BG$3&lt;='Gastos Gerais'!$E$4:$E$1002),-('Gastos Gerais'!$C$4:$C$1002)))</f>
        <v>0</v>
      </c>
      <c r="BH32" s="73">
        <f>IF($B32="",0,SUMPRODUCT(-('Gastos Gerais'!$F$4:$F$1002='Gastos das Atividades'!$B32),-('Gastos das Atividades'!BH$3&gt;='Gastos Gerais'!$D$4:$D$1002),-('Gastos das Atividades'!BH$3&lt;='Gastos Gerais'!$E$4:$E$1002),-('Gastos Gerais'!$C$4:$C$1002)))</f>
        <v>0</v>
      </c>
      <c r="BI32" s="73">
        <f>IF($B32="",0,SUMPRODUCT(-('Gastos Gerais'!$F$4:$F$1002='Gastos das Atividades'!$B32),-('Gastos das Atividades'!BI$3&gt;='Gastos Gerais'!$D$4:$D$1002),-('Gastos das Atividades'!BI$3&lt;='Gastos Gerais'!$E$4:$E$1002),-('Gastos Gerais'!$C$4:$C$1002)))</f>
        <v>0</v>
      </c>
      <c r="BJ32" s="73">
        <f>IF($B32="",0,SUMPRODUCT(-('Gastos Gerais'!$F$4:$F$1002='Gastos das Atividades'!$B32),-('Gastos das Atividades'!BJ$3&gt;='Gastos Gerais'!$D$4:$D$1002),-('Gastos das Atividades'!BJ$3&lt;='Gastos Gerais'!$E$4:$E$1002),-('Gastos Gerais'!$C$4:$C$1002)))</f>
        <v>0</v>
      </c>
      <c r="BK32" s="73">
        <f>IF($B32="",0,SUMPRODUCT(-('Gastos Gerais'!$F$4:$F$1002='Gastos das Atividades'!$B32),-('Gastos das Atividades'!BK$3&gt;='Gastos Gerais'!$D$4:$D$1002),-('Gastos das Atividades'!BK$3&lt;='Gastos Gerais'!$E$4:$E$1002),-('Gastos Gerais'!$C$4:$C$1002)))</f>
        <v>0</v>
      </c>
      <c r="BL32" s="73">
        <f>IF($B32="",0,SUMPRODUCT(-('Gastos Gerais'!$F$4:$F$1002='Gastos das Atividades'!$B32),-('Gastos das Atividades'!BL$3&gt;='Gastos Gerais'!$D$4:$D$1002),-('Gastos das Atividades'!BL$3&lt;='Gastos Gerais'!$E$4:$E$1002),-('Gastos Gerais'!$C$4:$C$1002)))</f>
        <v>0</v>
      </c>
      <c r="BM32" s="73">
        <f>IF($B32="",0,SUMPRODUCT(-('Gastos Gerais'!$F$4:$F$1002='Gastos das Atividades'!$B32),-('Gastos das Atividades'!BM$3&gt;='Gastos Gerais'!$D$4:$D$1002),-('Gastos das Atividades'!BM$3&lt;='Gastos Gerais'!$E$4:$E$1002),-('Gastos Gerais'!$C$4:$C$1002)))</f>
        <v>0</v>
      </c>
      <c r="BN32" s="73">
        <f>IF($B32="",0,SUMPRODUCT(-('Gastos Gerais'!$F$4:$F$1002='Gastos das Atividades'!$B32),-('Gastos das Atividades'!BN$3&gt;='Gastos Gerais'!$D$4:$D$1002),-('Gastos das Atividades'!BN$3&lt;='Gastos Gerais'!$E$4:$E$1002),-('Gastos Gerais'!$C$4:$C$1002)))</f>
        <v>0</v>
      </c>
      <c r="BO32" s="73">
        <f>IF($B32="",0,SUMPRODUCT(-('Gastos Gerais'!$F$4:$F$1002='Gastos das Atividades'!$B32),-('Gastos das Atividades'!BO$3&gt;='Gastos Gerais'!$D$4:$D$1002),-('Gastos das Atividades'!BO$3&lt;='Gastos Gerais'!$E$4:$E$1002),-('Gastos Gerais'!$C$4:$C$1002)))</f>
        <v>0</v>
      </c>
      <c r="BP32" s="73">
        <f>IF($B32="",0,SUMPRODUCT(-('Gastos Gerais'!$F$4:$F$1002='Gastos das Atividades'!$B32),-('Gastos das Atividades'!BP$3&gt;='Gastos Gerais'!$D$4:$D$1002),-('Gastos das Atividades'!BP$3&lt;='Gastos Gerais'!$E$4:$E$1002),-('Gastos Gerais'!$C$4:$C$1002)))</f>
        <v>0</v>
      </c>
      <c r="BQ32" s="73">
        <f>IF($B32="",0,SUMPRODUCT(-('Gastos Gerais'!$F$4:$F$1002='Gastos das Atividades'!$B32),-('Gastos das Atividades'!BQ$3&gt;='Gastos Gerais'!$D$4:$D$1002),-('Gastos das Atividades'!BQ$3&lt;='Gastos Gerais'!$E$4:$E$1002),-('Gastos Gerais'!$C$4:$C$1002)))</f>
        <v>0</v>
      </c>
      <c r="BR32" s="73">
        <f>IF($B32="",0,SUMPRODUCT(-('Gastos Gerais'!$F$4:$F$1002='Gastos das Atividades'!$B32),-('Gastos das Atividades'!BR$3&gt;='Gastos Gerais'!$D$4:$D$1002),-('Gastos das Atividades'!BR$3&lt;='Gastos Gerais'!$E$4:$E$1002),-('Gastos Gerais'!$C$4:$C$1002)))</f>
        <v>0</v>
      </c>
      <c r="BS32" s="73">
        <f>IF($B32="",0,SUMPRODUCT(-('Gastos Gerais'!$F$4:$F$1002='Gastos das Atividades'!$B32),-('Gastos das Atividades'!BS$3&gt;='Gastos Gerais'!$D$4:$D$1002),-('Gastos das Atividades'!BS$3&lt;='Gastos Gerais'!$E$4:$E$1002),-('Gastos Gerais'!$C$4:$C$1002)))</f>
        <v>0</v>
      </c>
      <c r="BT32" s="73">
        <f>IF($B32="",0,SUMPRODUCT(-('Gastos Gerais'!$F$4:$F$1002='Gastos das Atividades'!$B32),-('Gastos das Atividades'!BT$3&gt;='Gastos Gerais'!$D$4:$D$1002),-('Gastos das Atividades'!BT$3&lt;='Gastos Gerais'!$E$4:$E$1002),-('Gastos Gerais'!$C$4:$C$1002)))</f>
        <v>0</v>
      </c>
      <c r="BU32" s="73">
        <f>IF($B32="",0,SUMPRODUCT(-('Gastos Gerais'!$F$4:$F$1002='Gastos das Atividades'!$B32),-('Gastos das Atividades'!BU$3&gt;='Gastos Gerais'!$D$4:$D$1002),-('Gastos das Atividades'!BU$3&lt;='Gastos Gerais'!$E$4:$E$1002),-('Gastos Gerais'!$C$4:$C$1002)))</f>
        <v>0</v>
      </c>
      <c r="BV32" s="73">
        <f>IF($B32="",0,SUMPRODUCT(-('Gastos Gerais'!$F$4:$F$1002='Gastos das Atividades'!$B32),-('Gastos das Atividades'!BV$3&gt;='Gastos Gerais'!$D$4:$D$1002),-('Gastos das Atividades'!BV$3&lt;='Gastos Gerais'!$E$4:$E$1002),-('Gastos Gerais'!$C$4:$C$1002)))</f>
        <v>0</v>
      </c>
      <c r="BW32" s="73">
        <f>IF($B32="",0,SUMPRODUCT(-('Gastos Gerais'!$F$4:$F$1002='Gastos das Atividades'!$B32),-('Gastos das Atividades'!BW$3&gt;='Gastos Gerais'!$D$4:$D$1002),-('Gastos das Atividades'!BW$3&lt;='Gastos Gerais'!$E$4:$E$1002),-('Gastos Gerais'!$C$4:$C$1002)))</f>
        <v>0</v>
      </c>
      <c r="BX32" s="73">
        <f>IF($B32="",0,SUMPRODUCT(-('Gastos Gerais'!$F$4:$F$1002='Gastos das Atividades'!$B32),-('Gastos das Atividades'!BX$3&gt;='Gastos Gerais'!$D$4:$D$1002),-('Gastos das Atividades'!BX$3&lt;='Gastos Gerais'!$E$4:$E$1002),-('Gastos Gerais'!$C$4:$C$1002)))</f>
        <v>0</v>
      </c>
    </row>
    <row r="33" spans="1:76" ht="13.5" thickBot="1">
      <c r="A33" s="139">
        <v>30</v>
      </c>
      <c r="B33" s="157"/>
      <c r="C33" s="298">
        <v>0</v>
      </c>
      <c r="D33" s="349">
        <f>SUMIFS($Q33:$BX33,$Q$3:$BX$3,"&gt;="&amp;E$3,$Q$3:$BX$3,"&lt;"&amp;(DATE(YEAR(E$3)+1,1,1)-1))</f>
        <v>0</v>
      </c>
      <c r="E33" s="137">
        <f t="shared" si="10"/>
        <v>0</v>
      </c>
      <c r="F33" s="73">
        <f t="shared" si="2"/>
        <v>0</v>
      </c>
      <c r="G33" s="73">
        <f t="shared" si="2"/>
        <v>0</v>
      </c>
      <c r="H33" s="73">
        <f t="shared" si="2"/>
        <v>0</v>
      </c>
      <c r="I33" s="73">
        <f t="shared" si="2"/>
        <v>0</v>
      </c>
      <c r="J33" s="138">
        <f t="shared" si="3"/>
        <v>0</v>
      </c>
      <c r="K33" s="76">
        <f t="shared" si="4"/>
        <v>0</v>
      </c>
      <c r="L33" s="76">
        <f t="shared" si="5"/>
        <v>0</v>
      </c>
      <c r="M33" s="76">
        <f t="shared" si="6"/>
        <v>0</v>
      </c>
      <c r="N33" s="76">
        <f t="shared" si="11"/>
        <v>0</v>
      </c>
      <c r="O33" s="76">
        <f t="shared" si="12"/>
        <v>0</v>
      </c>
      <c r="P33" s="202">
        <f t="shared" si="8"/>
        <v>0</v>
      </c>
      <c r="Q33" s="73">
        <f>IF($B33="",0,SUMPRODUCT(-('Gastos Gerais'!$F$4:$F$1002='Gastos das Atividades'!$B33),-('Gastos das Atividades'!Q$3&gt;='Gastos Gerais'!$D$4:$D$1002),-('Gastos das Atividades'!Q$3&lt;='Gastos Gerais'!$E$4:$E$1002),-('Gastos Gerais'!$C$4:$C$1002)))</f>
        <v>0</v>
      </c>
      <c r="R33" s="73">
        <f>IF($B33="",0,SUMPRODUCT(-('Gastos Gerais'!$F$4:$F$1002='Gastos das Atividades'!$B33),-('Gastos das Atividades'!R$3&gt;='Gastos Gerais'!$D$4:$D$1002),-('Gastos das Atividades'!R$3&lt;='Gastos Gerais'!$E$4:$E$1002),-('Gastos Gerais'!$C$4:$C$1002)))</f>
        <v>0</v>
      </c>
      <c r="S33" s="73">
        <f>IF($B33="",0,SUMPRODUCT(-('Gastos Gerais'!$F$4:$F$1002='Gastos das Atividades'!$B33),-('Gastos das Atividades'!S$3&gt;='Gastos Gerais'!$D$4:$D$1002),-('Gastos das Atividades'!S$3&lt;='Gastos Gerais'!$E$4:$E$1002),-('Gastos Gerais'!$C$4:$C$1002)))</f>
        <v>0</v>
      </c>
      <c r="T33" s="73">
        <f>IF($B33="",0,SUMPRODUCT(-('Gastos Gerais'!$F$4:$F$1002='Gastos das Atividades'!$B33),-('Gastos das Atividades'!T$3&gt;='Gastos Gerais'!$D$4:$D$1002),-('Gastos das Atividades'!T$3&lt;='Gastos Gerais'!$E$4:$E$1002),-('Gastos Gerais'!$C$4:$C$1002)))</f>
        <v>0</v>
      </c>
      <c r="U33" s="73">
        <f>IF($B33="",0,SUMPRODUCT(-('Gastos Gerais'!$F$4:$F$1002='Gastos das Atividades'!$B33),-('Gastos das Atividades'!U$3&gt;='Gastos Gerais'!$D$4:$D$1002),-('Gastos das Atividades'!U$3&lt;='Gastos Gerais'!$E$4:$E$1002),-('Gastos Gerais'!$C$4:$C$1002)))</f>
        <v>0</v>
      </c>
      <c r="V33" s="73">
        <f>IF($B33="",0,SUMPRODUCT(-('Gastos Gerais'!$F$4:$F$1002='Gastos das Atividades'!$B33),-('Gastos das Atividades'!V$3&gt;='Gastos Gerais'!$D$4:$D$1002),-('Gastos das Atividades'!V$3&lt;='Gastos Gerais'!$E$4:$E$1002),-('Gastos Gerais'!$C$4:$C$1002)))</f>
        <v>0</v>
      </c>
      <c r="W33" s="73">
        <f>IF($B33="",0,SUMPRODUCT(-('Gastos Gerais'!$F$4:$F$1002='Gastos das Atividades'!$B33),-('Gastos das Atividades'!W$3&gt;='Gastos Gerais'!$D$4:$D$1002),-('Gastos das Atividades'!W$3&lt;='Gastos Gerais'!$E$4:$E$1002),-('Gastos Gerais'!$C$4:$C$1002)))</f>
        <v>0</v>
      </c>
      <c r="X33" s="73">
        <f>IF($B33="",0,SUMPRODUCT(-('Gastos Gerais'!$F$4:$F$1002='Gastos das Atividades'!$B33),-('Gastos das Atividades'!X$3&gt;='Gastos Gerais'!$D$4:$D$1002),-('Gastos das Atividades'!X$3&lt;='Gastos Gerais'!$E$4:$E$1002),-('Gastos Gerais'!$C$4:$C$1002)))</f>
        <v>0</v>
      </c>
      <c r="Y33" s="73">
        <f>IF($B33="",0,SUMPRODUCT(-('Gastos Gerais'!$F$4:$F$1002='Gastos das Atividades'!$B33),-('Gastos das Atividades'!Y$3&gt;='Gastos Gerais'!$D$4:$D$1002),-('Gastos das Atividades'!Y$3&lt;='Gastos Gerais'!$E$4:$E$1002),-('Gastos Gerais'!$C$4:$C$1002)))</f>
        <v>0</v>
      </c>
      <c r="Z33" s="73">
        <f>IF($B33="",0,SUMPRODUCT(-('Gastos Gerais'!$F$4:$F$1002='Gastos das Atividades'!$B33),-('Gastos das Atividades'!Z$3&gt;='Gastos Gerais'!$D$4:$D$1002),-('Gastos das Atividades'!Z$3&lt;='Gastos Gerais'!$E$4:$E$1002),-('Gastos Gerais'!$C$4:$C$1002)))</f>
        <v>0</v>
      </c>
      <c r="AA33" s="73">
        <f>IF($B33="",0,SUMPRODUCT(-('Gastos Gerais'!$F$4:$F$1002='Gastos das Atividades'!$B33),-('Gastos das Atividades'!AA$3&gt;='Gastos Gerais'!$D$4:$D$1002),-('Gastos das Atividades'!AA$3&lt;='Gastos Gerais'!$E$4:$E$1002),-('Gastos Gerais'!$C$4:$C$1002)))</f>
        <v>0</v>
      </c>
      <c r="AB33" s="73">
        <f>IF($B33="",0,SUMPRODUCT(-('Gastos Gerais'!$F$4:$F$1002='Gastos das Atividades'!$B33),-('Gastos das Atividades'!AB$3&gt;='Gastos Gerais'!$D$4:$D$1002),-('Gastos das Atividades'!AB$3&lt;='Gastos Gerais'!$E$4:$E$1002),-('Gastos Gerais'!$C$4:$C$1002)))</f>
        <v>0</v>
      </c>
      <c r="AC33" s="73">
        <f>IF($B33="",0,SUMPRODUCT(-('Gastos Gerais'!$F$4:$F$1002='Gastos das Atividades'!$B33),-('Gastos das Atividades'!AC$3&gt;='Gastos Gerais'!$D$4:$D$1002),-('Gastos das Atividades'!AC$3&lt;='Gastos Gerais'!$E$4:$E$1002),-('Gastos Gerais'!$C$4:$C$1002)))</f>
        <v>0</v>
      </c>
      <c r="AD33" s="73">
        <f>IF($B33="",0,SUMPRODUCT(-('Gastos Gerais'!$F$4:$F$1002='Gastos das Atividades'!$B33),-('Gastos das Atividades'!AD$3&gt;='Gastos Gerais'!$D$4:$D$1002),-('Gastos das Atividades'!AD$3&lt;='Gastos Gerais'!$E$4:$E$1002),-('Gastos Gerais'!$C$4:$C$1002)))</f>
        <v>0</v>
      </c>
      <c r="AE33" s="73">
        <f>IF($B33="",0,SUMPRODUCT(-('Gastos Gerais'!$F$4:$F$1002='Gastos das Atividades'!$B33),-('Gastos das Atividades'!AE$3&gt;='Gastos Gerais'!$D$4:$D$1002),-('Gastos das Atividades'!AE$3&lt;='Gastos Gerais'!$E$4:$E$1002),-('Gastos Gerais'!$C$4:$C$1002)))</f>
        <v>0</v>
      </c>
      <c r="AF33" s="73">
        <f>IF($B33="",0,SUMPRODUCT(-('Gastos Gerais'!$F$4:$F$1002='Gastos das Atividades'!$B33),-('Gastos das Atividades'!AF$3&gt;='Gastos Gerais'!$D$4:$D$1002),-('Gastos das Atividades'!AF$3&lt;='Gastos Gerais'!$E$4:$E$1002),-('Gastos Gerais'!$C$4:$C$1002)))</f>
        <v>0</v>
      </c>
      <c r="AG33" s="73">
        <f>IF($B33="",0,SUMPRODUCT(-('Gastos Gerais'!$F$4:$F$1002='Gastos das Atividades'!$B33),-('Gastos das Atividades'!AG$3&gt;='Gastos Gerais'!$D$4:$D$1002),-('Gastos das Atividades'!AG$3&lt;='Gastos Gerais'!$E$4:$E$1002),-('Gastos Gerais'!$C$4:$C$1002)))</f>
        <v>0</v>
      </c>
      <c r="AH33" s="73">
        <f>IF($B33="",0,SUMPRODUCT(-('Gastos Gerais'!$F$4:$F$1002='Gastos das Atividades'!$B33),-('Gastos das Atividades'!AH$3&gt;='Gastos Gerais'!$D$4:$D$1002),-('Gastos das Atividades'!AH$3&lt;='Gastos Gerais'!$E$4:$E$1002),-('Gastos Gerais'!$C$4:$C$1002)))</f>
        <v>0</v>
      </c>
      <c r="AI33" s="73">
        <f>IF($B33="",0,SUMPRODUCT(-('Gastos Gerais'!$F$4:$F$1002='Gastos das Atividades'!$B33),-('Gastos das Atividades'!AI$3&gt;='Gastos Gerais'!$D$4:$D$1002),-('Gastos das Atividades'!AI$3&lt;='Gastos Gerais'!$E$4:$E$1002),-('Gastos Gerais'!$C$4:$C$1002)))</f>
        <v>0</v>
      </c>
      <c r="AJ33" s="73">
        <f>IF($B33="",0,SUMPRODUCT(-('Gastos Gerais'!$F$4:$F$1002='Gastos das Atividades'!$B33),-('Gastos das Atividades'!AJ$3&gt;='Gastos Gerais'!$D$4:$D$1002),-('Gastos das Atividades'!AJ$3&lt;='Gastos Gerais'!$E$4:$E$1002),-('Gastos Gerais'!$C$4:$C$1002)))</f>
        <v>0</v>
      </c>
      <c r="AK33" s="73">
        <f>IF($B33="",0,SUMPRODUCT(-('Gastos Gerais'!$F$4:$F$1002='Gastos das Atividades'!$B33),-('Gastos das Atividades'!AK$3&gt;='Gastos Gerais'!$D$4:$D$1002),-('Gastos das Atividades'!AK$3&lt;='Gastos Gerais'!$E$4:$E$1002),-('Gastos Gerais'!$C$4:$C$1002)))</f>
        <v>0</v>
      </c>
      <c r="AL33" s="73">
        <f>IF($B33="",0,SUMPRODUCT(-('Gastos Gerais'!$F$4:$F$1002='Gastos das Atividades'!$B33),-('Gastos das Atividades'!AL$3&gt;='Gastos Gerais'!$D$4:$D$1002),-('Gastos das Atividades'!AL$3&lt;='Gastos Gerais'!$E$4:$E$1002),-('Gastos Gerais'!$C$4:$C$1002)))</f>
        <v>0</v>
      </c>
      <c r="AM33" s="73">
        <f>IF($B33="",0,SUMPRODUCT(-('Gastos Gerais'!$F$4:$F$1002='Gastos das Atividades'!$B33),-('Gastos das Atividades'!AM$3&gt;='Gastos Gerais'!$D$4:$D$1002),-('Gastos das Atividades'!AM$3&lt;='Gastos Gerais'!$E$4:$E$1002),-('Gastos Gerais'!$C$4:$C$1002)))</f>
        <v>0</v>
      </c>
      <c r="AN33" s="73">
        <f>IF($B33="",0,SUMPRODUCT(-('Gastos Gerais'!$F$4:$F$1002='Gastos das Atividades'!$B33),-('Gastos das Atividades'!AN$3&gt;='Gastos Gerais'!$D$4:$D$1002),-('Gastos das Atividades'!AN$3&lt;='Gastos Gerais'!$E$4:$E$1002),-('Gastos Gerais'!$C$4:$C$1002)))</f>
        <v>0</v>
      </c>
      <c r="AO33" s="73">
        <f>IF($B33="",0,SUMPRODUCT(-('Gastos Gerais'!$F$4:$F$1002='Gastos das Atividades'!$B33),-('Gastos das Atividades'!AO$3&gt;='Gastos Gerais'!$D$4:$D$1002),-('Gastos das Atividades'!AO$3&lt;='Gastos Gerais'!$E$4:$E$1002),-('Gastos Gerais'!$C$4:$C$1002)))</f>
        <v>0</v>
      </c>
      <c r="AP33" s="73">
        <f>IF($B33="",0,SUMPRODUCT(-('Gastos Gerais'!$F$4:$F$1002='Gastos das Atividades'!$B33),-('Gastos das Atividades'!AP$3&gt;='Gastos Gerais'!$D$4:$D$1002),-('Gastos das Atividades'!AP$3&lt;='Gastos Gerais'!$E$4:$E$1002),-('Gastos Gerais'!$C$4:$C$1002)))</f>
        <v>0</v>
      </c>
      <c r="AQ33" s="73">
        <f>IF($B33="",0,SUMPRODUCT(-('Gastos Gerais'!$F$4:$F$1002='Gastos das Atividades'!$B33),-('Gastos das Atividades'!AQ$3&gt;='Gastos Gerais'!$D$4:$D$1002),-('Gastos das Atividades'!AQ$3&lt;='Gastos Gerais'!$E$4:$E$1002),-('Gastos Gerais'!$C$4:$C$1002)))</f>
        <v>0</v>
      </c>
      <c r="AR33" s="73">
        <f>IF($B33="",0,SUMPRODUCT(-('Gastos Gerais'!$F$4:$F$1002='Gastos das Atividades'!$B33),-('Gastos das Atividades'!AR$3&gt;='Gastos Gerais'!$D$4:$D$1002),-('Gastos das Atividades'!AR$3&lt;='Gastos Gerais'!$E$4:$E$1002),-('Gastos Gerais'!$C$4:$C$1002)))</f>
        <v>0</v>
      </c>
      <c r="AS33" s="73">
        <f>IF($B33="",0,SUMPRODUCT(-('Gastos Gerais'!$F$4:$F$1002='Gastos das Atividades'!$B33),-('Gastos das Atividades'!AS$3&gt;='Gastos Gerais'!$D$4:$D$1002),-('Gastos das Atividades'!AS$3&lt;='Gastos Gerais'!$E$4:$E$1002),-('Gastos Gerais'!$C$4:$C$1002)))</f>
        <v>0</v>
      </c>
      <c r="AT33" s="73">
        <f>IF($B33="",0,SUMPRODUCT(-('Gastos Gerais'!$F$4:$F$1002='Gastos das Atividades'!$B33),-('Gastos das Atividades'!AT$3&gt;='Gastos Gerais'!$D$4:$D$1002),-('Gastos das Atividades'!AT$3&lt;='Gastos Gerais'!$E$4:$E$1002),-('Gastos Gerais'!$C$4:$C$1002)))</f>
        <v>0</v>
      </c>
      <c r="AU33" s="73">
        <f>IF($B33="",0,SUMPRODUCT(-('Gastos Gerais'!$F$4:$F$1002='Gastos das Atividades'!$B33),-('Gastos das Atividades'!AU$3&gt;='Gastos Gerais'!$D$4:$D$1002),-('Gastos das Atividades'!AU$3&lt;='Gastos Gerais'!$E$4:$E$1002),-('Gastos Gerais'!$C$4:$C$1002)))</f>
        <v>0</v>
      </c>
      <c r="AV33" s="73">
        <f>IF($B33="",0,SUMPRODUCT(-('Gastos Gerais'!$F$4:$F$1002='Gastos das Atividades'!$B33),-('Gastos das Atividades'!AV$3&gt;='Gastos Gerais'!$D$4:$D$1002),-('Gastos das Atividades'!AV$3&lt;='Gastos Gerais'!$E$4:$E$1002),-('Gastos Gerais'!$C$4:$C$1002)))</f>
        <v>0</v>
      </c>
      <c r="AW33" s="73">
        <f>IF($B33="",0,SUMPRODUCT(-('Gastos Gerais'!$F$4:$F$1002='Gastos das Atividades'!$B33),-('Gastos das Atividades'!AW$3&gt;='Gastos Gerais'!$D$4:$D$1002),-('Gastos das Atividades'!AW$3&lt;='Gastos Gerais'!$E$4:$E$1002),-('Gastos Gerais'!$C$4:$C$1002)))</f>
        <v>0</v>
      </c>
      <c r="AX33" s="73">
        <f>IF($B33="",0,SUMPRODUCT(-('Gastos Gerais'!$F$4:$F$1002='Gastos das Atividades'!$B33),-('Gastos das Atividades'!AX$3&gt;='Gastos Gerais'!$D$4:$D$1002),-('Gastos das Atividades'!AX$3&lt;='Gastos Gerais'!$E$4:$E$1002),-('Gastos Gerais'!$C$4:$C$1002)))</f>
        <v>0</v>
      </c>
      <c r="AY33" s="73">
        <f>IF($B33="",0,SUMPRODUCT(-('Gastos Gerais'!$F$4:$F$1002='Gastos das Atividades'!$B33),-('Gastos das Atividades'!AY$3&gt;='Gastos Gerais'!$D$4:$D$1002),-('Gastos das Atividades'!AY$3&lt;='Gastos Gerais'!$E$4:$E$1002),-('Gastos Gerais'!$C$4:$C$1002)))</f>
        <v>0</v>
      </c>
      <c r="AZ33" s="73">
        <f>IF($B33="",0,SUMPRODUCT(-('Gastos Gerais'!$F$4:$F$1002='Gastos das Atividades'!$B33),-('Gastos das Atividades'!AZ$3&gt;='Gastos Gerais'!$D$4:$D$1002),-('Gastos das Atividades'!AZ$3&lt;='Gastos Gerais'!$E$4:$E$1002),-('Gastos Gerais'!$C$4:$C$1002)))</f>
        <v>0</v>
      </c>
      <c r="BA33" s="73">
        <f>IF($B33="",0,SUMPRODUCT(-('Gastos Gerais'!$F$4:$F$1002='Gastos das Atividades'!$B33),-('Gastos das Atividades'!BA$3&gt;='Gastos Gerais'!$D$4:$D$1002),-('Gastos das Atividades'!BA$3&lt;='Gastos Gerais'!$E$4:$E$1002),-('Gastos Gerais'!$C$4:$C$1002)))</f>
        <v>0</v>
      </c>
      <c r="BB33" s="73">
        <f>IF($B33="",0,SUMPRODUCT(-('Gastos Gerais'!$F$4:$F$1002='Gastos das Atividades'!$B33),-('Gastos das Atividades'!BB$3&gt;='Gastos Gerais'!$D$4:$D$1002),-('Gastos das Atividades'!BB$3&lt;='Gastos Gerais'!$E$4:$E$1002),-('Gastos Gerais'!$C$4:$C$1002)))</f>
        <v>0</v>
      </c>
      <c r="BC33" s="73">
        <f>IF($B33="",0,SUMPRODUCT(-('Gastos Gerais'!$F$4:$F$1002='Gastos das Atividades'!$B33),-('Gastos das Atividades'!BC$3&gt;='Gastos Gerais'!$D$4:$D$1002),-('Gastos das Atividades'!BC$3&lt;='Gastos Gerais'!$E$4:$E$1002),-('Gastos Gerais'!$C$4:$C$1002)))</f>
        <v>0</v>
      </c>
      <c r="BD33" s="73">
        <f>IF($B33="",0,SUMPRODUCT(-('Gastos Gerais'!$F$4:$F$1002='Gastos das Atividades'!$B33),-('Gastos das Atividades'!BD$3&gt;='Gastos Gerais'!$D$4:$D$1002),-('Gastos das Atividades'!BD$3&lt;='Gastos Gerais'!$E$4:$E$1002),-('Gastos Gerais'!$C$4:$C$1002)))</f>
        <v>0</v>
      </c>
      <c r="BE33" s="73">
        <f>IF($B33="",0,SUMPRODUCT(-('Gastos Gerais'!$F$4:$F$1002='Gastos das Atividades'!$B33),-('Gastos das Atividades'!BE$3&gt;='Gastos Gerais'!$D$4:$D$1002),-('Gastos das Atividades'!BE$3&lt;='Gastos Gerais'!$E$4:$E$1002),-('Gastos Gerais'!$C$4:$C$1002)))</f>
        <v>0</v>
      </c>
      <c r="BF33" s="73">
        <f>IF($B33="",0,SUMPRODUCT(-('Gastos Gerais'!$F$4:$F$1002='Gastos das Atividades'!$B33),-('Gastos das Atividades'!BF$3&gt;='Gastos Gerais'!$D$4:$D$1002),-('Gastos das Atividades'!BF$3&lt;='Gastos Gerais'!$E$4:$E$1002),-('Gastos Gerais'!$C$4:$C$1002)))</f>
        <v>0</v>
      </c>
      <c r="BG33" s="73">
        <f>IF($B33="",0,SUMPRODUCT(-('Gastos Gerais'!$F$4:$F$1002='Gastos das Atividades'!$B33),-('Gastos das Atividades'!BG$3&gt;='Gastos Gerais'!$D$4:$D$1002),-('Gastos das Atividades'!BG$3&lt;='Gastos Gerais'!$E$4:$E$1002),-('Gastos Gerais'!$C$4:$C$1002)))</f>
        <v>0</v>
      </c>
      <c r="BH33" s="73">
        <f>IF($B33="",0,SUMPRODUCT(-('Gastos Gerais'!$F$4:$F$1002='Gastos das Atividades'!$B33),-('Gastos das Atividades'!BH$3&gt;='Gastos Gerais'!$D$4:$D$1002),-('Gastos das Atividades'!BH$3&lt;='Gastos Gerais'!$E$4:$E$1002),-('Gastos Gerais'!$C$4:$C$1002)))</f>
        <v>0</v>
      </c>
      <c r="BI33" s="73">
        <f>IF($B33="",0,SUMPRODUCT(-('Gastos Gerais'!$F$4:$F$1002='Gastos das Atividades'!$B33),-('Gastos das Atividades'!BI$3&gt;='Gastos Gerais'!$D$4:$D$1002),-('Gastos das Atividades'!BI$3&lt;='Gastos Gerais'!$E$4:$E$1002),-('Gastos Gerais'!$C$4:$C$1002)))</f>
        <v>0</v>
      </c>
      <c r="BJ33" s="73">
        <f>IF($B33="",0,SUMPRODUCT(-('Gastos Gerais'!$F$4:$F$1002='Gastos das Atividades'!$B33),-('Gastos das Atividades'!BJ$3&gt;='Gastos Gerais'!$D$4:$D$1002),-('Gastos das Atividades'!BJ$3&lt;='Gastos Gerais'!$E$4:$E$1002),-('Gastos Gerais'!$C$4:$C$1002)))</f>
        <v>0</v>
      </c>
      <c r="BK33" s="73">
        <f>IF($B33="",0,SUMPRODUCT(-('Gastos Gerais'!$F$4:$F$1002='Gastos das Atividades'!$B33),-('Gastos das Atividades'!BK$3&gt;='Gastos Gerais'!$D$4:$D$1002),-('Gastos das Atividades'!BK$3&lt;='Gastos Gerais'!$E$4:$E$1002),-('Gastos Gerais'!$C$4:$C$1002)))</f>
        <v>0</v>
      </c>
      <c r="BL33" s="73">
        <f>IF($B33="",0,SUMPRODUCT(-('Gastos Gerais'!$F$4:$F$1002='Gastos das Atividades'!$B33),-('Gastos das Atividades'!BL$3&gt;='Gastos Gerais'!$D$4:$D$1002),-('Gastos das Atividades'!BL$3&lt;='Gastos Gerais'!$E$4:$E$1002),-('Gastos Gerais'!$C$4:$C$1002)))</f>
        <v>0</v>
      </c>
      <c r="BM33" s="73">
        <f>IF($B33="",0,SUMPRODUCT(-('Gastos Gerais'!$F$4:$F$1002='Gastos das Atividades'!$B33),-('Gastos das Atividades'!BM$3&gt;='Gastos Gerais'!$D$4:$D$1002),-('Gastos das Atividades'!BM$3&lt;='Gastos Gerais'!$E$4:$E$1002),-('Gastos Gerais'!$C$4:$C$1002)))</f>
        <v>0</v>
      </c>
      <c r="BN33" s="73">
        <f>IF($B33="",0,SUMPRODUCT(-('Gastos Gerais'!$F$4:$F$1002='Gastos das Atividades'!$B33),-('Gastos das Atividades'!BN$3&gt;='Gastos Gerais'!$D$4:$D$1002),-('Gastos das Atividades'!BN$3&lt;='Gastos Gerais'!$E$4:$E$1002),-('Gastos Gerais'!$C$4:$C$1002)))</f>
        <v>0</v>
      </c>
      <c r="BO33" s="73">
        <f>IF($B33="",0,SUMPRODUCT(-('Gastos Gerais'!$F$4:$F$1002='Gastos das Atividades'!$B33),-('Gastos das Atividades'!BO$3&gt;='Gastos Gerais'!$D$4:$D$1002),-('Gastos das Atividades'!BO$3&lt;='Gastos Gerais'!$E$4:$E$1002),-('Gastos Gerais'!$C$4:$C$1002)))</f>
        <v>0</v>
      </c>
      <c r="BP33" s="73">
        <f>IF($B33="",0,SUMPRODUCT(-('Gastos Gerais'!$F$4:$F$1002='Gastos das Atividades'!$B33),-('Gastos das Atividades'!BP$3&gt;='Gastos Gerais'!$D$4:$D$1002),-('Gastos das Atividades'!BP$3&lt;='Gastos Gerais'!$E$4:$E$1002),-('Gastos Gerais'!$C$4:$C$1002)))</f>
        <v>0</v>
      </c>
      <c r="BQ33" s="73">
        <f>IF($B33="",0,SUMPRODUCT(-('Gastos Gerais'!$F$4:$F$1002='Gastos das Atividades'!$B33),-('Gastos das Atividades'!BQ$3&gt;='Gastos Gerais'!$D$4:$D$1002),-('Gastos das Atividades'!BQ$3&lt;='Gastos Gerais'!$E$4:$E$1002),-('Gastos Gerais'!$C$4:$C$1002)))</f>
        <v>0</v>
      </c>
      <c r="BR33" s="73">
        <f>IF($B33="",0,SUMPRODUCT(-('Gastos Gerais'!$F$4:$F$1002='Gastos das Atividades'!$B33),-('Gastos das Atividades'!BR$3&gt;='Gastos Gerais'!$D$4:$D$1002),-('Gastos das Atividades'!BR$3&lt;='Gastos Gerais'!$E$4:$E$1002),-('Gastos Gerais'!$C$4:$C$1002)))</f>
        <v>0</v>
      </c>
      <c r="BS33" s="73">
        <f>IF($B33="",0,SUMPRODUCT(-('Gastos Gerais'!$F$4:$F$1002='Gastos das Atividades'!$B33),-('Gastos das Atividades'!BS$3&gt;='Gastos Gerais'!$D$4:$D$1002),-('Gastos das Atividades'!BS$3&lt;='Gastos Gerais'!$E$4:$E$1002),-('Gastos Gerais'!$C$4:$C$1002)))</f>
        <v>0</v>
      </c>
      <c r="BT33" s="73">
        <f>IF($B33="",0,SUMPRODUCT(-('Gastos Gerais'!$F$4:$F$1002='Gastos das Atividades'!$B33),-('Gastos das Atividades'!BT$3&gt;='Gastos Gerais'!$D$4:$D$1002),-('Gastos das Atividades'!BT$3&lt;='Gastos Gerais'!$E$4:$E$1002),-('Gastos Gerais'!$C$4:$C$1002)))</f>
        <v>0</v>
      </c>
      <c r="BU33" s="73">
        <f>IF($B33="",0,SUMPRODUCT(-('Gastos Gerais'!$F$4:$F$1002='Gastos das Atividades'!$B33),-('Gastos das Atividades'!BU$3&gt;='Gastos Gerais'!$D$4:$D$1002),-('Gastos das Atividades'!BU$3&lt;='Gastos Gerais'!$E$4:$E$1002),-('Gastos Gerais'!$C$4:$C$1002)))</f>
        <v>0</v>
      </c>
      <c r="BV33" s="73">
        <f>IF($B33="",0,SUMPRODUCT(-('Gastos Gerais'!$F$4:$F$1002='Gastos das Atividades'!$B33),-('Gastos das Atividades'!BV$3&gt;='Gastos Gerais'!$D$4:$D$1002),-('Gastos das Atividades'!BV$3&lt;='Gastos Gerais'!$E$4:$E$1002),-('Gastos Gerais'!$C$4:$C$1002)))</f>
        <v>0</v>
      </c>
      <c r="BW33" s="73">
        <f>IF($B33="",0,SUMPRODUCT(-('Gastos Gerais'!$F$4:$F$1002='Gastos das Atividades'!$B33),-('Gastos das Atividades'!BW$3&gt;='Gastos Gerais'!$D$4:$D$1002),-('Gastos das Atividades'!BW$3&lt;='Gastos Gerais'!$E$4:$E$1002),-('Gastos Gerais'!$C$4:$C$1002)))</f>
        <v>0</v>
      </c>
      <c r="BX33" s="73">
        <f>IF($B33="",0,SUMPRODUCT(-('Gastos Gerais'!$F$4:$F$1002='Gastos das Atividades'!$B33),-('Gastos das Atividades'!BX$3&gt;='Gastos Gerais'!$D$4:$D$1002),-('Gastos das Atividades'!BX$3&lt;='Gastos Gerais'!$E$4:$E$1002),-('Gastos Gerais'!$C$4:$C$1002)))</f>
        <v>0</v>
      </c>
    </row>
    <row r="34" spans="1:76" ht="23.25" customHeight="1" thickBot="1">
      <c r="A34" s="340"/>
      <c r="B34" s="341" t="s">
        <v>27</v>
      </c>
      <c r="C34" s="342">
        <f t="shared" ref="C34:G34" si="13">SUM(C4:C33)</f>
        <v>0</v>
      </c>
      <c r="D34" s="342">
        <f t="shared" si="13"/>
        <v>28639516.959999997</v>
      </c>
      <c r="E34" s="342">
        <f t="shared" si="13"/>
        <v>28639516.959999997</v>
      </c>
      <c r="F34" s="343">
        <f t="shared" si="13"/>
        <v>28802597.599999998</v>
      </c>
      <c r="G34" s="343">
        <f t="shared" si="13"/>
        <v>0</v>
      </c>
      <c r="H34" s="343">
        <f t="shared" ref="H34:I34" si="14">SUM(H4:H33)</f>
        <v>0</v>
      </c>
      <c r="I34" s="343">
        <f t="shared" si="14"/>
        <v>0</v>
      </c>
      <c r="J34" s="344">
        <f>SUM(J4:J33)</f>
        <v>57442114.559999987</v>
      </c>
      <c r="K34" s="345">
        <f t="shared" ref="K34:O34" si="15">SUM(K4:K33)</f>
        <v>0.49858047844121711</v>
      </c>
      <c r="L34" s="345">
        <f t="shared" si="15"/>
        <v>0.501419521558783</v>
      </c>
      <c r="M34" s="345">
        <f t="shared" si="15"/>
        <v>0</v>
      </c>
      <c r="N34" s="345">
        <f t="shared" si="15"/>
        <v>0</v>
      </c>
      <c r="O34" s="345">
        <f t="shared" si="15"/>
        <v>0</v>
      </c>
      <c r="P34" s="346">
        <f t="shared" si="8"/>
        <v>1</v>
      </c>
      <c r="Q34" s="44">
        <f t="shared" ref="Q34:AU34" si="16">SUBTOTAL(109,Q4:Q33)</f>
        <v>8369113.959999999</v>
      </c>
      <c r="R34" s="44">
        <f t="shared" si="16"/>
        <v>8729113.959999999</v>
      </c>
      <c r="S34" s="44">
        <f t="shared" si="16"/>
        <v>5758769.5199999996</v>
      </c>
      <c r="T34" s="44">
        <f t="shared" si="16"/>
        <v>5782519.5199999996</v>
      </c>
      <c r="U34" s="44">
        <f t="shared" si="16"/>
        <v>5767519.5199999996</v>
      </c>
      <c r="V34" s="44">
        <f t="shared" si="16"/>
        <v>5758769.5199999996</v>
      </c>
      <c r="W34" s="44">
        <f t="shared" si="16"/>
        <v>5758769.5199999996</v>
      </c>
      <c r="X34" s="44">
        <f t="shared" si="16"/>
        <v>5758769.5199999996</v>
      </c>
      <c r="Y34" s="44">
        <f t="shared" si="16"/>
        <v>5758769.5199999996</v>
      </c>
      <c r="Z34" s="44">
        <f t="shared" si="16"/>
        <v>0</v>
      </c>
      <c r="AA34" s="44">
        <f t="shared" si="16"/>
        <v>0</v>
      </c>
      <c r="AB34" s="44">
        <f t="shared" si="16"/>
        <v>0</v>
      </c>
      <c r="AC34" s="44">
        <f t="shared" si="16"/>
        <v>0</v>
      </c>
      <c r="AD34" s="44">
        <f t="shared" si="16"/>
        <v>0</v>
      </c>
      <c r="AE34" s="44">
        <f t="shared" si="16"/>
        <v>0</v>
      </c>
      <c r="AF34" s="44">
        <f t="shared" si="16"/>
        <v>0</v>
      </c>
      <c r="AG34" s="44">
        <f t="shared" si="16"/>
        <v>0</v>
      </c>
      <c r="AH34" s="44">
        <f t="shared" si="16"/>
        <v>0</v>
      </c>
      <c r="AI34" s="44">
        <f t="shared" si="16"/>
        <v>0</v>
      </c>
      <c r="AJ34" s="44">
        <f t="shared" si="16"/>
        <v>0</v>
      </c>
      <c r="AK34" s="44">
        <f t="shared" si="16"/>
        <v>0</v>
      </c>
      <c r="AL34" s="44">
        <f t="shared" si="16"/>
        <v>0</v>
      </c>
      <c r="AM34" s="44">
        <f t="shared" si="16"/>
        <v>0</v>
      </c>
      <c r="AN34" s="44">
        <f t="shared" si="16"/>
        <v>0</v>
      </c>
      <c r="AO34" s="44">
        <f t="shared" si="16"/>
        <v>0</v>
      </c>
      <c r="AP34" s="44">
        <f t="shared" si="16"/>
        <v>0</v>
      </c>
      <c r="AQ34" s="44">
        <f t="shared" si="16"/>
        <v>0</v>
      </c>
      <c r="AR34" s="44">
        <f t="shared" si="16"/>
        <v>0</v>
      </c>
      <c r="AS34" s="44">
        <f t="shared" si="16"/>
        <v>0</v>
      </c>
      <c r="AT34" s="44">
        <f t="shared" si="16"/>
        <v>0</v>
      </c>
      <c r="AU34" s="44">
        <f t="shared" si="16"/>
        <v>0</v>
      </c>
      <c r="AV34" s="44">
        <f t="shared" ref="AV34:AY34" si="17">SUBTOTAL(109,AV4:AV33)</f>
        <v>0</v>
      </c>
      <c r="AW34" s="44">
        <f t="shared" si="17"/>
        <v>0</v>
      </c>
      <c r="AX34" s="44">
        <f t="shared" si="17"/>
        <v>0</v>
      </c>
      <c r="AY34" s="44">
        <f t="shared" si="17"/>
        <v>0</v>
      </c>
      <c r="AZ34" s="44">
        <f t="shared" ref="AZ34:BX34" si="18">SUBTOTAL(109,AZ4:AZ33)</f>
        <v>0</v>
      </c>
      <c r="BA34" s="44">
        <f t="shared" si="18"/>
        <v>0</v>
      </c>
      <c r="BB34" s="44">
        <f t="shared" si="18"/>
        <v>0</v>
      </c>
      <c r="BC34" s="44">
        <f t="shared" si="18"/>
        <v>0</v>
      </c>
      <c r="BD34" s="44">
        <f t="shared" si="18"/>
        <v>0</v>
      </c>
      <c r="BE34" s="44">
        <f t="shared" si="18"/>
        <v>0</v>
      </c>
      <c r="BF34" s="44">
        <f t="shared" si="18"/>
        <v>0</v>
      </c>
      <c r="BG34" s="44">
        <f t="shared" si="18"/>
        <v>0</v>
      </c>
      <c r="BH34" s="44">
        <f t="shared" si="18"/>
        <v>0</v>
      </c>
      <c r="BI34" s="44">
        <f t="shared" si="18"/>
        <v>0</v>
      </c>
      <c r="BJ34" s="44">
        <f t="shared" si="18"/>
        <v>0</v>
      </c>
      <c r="BK34" s="44">
        <f t="shared" si="18"/>
        <v>0</v>
      </c>
      <c r="BL34" s="44">
        <f t="shared" si="18"/>
        <v>0</v>
      </c>
      <c r="BM34" s="44">
        <f t="shared" si="18"/>
        <v>0</v>
      </c>
      <c r="BN34" s="44">
        <f t="shared" si="18"/>
        <v>0</v>
      </c>
      <c r="BO34" s="44">
        <f t="shared" si="18"/>
        <v>0</v>
      </c>
      <c r="BP34" s="44">
        <f t="shared" si="18"/>
        <v>0</v>
      </c>
      <c r="BQ34" s="44">
        <f t="shared" si="18"/>
        <v>0</v>
      </c>
      <c r="BR34" s="44">
        <f t="shared" si="18"/>
        <v>0</v>
      </c>
      <c r="BS34" s="44">
        <f t="shared" si="18"/>
        <v>0</v>
      </c>
      <c r="BT34" s="44">
        <f t="shared" si="18"/>
        <v>0</v>
      </c>
      <c r="BU34" s="44">
        <f t="shared" si="18"/>
        <v>0</v>
      </c>
      <c r="BV34" s="44">
        <f t="shared" si="18"/>
        <v>0</v>
      </c>
      <c r="BW34" s="44">
        <f t="shared" si="18"/>
        <v>0</v>
      </c>
      <c r="BX34" s="44">
        <f t="shared" si="18"/>
        <v>0</v>
      </c>
    </row>
    <row r="35" spans="1:76">
      <c r="A35" s="83"/>
      <c r="B35" s="110"/>
      <c r="Q35" s="109"/>
      <c r="R35" s="109"/>
      <c r="S35" s="109"/>
    </row>
    <row r="37" spans="1:76" ht="15">
      <c r="B37" s="382" t="s">
        <v>361</v>
      </c>
      <c r="C37" s="382"/>
      <c r="D37" s="382"/>
      <c r="E37" s="382"/>
      <c r="F37" s="382"/>
    </row>
    <row r="38" spans="1:76" ht="14.25" customHeight="1">
      <c r="B38" s="378" t="s">
        <v>362</v>
      </c>
      <c r="C38" s="378"/>
      <c r="D38" s="379"/>
      <c r="E38" s="347" t="s">
        <v>363</v>
      </c>
      <c r="F38" s="347" t="s">
        <v>364</v>
      </c>
    </row>
    <row r="39" spans="1:76">
      <c r="B39" s="380" t="s">
        <v>359</v>
      </c>
      <c r="C39" s="380"/>
      <c r="D39" s="381"/>
      <c r="E39" s="205">
        <f>IFERROR(SUMIF('Gastos com Pessoal'!$AR$7:$AR$506,'Gastos das Atividades'!$B$4,'Encargos e Benefícios'!$AD$6:$AD$505)/'Encargos e Benefícios'!$AD$506,0)</f>
        <v>0.22142522599930034</v>
      </c>
      <c r="F39" s="204">
        <f ca="1">Sintético!$BK$23*E39</f>
        <v>4740331.4779292066</v>
      </c>
    </row>
    <row r="40" spans="1:76">
      <c r="B40" s="380" t="s">
        <v>360</v>
      </c>
      <c r="C40" s="380"/>
      <c r="D40" s="381"/>
      <c r="E40" s="205">
        <f ca="1">IF(OR(Sintético!$BK$23=0,COUNTA('Gastos com Pessoal'!AR7:AR506)=0),0,IF(E39=0,1,1-E39))</f>
        <v>0.77857477400069963</v>
      </c>
      <c r="F40" s="204">
        <f ca="1">Sintético!$BK$23*E40</f>
        <v>16667940.57660258</v>
      </c>
    </row>
    <row r="41" spans="1:76">
      <c r="B41" s="109"/>
      <c r="E41" s="109"/>
      <c r="F41" s="109"/>
    </row>
    <row r="42" spans="1:76" ht="15">
      <c r="B42" s="382" t="s">
        <v>365</v>
      </c>
      <c r="C42" s="382"/>
      <c r="D42" s="382"/>
      <c r="E42" s="382"/>
      <c r="F42" s="109"/>
    </row>
    <row r="43" spans="1:76" ht="14.25" customHeight="1">
      <c r="B43" s="378" t="s">
        <v>362</v>
      </c>
      <c r="C43" s="378"/>
      <c r="D43" s="379"/>
      <c r="E43" s="347" t="s">
        <v>364</v>
      </c>
      <c r="F43" s="109"/>
    </row>
    <row r="44" spans="1:76">
      <c r="B44" s="380" t="s">
        <v>359</v>
      </c>
      <c r="C44" s="380"/>
      <c r="D44" s="381"/>
      <c r="E44" s="204">
        <f ca="1">F39+J4</f>
        <v>7781431.4779292066</v>
      </c>
      <c r="F44" s="109"/>
    </row>
    <row r="45" spans="1:76">
      <c r="B45" s="380" t="s">
        <v>360</v>
      </c>
      <c r="C45" s="380"/>
      <c r="D45" s="381"/>
      <c r="E45" s="204">
        <f ca="1">F40+SUM(J5:J33)</f>
        <v>71068955.136602566</v>
      </c>
      <c r="F45" s="109"/>
    </row>
    <row r="48" spans="1:76" hidden="1">
      <c r="B48" s="206" t="str">
        <f>B4</f>
        <v>Área Meio</v>
      </c>
    </row>
    <row r="49" spans="2:2" hidden="1">
      <c r="B49" s="135" t="s">
        <v>360</v>
      </c>
    </row>
    <row r="50" spans="2:2" hidden="1">
      <c r="B50" s="206" t="str">
        <f>B5</f>
        <v>Área Fim</v>
      </c>
    </row>
    <row r="51" spans="2:2" hidden="1">
      <c r="B51" s="206">
        <f t="shared" ref="B51:B78" si="19">B6</f>
        <v>0</v>
      </c>
    </row>
    <row r="52" spans="2:2" hidden="1">
      <c r="B52" s="206">
        <f t="shared" si="19"/>
        <v>0</v>
      </c>
    </row>
    <row r="53" spans="2:2" hidden="1">
      <c r="B53" s="206">
        <f t="shared" si="19"/>
        <v>0</v>
      </c>
    </row>
    <row r="54" spans="2:2" hidden="1">
      <c r="B54" s="206">
        <f t="shared" si="19"/>
        <v>0</v>
      </c>
    </row>
    <row r="55" spans="2:2" hidden="1">
      <c r="B55" s="206">
        <f t="shared" si="19"/>
        <v>0</v>
      </c>
    </row>
    <row r="56" spans="2:2" hidden="1">
      <c r="B56" s="206">
        <f t="shared" si="19"/>
        <v>0</v>
      </c>
    </row>
    <row r="57" spans="2:2" hidden="1">
      <c r="B57" s="206">
        <f t="shared" si="19"/>
        <v>0</v>
      </c>
    </row>
    <row r="58" spans="2:2" hidden="1">
      <c r="B58" s="206">
        <f t="shared" si="19"/>
        <v>0</v>
      </c>
    </row>
    <row r="59" spans="2:2" hidden="1">
      <c r="B59" s="206">
        <f t="shared" si="19"/>
        <v>0</v>
      </c>
    </row>
    <row r="60" spans="2:2" hidden="1">
      <c r="B60" s="206">
        <f t="shared" si="19"/>
        <v>0</v>
      </c>
    </row>
    <row r="61" spans="2:2" hidden="1">
      <c r="B61" s="206">
        <f t="shared" si="19"/>
        <v>0</v>
      </c>
    </row>
    <row r="62" spans="2:2" hidden="1">
      <c r="B62" s="206">
        <f t="shared" si="19"/>
        <v>0</v>
      </c>
    </row>
    <row r="63" spans="2:2" hidden="1">
      <c r="B63" s="206">
        <f t="shared" si="19"/>
        <v>0</v>
      </c>
    </row>
    <row r="64" spans="2:2" hidden="1">
      <c r="B64" s="206">
        <f t="shared" si="19"/>
        <v>0</v>
      </c>
    </row>
    <row r="65" spans="2:2" hidden="1">
      <c r="B65" s="206">
        <f t="shared" si="19"/>
        <v>0</v>
      </c>
    </row>
    <row r="66" spans="2:2" hidden="1">
      <c r="B66" s="206">
        <f t="shared" si="19"/>
        <v>0</v>
      </c>
    </row>
    <row r="67" spans="2:2" hidden="1">
      <c r="B67" s="206">
        <f t="shared" si="19"/>
        <v>0</v>
      </c>
    </row>
    <row r="68" spans="2:2" hidden="1">
      <c r="B68" s="206">
        <f t="shared" si="19"/>
        <v>0</v>
      </c>
    </row>
    <row r="69" spans="2:2" hidden="1">
      <c r="B69" s="206">
        <f t="shared" si="19"/>
        <v>0</v>
      </c>
    </row>
    <row r="70" spans="2:2" hidden="1">
      <c r="B70" s="206">
        <f t="shared" si="19"/>
        <v>0</v>
      </c>
    </row>
    <row r="71" spans="2:2" hidden="1">
      <c r="B71" s="206">
        <f t="shared" si="19"/>
        <v>0</v>
      </c>
    </row>
    <row r="72" spans="2:2" hidden="1">
      <c r="B72" s="206">
        <f t="shared" si="19"/>
        <v>0</v>
      </c>
    </row>
    <row r="73" spans="2:2" hidden="1">
      <c r="B73" s="206">
        <f t="shared" si="19"/>
        <v>0</v>
      </c>
    </row>
    <row r="74" spans="2:2" hidden="1">
      <c r="B74" s="206">
        <f t="shared" si="19"/>
        <v>0</v>
      </c>
    </row>
    <row r="75" spans="2:2" hidden="1">
      <c r="B75" s="206">
        <f t="shared" si="19"/>
        <v>0</v>
      </c>
    </row>
    <row r="76" spans="2:2" hidden="1">
      <c r="B76" s="206">
        <f t="shared" si="19"/>
        <v>0</v>
      </c>
    </row>
    <row r="77" spans="2:2" hidden="1">
      <c r="B77" s="206">
        <f t="shared" si="19"/>
        <v>0</v>
      </c>
    </row>
    <row r="78" spans="2:2" hidden="1">
      <c r="B78" s="206">
        <f t="shared" si="19"/>
        <v>0</v>
      </c>
    </row>
    <row r="79" spans="2:2">
      <c r="B79" s="206"/>
    </row>
    <row r="80" spans="2:2">
      <c r="B80" s="206"/>
    </row>
    <row r="81" spans="2:2">
      <c r="B81" s="206"/>
    </row>
    <row r="82" spans="2:2">
      <c r="B82" s="206"/>
    </row>
    <row r="83" spans="2:2">
      <c r="B83" s="206"/>
    </row>
    <row r="84" spans="2:2">
      <c r="B84" s="206"/>
    </row>
    <row r="85" spans="2:2">
      <c r="B85" s="206"/>
    </row>
    <row r="86" spans="2:2">
      <c r="B86" s="206"/>
    </row>
    <row r="87" spans="2:2">
      <c r="B87" s="206"/>
    </row>
    <row r="88" spans="2:2">
      <c r="B88" s="206"/>
    </row>
    <row r="89" spans="2:2">
      <c r="B89" s="206"/>
    </row>
    <row r="90" spans="2:2">
      <c r="B90" s="206"/>
    </row>
    <row r="91" spans="2:2">
      <c r="B91" s="206"/>
    </row>
    <row r="92" spans="2:2">
      <c r="B92" s="206"/>
    </row>
    <row r="93" spans="2:2">
      <c r="B93" s="206"/>
    </row>
    <row r="94" spans="2:2">
      <c r="B94" s="206"/>
    </row>
    <row r="95" spans="2:2">
      <c r="B95" s="206"/>
    </row>
    <row r="96" spans="2:2">
      <c r="B96" s="206"/>
    </row>
    <row r="97" spans="2:2">
      <c r="B97" s="206"/>
    </row>
    <row r="98" spans="2:2">
      <c r="B98" s="206"/>
    </row>
    <row r="99" spans="2:2">
      <c r="B99" s="206"/>
    </row>
    <row r="100" spans="2:2">
      <c r="B100" s="206"/>
    </row>
    <row r="101" spans="2:2">
      <c r="B101" s="206"/>
    </row>
    <row r="102" spans="2:2">
      <c r="B102" s="206"/>
    </row>
    <row r="103" spans="2:2">
      <c r="B103" s="206"/>
    </row>
    <row r="104" spans="2:2">
      <c r="B104" s="206"/>
    </row>
    <row r="105" spans="2:2">
      <c r="B105" s="206"/>
    </row>
    <row r="106" spans="2:2">
      <c r="B106" s="206"/>
    </row>
    <row r="107" spans="2:2">
      <c r="B107" s="206"/>
    </row>
    <row r="108" spans="2:2">
      <c r="B108" s="206"/>
    </row>
    <row r="109" spans="2:2">
      <c r="B109" s="206"/>
    </row>
    <row r="110" spans="2:2">
      <c r="B110" s="206"/>
    </row>
    <row r="111" spans="2:2">
      <c r="B111" s="206"/>
    </row>
    <row r="112" spans="2:2">
      <c r="B112" s="206"/>
    </row>
    <row r="113" spans="2:2">
      <c r="B113" s="206"/>
    </row>
    <row r="114" spans="2:2">
      <c r="B114" s="206"/>
    </row>
    <row r="115" spans="2:2">
      <c r="B115" s="206"/>
    </row>
    <row r="116" spans="2:2">
      <c r="B116" s="206"/>
    </row>
    <row r="117" spans="2:2">
      <c r="B117" s="206"/>
    </row>
    <row r="118" spans="2:2">
      <c r="B118" s="206"/>
    </row>
    <row r="119" spans="2:2">
      <c r="B119" s="206"/>
    </row>
    <row r="120" spans="2:2">
      <c r="B120" s="206"/>
    </row>
    <row r="121" spans="2:2">
      <c r="B121" s="206"/>
    </row>
    <row r="122" spans="2:2">
      <c r="B122" s="206"/>
    </row>
    <row r="123" spans="2:2">
      <c r="B123" s="206"/>
    </row>
    <row r="124" spans="2:2">
      <c r="B124" s="206"/>
    </row>
    <row r="125" spans="2:2">
      <c r="B125" s="206"/>
    </row>
    <row r="126" spans="2:2">
      <c r="B126" s="206"/>
    </row>
  </sheetData>
  <sheetProtection algorithmName="SHA-512" hashValue="i8cmrsdtJb73rSNjznrC9CIGSHY75C3GOfnWjBFer4X7vPkgfQnewmXYiCyDkjmeTBbWRdpSo8CbTJ3PCbEv7g==" saltValue="qGiI66BArEqsH3ddwH2FnQ==" spinCount="100000" sheet="1" objects="1" scenarios="1" formatColumns="0" formatRows="0" insertRows="0" deleteColumns="0" deleteRows="0"/>
  <mergeCells count="10">
    <mergeCell ref="B42:E42"/>
    <mergeCell ref="B40:D40"/>
    <mergeCell ref="B44:D44"/>
    <mergeCell ref="B43:D43"/>
    <mergeCell ref="B45:D45"/>
    <mergeCell ref="A1:P1"/>
    <mergeCell ref="A2:P2"/>
    <mergeCell ref="B38:D38"/>
    <mergeCell ref="B39:D39"/>
    <mergeCell ref="B37:F37"/>
  </mergeCells>
  <pageMargins left="0.19685039370078741" right="0.19685039370078741" top="0.59055118110236227" bottom="0.59055118110236227" header="0" footer="0"/>
  <pageSetup paperSize="9" scale="69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3">
    <tabColor theme="3" tint="-0.249977111117893"/>
    <pageSetUpPr fitToPage="1"/>
  </sheetPr>
  <dimension ref="A1:AE531"/>
  <sheetViews>
    <sheetView zoomScaleNormal="100" zoomScaleSheetLayoutView="80" workbookViewId="0">
      <pane xSplit="5" ySplit="5" topLeftCell="AC6" activePane="bottomRight" state="frozen"/>
      <selection pane="bottomRight" activeCell="AK9" sqref="AK9"/>
      <selection pane="bottomLeft" activeCell="F4" sqref="F4:F6"/>
      <selection pane="topRight" activeCell="F4" sqref="F4:F6"/>
    </sheetView>
  </sheetViews>
  <sheetFormatPr defaultColWidth="17" defaultRowHeight="30" customHeight="1"/>
  <cols>
    <col min="1" max="1" width="4.42578125" style="3" bestFit="1" customWidth="1"/>
    <col min="2" max="2" width="29.85546875" style="3" customWidth="1"/>
    <col min="3" max="3" width="5.85546875" style="3" customWidth="1"/>
    <col min="4" max="4" width="10" style="3" customWidth="1"/>
    <col min="5" max="5" width="13" style="3" bestFit="1" customWidth="1"/>
    <col min="6" max="12" width="10.28515625" style="3" customWidth="1"/>
    <col min="13" max="19" width="10.7109375" style="3" customWidth="1"/>
    <col min="20" max="20" width="10.42578125" style="3" customWidth="1"/>
    <col min="21" max="21" width="11.28515625" style="3" customWidth="1"/>
    <col min="22" max="22" width="10" style="4" customWidth="1"/>
    <col min="23" max="23" width="10" style="3" customWidth="1"/>
    <col min="24" max="24" width="10" style="4" customWidth="1"/>
    <col min="25" max="25" width="10" style="3" customWidth="1"/>
    <col min="26" max="26" width="10" style="4" customWidth="1"/>
    <col min="27" max="28" width="10" style="3" customWidth="1"/>
    <col min="29" max="30" width="11.7109375" style="3" customWidth="1"/>
    <col min="31" max="31" width="0" style="3" hidden="1" customWidth="1"/>
    <col min="32" max="16384" width="17" style="3"/>
  </cols>
  <sheetData>
    <row r="1" spans="1:31" s="49" customFormat="1" ht="31.5" customHeight="1">
      <c r="A1" s="369" t="str">
        <f>Capa!A1</f>
        <v>Memória de Cálculo
Contrato de Gestão nº 12/2024 celebrado entre a Fundação Hospitalar do Estado de Minas Gerais - Fhemig e a Fundação de Assistência, Estudo e Pesquisa de Uberlândia - Faepu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</row>
    <row r="2" spans="1:31" s="49" customFormat="1" ht="18" customHeight="1">
      <c r="A2" s="385" t="s">
        <v>366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</row>
    <row r="3" spans="1:31" s="49" customFormat="1" ht="17.25" customHeight="1">
      <c r="A3" s="385" t="s">
        <v>367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</row>
    <row r="4" spans="1:31" s="50" customFormat="1" ht="30" customHeight="1">
      <c r="A4" s="323"/>
      <c r="B4" s="323"/>
      <c r="C4" s="323"/>
      <c r="D4" s="323"/>
      <c r="E4" s="323"/>
      <c r="F4" s="383" t="s">
        <v>77</v>
      </c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 t="s">
        <v>102</v>
      </c>
      <c r="W4" s="383"/>
      <c r="X4" s="383"/>
      <c r="Y4" s="383"/>
      <c r="Z4" s="383"/>
      <c r="AA4" s="383"/>
      <c r="AB4" s="383"/>
      <c r="AC4" s="383"/>
      <c r="AD4" s="383" t="s">
        <v>368</v>
      </c>
    </row>
    <row r="5" spans="1:31" s="50" customFormat="1" ht="38.25" customHeight="1">
      <c r="A5" s="324" t="s">
        <v>326</v>
      </c>
      <c r="B5" s="324" t="s">
        <v>369</v>
      </c>
      <c r="C5" s="324" t="s">
        <v>370</v>
      </c>
      <c r="D5" s="324" t="s">
        <v>371</v>
      </c>
      <c r="E5" s="324" t="s">
        <v>53</v>
      </c>
      <c r="F5" s="324" t="s">
        <v>79</v>
      </c>
      <c r="G5" s="324" t="s">
        <v>81</v>
      </c>
      <c r="H5" s="324" t="s">
        <v>83</v>
      </c>
      <c r="I5" s="324" t="s">
        <v>85</v>
      </c>
      <c r="J5" s="324" t="s">
        <v>87</v>
      </c>
      <c r="K5" s="324" t="s">
        <v>89</v>
      </c>
      <c r="L5" s="324" t="s">
        <v>91</v>
      </c>
      <c r="M5" s="324" t="s">
        <v>93</v>
      </c>
      <c r="N5" s="324" t="s">
        <v>55</v>
      </c>
      <c r="O5" s="299" t="s">
        <v>57</v>
      </c>
      <c r="P5" s="299" t="s">
        <v>59</v>
      </c>
      <c r="Q5" s="299" t="s">
        <v>61</v>
      </c>
      <c r="R5" s="324" t="s">
        <v>63</v>
      </c>
      <c r="S5" s="299" t="s">
        <v>372</v>
      </c>
      <c r="T5" s="324" t="s">
        <v>99</v>
      </c>
      <c r="U5" s="324" t="s">
        <v>27</v>
      </c>
      <c r="V5" s="299" t="s">
        <v>104</v>
      </c>
      <c r="W5" s="299" t="s">
        <v>106</v>
      </c>
      <c r="X5" s="299"/>
      <c r="Y5" s="299"/>
      <c r="Z5" s="299"/>
      <c r="AA5" s="299"/>
      <c r="AB5" s="299"/>
      <c r="AC5" s="324" t="s">
        <v>27</v>
      </c>
      <c r="AD5" s="384"/>
    </row>
    <row r="6" spans="1:31" s="49" customFormat="1" ht="12.75">
      <c r="A6" s="94">
        <v>1</v>
      </c>
      <c r="B6" s="36" t="s">
        <v>373</v>
      </c>
      <c r="C6" s="141">
        <v>1</v>
      </c>
      <c r="D6" s="57">
        <v>4268.0200000000004</v>
      </c>
      <c r="E6" s="79">
        <f>C6*D6</f>
        <v>4268.0200000000004</v>
      </c>
      <c r="F6" s="80">
        <v>0</v>
      </c>
      <c r="G6" s="80">
        <v>0</v>
      </c>
      <c r="H6" s="47">
        <f>(E6+J6+L6+K6+M6)*8%</f>
        <v>436.28648888888887</v>
      </c>
      <c r="I6" s="47">
        <f>H6/2</f>
        <v>218.14324444444443</v>
      </c>
      <c r="J6" s="47">
        <f>E6/12</f>
        <v>355.66833333333335</v>
      </c>
      <c r="K6" s="47">
        <f>E6/12</f>
        <v>355.66833333333335</v>
      </c>
      <c r="L6" s="47">
        <f>K6/3</f>
        <v>118.55611111111112</v>
      </c>
      <c r="M6" s="47">
        <f>E6/12</f>
        <v>355.66833333333335</v>
      </c>
      <c r="N6" s="80">
        <f>IF(AE6="NOTURNO",E6/180*1.5*15,0)</f>
        <v>0</v>
      </c>
      <c r="O6" s="47">
        <f>IF(AE6="NOTURNO",N6/30*4,0)</f>
        <v>0</v>
      </c>
      <c r="P6" s="47">
        <v>0</v>
      </c>
      <c r="Q6" s="47">
        <v>0</v>
      </c>
      <c r="R6" s="47">
        <v>0</v>
      </c>
      <c r="S6" s="130">
        <v>0</v>
      </c>
      <c r="T6" s="47">
        <f>(1518*20%)*C6</f>
        <v>303.60000000000002</v>
      </c>
      <c r="U6" s="81">
        <f t="shared" ref="U6:U9" si="0">SUM(F6:T6)</f>
        <v>2143.5908444444444</v>
      </c>
      <c r="V6" s="47">
        <f>IF(D6&lt;4000,D6/30*22*6%*C6,0)</f>
        <v>0</v>
      </c>
      <c r="W6" s="47">
        <f>1650*C6</f>
        <v>1650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71">
        <f>SUM(V6:AB6)</f>
        <v>1650</v>
      </c>
      <c r="AD6" s="113">
        <f t="shared" ref="AD6:AD9" si="1">E6+U6+AC6</f>
        <v>8061.6108444444453</v>
      </c>
      <c r="AE6" s="49" t="s">
        <v>374</v>
      </c>
    </row>
    <row r="7" spans="1:31" s="49" customFormat="1" ht="12.75">
      <c r="A7" s="94">
        <v>2</v>
      </c>
      <c r="B7" s="36" t="s">
        <v>375</v>
      </c>
      <c r="C7" s="141">
        <v>6</v>
      </c>
      <c r="D7" s="57">
        <v>3812.95</v>
      </c>
      <c r="E7" s="79">
        <f t="shared" ref="E7:E9" si="2">C7*D7</f>
        <v>22877.699999999997</v>
      </c>
      <c r="F7" s="80">
        <v>0</v>
      </c>
      <c r="G7" s="80">
        <v>0</v>
      </c>
      <c r="H7" s="47">
        <f t="shared" ref="H7:H9" si="3">(E7+J7+L7+K7+M7)*8%</f>
        <v>2338.6093333333329</v>
      </c>
      <c r="I7" s="47">
        <f t="shared" ref="I7:I9" si="4">H7/2</f>
        <v>1169.3046666666664</v>
      </c>
      <c r="J7" s="47">
        <f t="shared" ref="J7:J9" si="5">E7/12</f>
        <v>1906.4749999999997</v>
      </c>
      <c r="K7" s="47">
        <f t="shared" ref="K7:K9" si="6">E7/12</f>
        <v>1906.4749999999997</v>
      </c>
      <c r="L7" s="47">
        <f t="shared" ref="L7:L9" si="7">K7/3</f>
        <v>635.49166666666656</v>
      </c>
      <c r="M7" s="47">
        <f t="shared" ref="M7:M9" si="8">E7/12</f>
        <v>1906.4749999999997</v>
      </c>
      <c r="N7" s="80">
        <f t="shared" ref="N7:N70" si="9">IF(AE7="NOTURNO",E7/180*1.5*15,0)</f>
        <v>0</v>
      </c>
      <c r="O7" s="47">
        <f t="shared" ref="O7:O70" si="10">IF(AE7="NOTURNO",N7/30*4,0)</f>
        <v>0</v>
      </c>
      <c r="P7" s="47">
        <v>0</v>
      </c>
      <c r="Q7" s="47">
        <v>0</v>
      </c>
      <c r="R7" s="47">
        <v>0</v>
      </c>
      <c r="S7" s="130">
        <v>0</v>
      </c>
      <c r="T7" s="47">
        <f t="shared" ref="T7:T44" si="11">(1518*20%)*C7</f>
        <v>1821.6000000000001</v>
      </c>
      <c r="U7" s="81">
        <f t="shared" si="0"/>
        <v>11684.430666666665</v>
      </c>
      <c r="V7" s="47">
        <f t="shared" ref="V7:V70" si="12">IF(D7&lt;4000,D7/30*22*6%*C7,0)</f>
        <v>1006.6188</v>
      </c>
      <c r="W7" s="47">
        <f t="shared" ref="W7:W44" si="13">1650*C7</f>
        <v>9900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71">
        <f t="shared" ref="AC7:AC9" si="14">SUM(V7:AB7)</f>
        <v>10906.6188</v>
      </c>
      <c r="AD7" s="113">
        <f t="shared" si="1"/>
        <v>45468.749466666661</v>
      </c>
      <c r="AE7" s="49" t="s">
        <v>374</v>
      </c>
    </row>
    <row r="8" spans="1:31" s="49" customFormat="1" ht="12.75">
      <c r="A8" s="94">
        <v>3</v>
      </c>
      <c r="B8" s="36" t="s">
        <v>376</v>
      </c>
      <c r="C8" s="141">
        <v>21</v>
      </c>
      <c r="D8" s="57">
        <v>1657</v>
      </c>
      <c r="E8" s="79">
        <f t="shared" si="2"/>
        <v>34797</v>
      </c>
      <c r="F8" s="80">
        <v>0</v>
      </c>
      <c r="G8" s="80">
        <v>0</v>
      </c>
      <c r="H8" s="47">
        <f t="shared" si="3"/>
        <v>3557.0266666666671</v>
      </c>
      <c r="I8" s="47">
        <f t="shared" si="4"/>
        <v>1778.5133333333335</v>
      </c>
      <c r="J8" s="47">
        <f t="shared" si="5"/>
        <v>2899.75</v>
      </c>
      <c r="K8" s="47">
        <f t="shared" si="6"/>
        <v>2899.75</v>
      </c>
      <c r="L8" s="47">
        <f t="shared" si="7"/>
        <v>966.58333333333337</v>
      </c>
      <c r="M8" s="47">
        <f t="shared" si="8"/>
        <v>2899.75</v>
      </c>
      <c r="N8" s="80">
        <f t="shared" si="9"/>
        <v>0</v>
      </c>
      <c r="O8" s="47">
        <f t="shared" si="10"/>
        <v>0</v>
      </c>
      <c r="P8" s="47">
        <v>0</v>
      </c>
      <c r="Q8" s="47">
        <v>0</v>
      </c>
      <c r="R8" s="47">
        <v>0</v>
      </c>
      <c r="S8" s="130">
        <v>0</v>
      </c>
      <c r="T8" s="47">
        <f t="shared" si="11"/>
        <v>6375.6</v>
      </c>
      <c r="U8" s="81">
        <f t="shared" si="0"/>
        <v>21376.973333333335</v>
      </c>
      <c r="V8" s="47">
        <f t="shared" si="12"/>
        <v>1531.068</v>
      </c>
      <c r="W8" s="47">
        <f t="shared" si="13"/>
        <v>34650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71">
        <f t="shared" si="14"/>
        <v>36181.067999999999</v>
      </c>
      <c r="AD8" s="113">
        <f t="shared" si="1"/>
        <v>92355.041333333327</v>
      </c>
      <c r="AE8" s="49" t="s">
        <v>374</v>
      </c>
    </row>
    <row r="9" spans="1:31" s="49" customFormat="1" ht="12.75">
      <c r="A9" s="94">
        <v>4</v>
      </c>
      <c r="B9" s="36" t="s">
        <v>377</v>
      </c>
      <c r="C9" s="141">
        <v>1</v>
      </c>
      <c r="D9" s="57">
        <v>1657</v>
      </c>
      <c r="E9" s="79">
        <f t="shared" si="2"/>
        <v>1657</v>
      </c>
      <c r="F9" s="80">
        <v>0</v>
      </c>
      <c r="G9" s="80">
        <v>0</v>
      </c>
      <c r="H9" s="47">
        <f t="shared" si="3"/>
        <v>169.38222222222223</v>
      </c>
      <c r="I9" s="47">
        <f t="shared" si="4"/>
        <v>84.691111111111113</v>
      </c>
      <c r="J9" s="47">
        <f t="shared" si="5"/>
        <v>138.08333333333334</v>
      </c>
      <c r="K9" s="47">
        <f t="shared" si="6"/>
        <v>138.08333333333334</v>
      </c>
      <c r="L9" s="47">
        <f t="shared" si="7"/>
        <v>46.027777777777779</v>
      </c>
      <c r="M9" s="47">
        <f t="shared" si="8"/>
        <v>138.08333333333334</v>
      </c>
      <c r="N9" s="80">
        <f t="shared" si="9"/>
        <v>207.125</v>
      </c>
      <c r="O9" s="47">
        <f t="shared" si="10"/>
        <v>27.616666666666667</v>
      </c>
      <c r="P9" s="47">
        <v>0</v>
      </c>
      <c r="Q9" s="47">
        <v>0</v>
      </c>
      <c r="R9" s="47">
        <v>0</v>
      </c>
      <c r="S9" s="130">
        <v>0</v>
      </c>
      <c r="T9" s="47">
        <f t="shared" si="11"/>
        <v>303.60000000000002</v>
      </c>
      <c r="U9" s="81">
        <f t="shared" si="0"/>
        <v>1252.6927777777778</v>
      </c>
      <c r="V9" s="47">
        <f t="shared" si="12"/>
        <v>72.908000000000001</v>
      </c>
      <c r="W9" s="47">
        <f t="shared" si="13"/>
        <v>1650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71">
        <f t="shared" si="14"/>
        <v>1722.9079999999999</v>
      </c>
      <c r="AD9" s="113">
        <f t="shared" si="1"/>
        <v>4632.6007777777777</v>
      </c>
      <c r="AE9" s="49" t="s">
        <v>378</v>
      </c>
    </row>
    <row r="10" spans="1:31" s="49" customFormat="1" ht="12.75">
      <c r="A10" s="94">
        <v>5</v>
      </c>
      <c r="B10" s="36" t="s">
        <v>379</v>
      </c>
      <c r="C10" s="141">
        <v>3</v>
      </c>
      <c r="D10" s="57">
        <v>1652.73</v>
      </c>
      <c r="E10" s="79">
        <f t="shared" ref="E10" si="15">C10*D10</f>
        <v>4958.1900000000005</v>
      </c>
      <c r="F10" s="80">
        <v>0</v>
      </c>
      <c r="G10" s="80">
        <v>0</v>
      </c>
      <c r="H10" s="47">
        <f t="shared" ref="H10:H73" si="16">(E10+J10+L10+K10+M10)*8%</f>
        <v>506.8372</v>
      </c>
      <c r="I10" s="47">
        <f t="shared" ref="I10:I73" si="17">H10/2</f>
        <v>253.4186</v>
      </c>
      <c r="J10" s="47">
        <f t="shared" ref="J10:J73" si="18">E10/12</f>
        <v>413.18250000000006</v>
      </c>
      <c r="K10" s="47">
        <f t="shared" ref="K10:K73" si="19">E10/12</f>
        <v>413.18250000000006</v>
      </c>
      <c r="L10" s="47">
        <f t="shared" ref="L10:L73" si="20">K10/3</f>
        <v>137.72750000000002</v>
      </c>
      <c r="M10" s="47">
        <f t="shared" ref="M10:M73" si="21">E10/12</f>
        <v>413.18250000000006</v>
      </c>
      <c r="N10" s="80">
        <f t="shared" si="9"/>
        <v>0</v>
      </c>
      <c r="O10" s="47">
        <f t="shared" si="10"/>
        <v>0</v>
      </c>
      <c r="P10" s="47">
        <v>0</v>
      </c>
      <c r="Q10" s="47">
        <v>0</v>
      </c>
      <c r="R10" s="47">
        <v>0</v>
      </c>
      <c r="S10" s="130">
        <v>0</v>
      </c>
      <c r="T10" s="47">
        <f t="shared" si="11"/>
        <v>910.80000000000007</v>
      </c>
      <c r="U10" s="81">
        <f t="shared" ref="U10" si="22">SUM(F10:T10)</f>
        <v>3048.3308000000002</v>
      </c>
      <c r="V10" s="47">
        <f t="shared" si="12"/>
        <v>218.16035999999997</v>
      </c>
      <c r="W10" s="47">
        <f t="shared" si="13"/>
        <v>4950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71">
        <f t="shared" ref="AC10" si="23">SUM(V10:AB10)</f>
        <v>5168.1603599999999</v>
      </c>
      <c r="AD10" s="113">
        <f t="shared" ref="AD10" si="24">E10+U10+AC10</f>
        <v>13174.68116</v>
      </c>
      <c r="AE10" s="49" t="s">
        <v>374</v>
      </c>
    </row>
    <row r="11" spans="1:31" s="49" customFormat="1" ht="12.75">
      <c r="A11" s="94">
        <v>6</v>
      </c>
      <c r="B11" s="36" t="s">
        <v>380</v>
      </c>
      <c r="C11" s="141">
        <v>4</v>
      </c>
      <c r="D11" s="57">
        <v>3812.95</v>
      </c>
      <c r="E11" s="79">
        <f t="shared" ref="E11:E74" si="25">C11*D11</f>
        <v>15251.8</v>
      </c>
      <c r="F11" s="80">
        <v>0</v>
      </c>
      <c r="G11" s="80">
        <v>0</v>
      </c>
      <c r="H11" s="47">
        <f t="shared" si="16"/>
        <v>1559.0728888888891</v>
      </c>
      <c r="I11" s="47">
        <f t="shared" si="17"/>
        <v>779.53644444444456</v>
      </c>
      <c r="J11" s="47">
        <f t="shared" si="18"/>
        <v>1270.9833333333333</v>
      </c>
      <c r="K11" s="47">
        <f t="shared" si="19"/>
        <v>1270.9833333333333</v>
      </c>
      <c r="L11" s="47">
        <f t="shared" si="20"/>
        <v>423.6611111111111</v>
      </c>
      <c r="M11" s="47">
        <f t="shared" si="21"/>
        <v>1270.9833333333333</v>
      </c>
      <c r="N11" s="80">
        <f t="shared" si="9"/>
        <v>0</v>
      </c>
      <c r="O11" s="47">
        <f t="shared" si="10"/>
        <v>0</v>
      </c>
      <c r="P11" s="47">
        <v>0</v>
      </c>
      <c r="Q11" s="47">
        <v>0</v>
      </c>
      <c r="R11" s="47">
        <v>0</v>
      </c>
      <c r="S11" s="130">
        <v>0</v>
      </c>
      <c r="T11" s="47">
        <f t="shared" si="11"/>
        <v>1214.4000000000001</v>
      </c>
      <c r="U11" s="81">
        <f t="shared" ref="U11:U74" si="26">SUM(F11:T11)</f>
        <v>7789.6204444444465</v>
      </c>
      <c r="V11" s="47">
        <f t="shared" si="12"/>
        <v>671.07920000000001</v>
      </c>
      <c r="W11" s="47">
        <f t="shared" si="13"/>
        <v>6600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71">
        <f t="shared" ref="AC11:AC74" si="27">SUM(V11:AB11)</f>
        <v>7271.0792000000001</v>
      </c>
      <c r="AD11" s="113">
        <f t="shared" ref="AD11:AD74" si="28">E11+U11+AC11</f>
        <v>30312.499644444448</v>
      </c>
      <c r="AE11" s="49" t="s">
        <v>374</v>
      </c>
    </row>
    <row r="12" spans="1:31" s="49" customFormat="1" ht="12.75">
      <c r="A12" s="94">
        <v>7</v>
      </c>
      <c r="B12" s="36" t="s">
        <v>381</v>
      </c>
      <c r="C12" s="141">
        <v>2</v>
      </c>
      <c r="D12" s="57">
        <v>3812.95</v>
      </c>
      <c r="E12" s="79">
        <f t="shared" si="25"/>
        <v>7625.9</v>
      </c>
      <c r="F12" s="80">
        <v>0</v>
      </c>
      <c r="G12" s="80">
        <v>0</v>
      </c>
      <c r="H12" s="47">
        <f t="shared" si="16"/>
        <v>779.53644444444456</v>
      </c>
      <c r="I12" s="47">
        <f t="shared" si="17"/>
        <v>389.76822222222228</v>
      </c>
      <c r="J12" s="47">
        <f t="shared" si="18"/>
        <v>635.49166666666667</v>
      </c>
      <c r="K12" s="47">
        <f t="shared" si="19"/>
        <v>635.49166666666667</v>
      </c>
      <c r="L12" s="47">
        <f t="shared" si="20"/>
        <v>211.83055555555555</v>
      </c>
      <c r="M12" s="47">
        <f t="shared" si="21"/>
        <v>635.49166666666667</v>
      </c>
      <c r="N12" s="80">
        <f t="shared" si="9"/>
        <v>953.23749999999995</v>
      </c>
      <c r="O12" s="47">
        <f t="shared" si="10"/>
        <v>127.09833333333333</v>
      </c>
      <c r="P12" s="47">
        <v>0</v>
      </c>
      <c r="Q12" s="47">
        <v>0</v>
      </c>
      <c r="R12" s="47">
        <v>0</v>
      </c>
      <c r="S12" s="130">
        <v>0</v>
      </c>
      <c r="T12" s="47">
        <f t="shared" si="11"/>
        <v>607.20000000000005</v>
      </c>
      <c r="U12" s="81">
        <f t="shared" si="26"/>
        <v>4975.1460555555559</v>
      </c>
      <c r="V12" s="47">
        <f t="shared" si="12"/>
        <v>335.53960000000001</v>
      </c>
      <c r="W12" s="47">
        <f t="shared" si="13"/>
        <v>3300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71">
        <f t="shared" si="27"/>
        <v>3635.5396000000001</v>
      </c>
      <c r="AD12" s="113">
        <f t="shared" si="28"/>
        <v>16236.585655555555</v>
      </c>
      <c r="AE12" s="49" t="s">
        <v>378</v>
      </c>
    </row>
    <row r="13" spans="1:31" s="49" customFormat="1" ht="12.75">
      <c r="A13" s="94">
        <v>8</v>
      </c>
      <c r="B13" s="36" t="s">
        <v>382</v>
      </c>
      <c r="C13" s="141">
        <v>4</v>
      </c>
      <c r="D13" s="57">
        <v>1652.73</v>
      </c>
      <c r="E13" s="79">
        <f t="shared" si="25"/>
        <v>6610.92</v>
      </c>
      <c r="F13" s="80">
        <v>0</v>
      </c>
      <c r="G13" s="80">
        <v>0</v>
      </c>
      <c r="H13" s="47">
        <f t="shared" si="16"/>
        <v>675.7829333333334</v>
      </c>
      <c r="I13" s="47">
        <f t="shared" si="17"/>
        <v>337.8914666666667</v>
      </c>
      <c r="J13" s="47">
        <f t="shared" si="18"/>
        <v>550.91</v>
      </c>
      <c r="K13" s="47">
        <f t="shared" si="19"/>
        <v>550.91</v>
      </c>
      <c r="L13" s="47">
        <f t="shared" si="20"/>
        <v>183.63666666666666</v>
      </c>
      <c r="M13" s="47">
        <f t="shared" si="21"/>
        <v>550.91</v>
      </c>
      <c r="N13" s="80">
        <f t="shared" si="9"/>
        <v>0</v>
      </c>
      <c r="O13" s="47">
        <f t="shared" si="10"/>
        <v>0</v>
      </c>
      <c r="P13" s="47">
        <v>0</v>
      </c>
      <c r="Q13" s="47">
        <v>0</v>
      </c>
      <c r="R13" s="47">
        <v>0</v>
      </c>
      <c r="S13" s="130">
        <v>0</v>
      </c>
      <c r="T13" s="47">
        <f t="shared" si="11"/>
        <v>1214.4000000000001</v>
      </c>
      <c r="U13" s="81">
        <f t="shared" si="26"/>
        <v>4064.4410666666668</v>
      </c>
      <c r="V13" s="47">
        <f t="shared" si="12"/>
        <v>290.88047999999998</v>
      </c>
      <c r="W13" s="47">
        <f t="shared" si="13"/>
        <v>6600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71">
        <f t="shared" si="27"/>
        <v>6890.8804799999998</v>
      </c>
      <c r="AD13" s="113">
        <f t="shared" si="28"/>
        <v>17566.241546666664</v>
      </c>
      <c r="AE13" s="49" t="s">
        <v>374</v>
      </c>
    </row>
    <row r="14" spans="1:31" s="49" customFormat="1" ht="12.75">
      <c r="A14" s="94">
        <v>9</v>
      </c>
      <c r="B14" s="36" t="s">
        <v>383</v>
      </c>
      <c r="C14" s="141">
        <v>2</v>
      </c>
      <c r="D14" s="57">
        <v>1652.73</v>
      </c>
      <c r="E14" s="79">
        <f t="shared" si="25"/>
        <v>3305.46</v>
      </c>
      <c r="F14" s="80">
        <v>0</v>
      </c>
      <c r="G14" s="80">
        <v>0</v>
      </c>
      <c r="H14" s="47">
        <f t="shared" si="16"/>
        <v>337.8914666666667</v>
      </c>
      <c r="I14" s="47">
        <f t="shared" si="17"/>
        <v>168.94573333333335</v>
      </c>
      <c r="J14" s="47">
        <f t="shared" si="18"/>
        <v>275.45499999999998</v>
      </c>
      <c r="K14" s="47">
        <f t="shared" si="19"/>
        <v>275.45499999999998</v>
      </c>
      <c r="L14" s="47">
        <f t="shared" si="20"/>
        <v>91.818333333333328</v>
      </c>
      <c r="M14" s="47">
        <f t="shared" si="21"/>
        <v>275.45499999999998</v>
      </c>
      <c r="N14" s="80">
        <f t="shared" si="9"/>
        <v>413.1825</v>
      </c>
      <c r="O14" s="47">
        <f t="shared" si="10"/>
        <v>55.091000000000001</v>
      </c>
      <c r="P14" s="47">
        <v>0</v>
      </c>
      <c r="Q14" s="47">
        <v>0</v>
      </c>
      <c r="R14" s="47">
        <v>0</v>
      </c>
      <c r="S14" s="130">
        <v>0</v>
      </c>
      <c r="T14" s="47">
        <f t="shared" si="11"/>
        <v>607.20000000000005</v>
      </c>
      <c r="U14" s="81">
        <f t="shared" si="26"/>
        <v>2500.4940333333334</v>
      </c>
      <c r="V14" s="47">
        <f t="shared" si="12"/>
        <v>145.44023999999999</v>
      </c>
      <c r="W14" s="47">
        <f t="shared" si="13"/>
        <v>3300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71">
        <f t="shared" si="27"/>
        <v>3445.4402399999999</v>
      </c>
      <c r="AD14" s="113">
        <f t="shared" si="28"/>
        <v>9251.3942733333333</v>
      </c>
      <c r="AE14" s="49" t="s">
        <v>378</v>
      </c>
    </row>
    <row r="15" spans="1:31" s="49" customFormat="1" ht="12.75">
      <c r="A15" s="94">
        <v>10</v>
      </c>
      <c r="B15" s="36" t="s">
        <v>384</v>
      </c>
      <c r="C15" s="141">
        <v>1</v>
      </c>
      <c r="D15" s="57">
        <v>2176</v>
      </c>
      <c r="E15" s="79">
        <f t="shared" si="25"/>
        <v>2176</v>
      </c>
      <c r="F15" s="80">
        <v>0</v>
      </c>
      <c r="G15" s="80">
        <v>0</v>
      </c>
      <c r="H15" s="47">
        <f t="shared" si="16"/>
        <v>222.4355555555556</v>
      </c>
      <c r="I15" s="47">
        <f t="shared" si="17"/>
        <v>111.2177777777778</v>
      </c>
      <c r="J15" s="47">
        <f t="shared" si="18"/>
        <v>181.33333333333334</v>
      </c>
      <c r="K15" s="47">
        <f t="shared" si="19"/>
        <v>181.33333333333334</v>
      </c>
      <c r="L15" s="47">
        <f t="shared" si="20"/>
        <v>60.44444444444445</v>
      </c>
      <c r="M15" s="47">
        <f t="shared" si="21"/>
        <v>181.33333333333334</v>
      </c>
      <c r="N15" s="80">
        <f t="shared" si="9"/>
        <v>0</v>
      </c>
      <c r="O15" s="47">
        <f t="shared" si="10"/>
        <v>0</v>
      </c>
      <c r="P15" s="47">
        <v>0</v>
      </c>
      <c r="Q15" s="47">
        <v>0</v>
      </c>
      <c r="R15" s="47">
        <v>0</v>
      </c>
      <c r="S15" s="130">
        <v>0</v>
      </c>
      <c r="T15" s="47">
        <f t="shared" si="11"/>
        <v>303.60000000000002</v>
      </c>
      <c r="U15" s="81">
        <f t="shared" si="26"/>
        <v>1241.6977777777779</v>
      </c>
      <c r="V15" s="47">
        <f t="shared" si="12"/>
        <v>95.744</v>
      </c>
      <c r="W15" s="47">
        <f t="shared" si="13"/>
        <v>1650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71">
        <f t="shared" si="27"/>
        <v>1745.7439999999999</v>
      </c>
      <c r="AD15" s="113">
        <f t="shared" si="28"/>
        <v>5163.441777777778</v>
      </c>
      <c r="AE15" s="49" t="s">
        <v>374</v>
      </c>
    </row>
    <row r="16" spans="1:31" s="49" customFormat="1" ht="12.75">
      <c r="A16" s="94">
        <v>11</v>
      </c>
      <c r="B16" s="36" t="s">
        <v>385</v>
      </c>
      <c r="C16" s="141">
        <v>36</v>
      </c>
      <c r="D16" s="57">
        <v>4750</v>
      </c>
      <c r="E16" s="79">
        <f t="shared" si="25"/>
        <v>171000</v>
      </c>
      <c r="F16" s="80">
        <v>0</v>
      </c>
      <c r="G16" s="80">
        <v>0</v>
      </c>
      <c r="H16" s="47">
        <f t="shared" si="16"/>
        <v>17480</v>
      </c>
      <c r="I16" s="47">
        <f t="shared" si="17"/>
        <v>8740</v>
      </c>
      <c r="J16" s="47">
        <f t="shared" si="18"/>
        <v>14250</v>
      </c>
      <c r="K16" s="47">
        <f t="shared" si="19"/>
        <v>14250</v>
      </c>
      <c r="L16" s="47">
        <f t="shared" si="20"/>
        <v>4750</v>
      </c>
      <c r="M16" s="47">
        <f t="shared" si="21"/>
        <v>14250</v>
      </c>
      <c r="N16" s="80">
        <f t="shared" si="9"/>
        <v>0</v>
      </c>
      <c r="O16" s="47">
        <f t="shared" si="10"/>
        <v>0</v>
      </c>
      <c r="P16" s="47">
        <v>0</v>
      </c>
      <c r="Q16" s="47">
        <v>0</v>
      </c>
      <c r="R16" s="47">
        <v>0</v>
      </c>
      <c r="S16" s="130">
        <v>0</v>
      </c>
      <c r="T16" s="47">
        <f t="shared" si="11"/>
        <v>10929.6</v>
      </c>
      <c r="U16" s="81">
        <f t="shared" si="26"/>
        <v>84649.600000000006</v>
      </c>
      <c r="V16" s="47">
        <f t="shared" si="12"/>
        <v>0</v>
      </c>
      <c r="W16" s="47">
        <f t="shared" si="13"/>
        <v>59400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71">
        <f t="shared" si="27"/>
        <v>59400</v>
      </c>
      <c r="AD16" s="113">
        <f t="shared" si="28"/>
        <v>315049.59999999998</v>
      </c>
      <c r="AE16" s="49" t="s">
        <v>374</v>
      </c>
    </row>
    <row r="17" spans="1:31" s="49" customFormat="1" ht="12.75">
      <c r="A17" s="94">
        <v>12</v>
      </c>
      <c r="B17" s="36" t="s">
        <v>386</v>
      </c>
      <c r="C17" s="141">
        <v>1</v>
      </c>
      <c r="D17" s="57">
        <v>5573.05</v>
      </c>
      <c r="E17" s="79">
        <f t="shared" si="25"/>
        <v>5573.05</v>
      </c>
      <c r="F17" s="80">
        <v>0</v>
      </c>
      <c r="G17" s="80">
        <v>0</v>
      </c>
      <c r="H17" s="47">
        <f t="shared" si="16"/>
        <v>569.68955555555567</v>
      </c>
      <c r="I17" s="47">
        <f t="shared" si="17"/>
        <v>284.84477777777784</v>
      </c>
      <c r="J17" s="47">
        <f t="shared" si="18"/>
        <v>464.42083333333335</v>
      </c>
      <c r="K17" s="47">
        <f t="shared" si="19"/>
        <v>464.42083333333335</v>
      </c>
      <c r="L17" s="47">
        <f t="shared" si="20"/>
        <v>154.80694444444444</v>
      </c>
      <c r="M17" s="47">
        <f t="shared" si="21"/>
        <v>464.42083333333335</v>
      </c>
      <c r="N17" s="80">
        <f t="shared" si="9"/>
        <v>0</v>
      </c>
      <c r="O17" s="47">
        <f t="shared" si="10"/>
        <v>0</v>
      </c>
      <c r="P17" s="47">
        <v>0</v>
      </c>
      <c r="Q17" s="47">
        <v>0</v>
      </c>
      <c r="R17" s="47">
        <v>0</v>
      </c>
      <c r="S17" s="130">
        <v>0</v>
      </c>
      <c r="T17" s="47">
        <f t="shared" si="11"/>
        <v>303.60000000000002</v>
      </c>
      <c r="U17" s="81">
        <f t="shared" si="26"/>
        <v>2706.2037777777782</v>
      </c>
      <c r="V17" s="47">
        <f t="shared" si="12"/>
        <v>0</v>
      </c>
      <c r="W17" s="47">
        <f t="shared" si="13"/>
        <v>1650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71">
        <f t="shared" si="27"/>
        <v>1650</v>
      </c>
      <c r="AD17" s="113">
        <f t="shared" si="28"/>
        <v>9929.2537777777779</v>
      </c>
      <c r="AE17" s="49" t="s">
        <v>374</v>
      </c>
    </row>
    <row r="18" spans="1:31" s="49" customFormat="1" ht="12.75">
      <c r="A18" s="94">
        <v>13</v>
      </c>
      <c r="B18" s="36" t="s">
        <v>387</v>
      </c>
      <c r="C18" s="141">
        <v>1</v>
      </c>
      <c r="D18" s="57">
        <v>4750</v>
      </c>
      <c r="E18" s="79">
        <f t="shared" si="25"/>
        <v>4750</v>
      </c>
      <c r="F18" s="80">
        <v>0</v>
      </c>
      <c r="G18" s="80">
        <v>0</v>
      </c>
      <c r="H18" s="47">
        <f t="shared" si="16"/>
        <v>485.55555555555549</v>
      </c>
      <c r="I18" s="47">
        <f t="shared" si="17"/>
        <v>242.77777777777774</v>
      </c>
      <c r="J18" s="47">
        <f t="shared" si="18"/>
        <v>395.83333333333331</v>
      </c>
      <c r="K18" s="47">
        <f t="shared" si="19"/>
        <v>395.83333333333331</v>
      </c>
      <c r="L18" s="47">
        <f t="shared" si="20"/>
        <v>131.94444444444443</v>
      </c>
      <c r="M18" s="47">
        <f t="shared" si="21"/>
        <v>395.83333333333331</v>
      </c>
      <c r="N18" s="80">
        <f t="shared" si="9"/>
        <v>0</v>
      </c>
      <c r="O18" s="47">
        <f t="shared" si="10"/>
        <v>0</v>
      </c>
      <c r="P18" s="47">
        <v>0</v>
      </c>
      <c r="Q18" s="47">
        <v>0</v>
      </c>
      <c r="R18" s="47">
        <v>0</v>
      </c>
      <c r="S18" s="130">
        <v>0</v>
      </c>
      <c r="T18" s="47">
        <f t="shared" si="11"/>
        <v>303.60000000000002</v>
      </c>
      <c r="U18" s="81">
        <f t="shared" si="26"/>
        <v>2351.3777777777773</v>
      </c>
      <c r="V18" s="47">
        <f t="shared" si="12"/>
        <v>0</v>
      </c>
      <c r="W18" s="47">
        <f t="shared" si="13"/>
        <v>1650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71">
        <f t="shared" si="27"/>
        <v>1650</v>
      </c>
      <c r="AD18" s="113">
        <f t="shared" si="28"/>
        <v>8751.3777777777777</v>
      </c>
      <c r="AE18" s="49" t="s">
        <v>374</v>
      </c>
    </row>
    <row r="19" spans="1:31" s="49" customFormat="1" ht="12.75">
      <c r="A19" s="94">
        <v>14</v>
      </c>
      <c r="B19" s="36" t="s">
        <v>388</v>
      </c>
      <c r="C19" s="141">
        <v>12</v>
      </c>
      <c r="D19" s="57">
        <v>4750</v>
      </c>
      <c r="E19" s="79">
        <f t="shared" si="25"/>
        <v>57000</v>
      </c>
      <c r="F19" s="80">
        <v>0</v>
      </c>
      <c r="G19" s="80">
        <v>0</v>
      </c>
      <c r="H19" s="47">
        <f t="shared" si="16"/>
        <v>5826.6666666666679</v>
      </c>
      <c r="I19" s="47">
        <f t="shared" si="17"/>
        <v>2913.3333333333339</v>
      </c>
      <c r="J19" s="47">
        <f t="shared" si="18"/>
        <v>4750</v>
      </c>
      <c r="K19" s="47">
        <f t="shared" si="19"/>
        <v>4750</v>
      </c>
      <c r="L19" s="47">
        <f t="shared" si="20"/>
        <v>1583.3333333333333</v>
      </c>
      <c r="M19" s="47">
        <f t="shared" si="21"/>
        <v>4750</v>
      </c>
      <c r="N19" s="80">
        <f t="shared" si="9"/>
        <v>7125</v>
      </c>
      <c r="O19" s="47">
        <f t="shared" si="10"/>
        <v>950</v>
      </c>
      <c r="P19" s="47">
        <v>0</v>
      </c>
      <c r="Q19" s="47">
        <v>0</v>
      </c>
      <c r="R19" s="47">
        <v>0</v>
      </c>
      <c r="S19" s="130">
        <v>0</v>
      </c>
      <c r="T19" s="47">
        <f t="shared" si="11"/>
        <v>3643.2000000000003</v>
      </c>
      <c r="U19" s="81">
        <f t="shared" si="26"/>
        <v>36291.533333333333</v>
      </c>
      <c r="V19" s="47">
        <f t="shared" si="12"/>
        <v>0</v>
      </c>
      <c r="W19" s="47">
        <f t="shared" si="13"/>
        <v>19800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71">
        <f t="shared" si="27"/>
        <v>19800</v>
      </c>
      <c r="AD19" s="113">
        <f t="shared" si="28"/>
        <v>113091.53333333333</v>
      </c>
      <c r="AE19" s="49" t="s">
        <v>378</v>
      </c>
    </row>
    <row r="20" spans="1:31" s="49" customFormat="1" ht="12.75">
      <c r="A20" s="94">
        <v>15</v>
      </c>
      <c r="B20" s="36" t="s">
        <v>389</v>
      </c>
      <c r="C20" s="141">
        <v>1</v>
      </c>
      <c r="D20" s="57">
        <v>8472</v>
      </c>
      <c r="E20" s="79">
        <f t="shared" si="25"/>
        <v>8472</v>
      </c>
      <c r="F20" s="80">
        <v>0</v>
      </c>
      <c r="G20" s="80">
        <v>0</v>
      </c>
      <c r="H20" s="47">
        <f t="shared" si="16"/>
        <v>866.02666666666676</v>
      </c>
      <c r="I20" s="47">
        <f t="shared" si="17"/>
        <v>433.01333333333338</v>
      </c>
      <c r="J20" s="47">
        <f t="shared" si="18"/>
        <v>706</v>
      </c>
      <c r="K20" s="47">
        <f t="shared" si="19"/>
        <v>706</v>
      </c>
      <c r="L20" s="47">
        <f t="shared" si="20"/>
        <v>235.33333333333334</v>
      </c>
      <c r="M20" s="47">
        <f t="shared" si="21"/>
        <v>706</v>
      </c>
      <c r="N20" s="80">
        <f t="shared" si="9"/>
        <v>0</v>
      </c>
      <c r="O20" s="47">
        <f t="shared" si="10"/>
        <v>0</v>
      </c>
      <c r="P20" s="47">
        <v>0</v>
      </c>
      <c r="Q20" s="47">
        <v>0</v>
      </c>
      <c r="R20" s="47">
        <v>2541.6</v>
      </c>
      <c r="S20" s="130">
        <v>0</v>
      </c>
      <c r="T20" s="47">
        <f t="shared" si="11"/>
        <v>303.60000000000002</v>
      </c>
      <c r="U20" s="81">
        <f t="shared" si="26"/>
        <v>6497.5733333333337</v>
      </c>
      <c r="V20" s="47">
        <f t="shared" si="12"/>
        <v>0</v>
      </c>
      <c r="W20" s="47">
        <f t="shared" si="13"/>
        <v>1650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71">
        <f t="shared" si="27"/>
        <v>1650</v>
      </c>
      <c r="AD20" s="113">
        <f t="shared" si="28"/>
        <v>16619.573333333334</v>
      </c>
      <c r="AE20" s="49" t="s">
        <v>374</v>
      </c>
    </row>
    <row r="21" spans="1:31" s="49" customFormat="1" ht="12.75">
      <c r="A21" s="94">
        <v>16</v>
      </c>
      <c r="B21" s="36" t="s">
        <v>390</v>
      </c>
      <c r="C21" s="141">
        <v>5</v>
      </c>
      <c r="D21" s="57">
        <v>4152.01</v>
      </c>
      <c r="E21" s="79">
        <f t="shared" si="25"/>
        <v>20760.050000000003</v>
      </c>
      <c r="F21" s="80">
        <v>0</v>
      </c>
      <c r="G21" s="80">
        <v>0</v>
      </c>
      <c r="H21" s="47">
        <f t="shared" si="16"/>
        <v>2122.1384444444443</v>
      </c>
      <c r="I21" s="47">
        <f t="shared" si="17"/>
        <v>1061.0692222222222</v>
      </c>
      <c r="J21" s="47">
        <f t="shared" si="18"/>
        <v>1730.0041666666668</v>
      </c>
      <c r="K21" s="47">
        <f t="shared" si="19"/>
        <v>1730.0041666666668</v>
      </c>
      <c r="L21" s="47">
        <f t="shared" si="20"/>
        <v>576.66805555555561</v>
      </c>
      <c r="M21" s="47">
        <f t="shared" si="21"/>
        <v>1730.0041666666668</v>
      </c>
      <c r="N21" s="80">
        <f t="shared" si="9"/>
        <v>0</v>
      </c>
      <c r="O21" s="47">
        <f t="shared" si="10"/>
        <v>0</v>
      </c>
      <c r="P21" s="47">
        <v>0</v>
      </c>
      <c r="Q21" s="47">
        <v>0</v>
      </c>
      <c r="R21" s="47">
        <v>0</v>
      </c>
      <c r="S21" s="130">
        <v>0</v>
      </c>
      <c r="T21" s="47">
        <f t="shared" si="11"/>
        <v>1518</v>
      </c>
      <c r="U21" s="81">
        <f t="shared" si="26"/>
        <v>10467.888222222222</v>
      </c>
      <c r="V21" s="47">
        <f t="shared" si="12"/>
        <v>0</v>
      </c>
      <c r="W21" s="47">
        <f t="shared" si="13"/>
        <v>8250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71">
        <f t="shared" si="27"/>
        <v>8250</v>
      </c>
      <c r="AD21" s="113">
        <f t="shared" si="28"/>
        <v>39477.938222222227</v>
      </c>
      <c r="AE21" s="49" t="s">
        <v>374</v>
      </c>
    </row>
    <row r="22" spans="1:31" s="49" customFormat="1" ht="12.75">
      <c r="A22" s="94">
        <v>17</v>
      </c>
      <c r="B22" s="36" t="s">
        <v>391</v>
      </c>
      <c r="C22" s="141">
        <v>1</v>
      </c>
      <c r="D22" s="57">
        <v>4152.01</v>
      </c>
      <c r="E22" s="79">
        <f t="shared" si="25"/>
        <v>4152.01</v>
      </c>
      <c r="F22" s="80">
        <v>0</v>
      </c>
      <c r="G22" s="80">
        <v>0</v>
      </c>
      <c r="H22" s="47">
        <f t="shared" si="16"/>
        <v>424.42768888888895</v>
      </c>
      <c r="I22" s="47">
        <f t="shared" si="17"/>
        <v>212.21384444444448</v>
      </c>
      <c r="J22" s="47">
        <f t="shared" si="18"/>
        <v>346.00083333333333</v>
      </c>
      <c r="K22" s="47">
        <f t="shared" si="19"/>
        <v>346.00083333333333</v>
      </c>
      <c r="L22" s="47">
        <f t="shared" si="20"/>
        <v>115.33361111111111</v>
      </c>
      <c r="M22" s="47">
        <f t="shared" si="21"/>
        <v>346.00083333333333</v>
      </c>
      <c r="N22" s="80">
        <f t="shared" si="9"/>
        <v>519.00125000000003</v>
      </c>
      <c r="O22" s="47">
        <f t="shared" si="10"/>
        <v>69.200166666666675</v>
      </c>
      <c r="P22" s="47">
        <v>0</v>
      </c>
      <c r="Q22" s="47">
        <v>0</v>
      </c>
      <c r="R22" s="47">
        <v>0</v>
      </c>
      <c r="S22" s="130">
        <v>0</v>
      </c>
      <c r="T22" s="47">
        <f t="shared" si="11"/>
        <v>303.60000000000002</v>
      </c>
      <c r="U22" s="81">
        <f t="shared" si="26"/>
        <v>2681.7790611111109</v>
      </c>
      <c r="V22" s="47">
        <f t="shared" si="12"/>
        <v>0</v>
      </c>
      <c r="W22" s="47">
        <f t="shared" si="13"/>
        <v>1650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71">
        <f t="shared" si="27"/>
        <v>1650</v>
      </c>
      <c r="AD22" s="113">
        <f t="shared" si="28"/>
        <v>8483.7890611111106</v>
      </c>
      <c r="AE22" s="49" t="s">
        <v>378</v>
      </c>
    </row>
    <row r="23" spans="1:31" s="49" customFormat="1" ht="12.75">
      <c r="A23" s="94">
        <v>18</v>
      </c>
      <c r="B23" s="36" t="s">
        <v>392</v>
      </c>
      <c r="C23" s="141">
        <v>11</v>
      </c>
      <c r="D23" s="57">
        <v>4232.07</v>
      </c>
      <c r="E23" s="79">
        <f t="shared" si="25"/>
        <v>46552.77</v>
      </c>
      <c r="F23" s="80">
        <v>0</v>
      </c>
      <c r="G23" s="80">
        <v>0</v>
      </c>
      <c r="H23" s="47">
        <f t="shared" si="16"/>
        <v>4758.7275999999993</v>
      </c>
      <c r="I23" s="47">
        <f t="shared" si="17"/>
        <v>2379.3637999999996</v>
      </c>
      <c r="J23" s="47">
        <f t="shared" si="18"/>
        <v>3879.3974999999996</v>
      </c>
      <c r="K23" s="47">
        <f t="shared" si="19"/>
        <v>3879.3974999999996</v>
      </c>
      <c r="L23" s="47">
        <f t="shared" si="20"/>
        <v>1293.1324999999999</v>
      </c>
      <c r="M23" s="47">
        <f t="shared" si="21"/>
        <v>3879.3974999999996</v>
      </c>
      <c r="N23" s="80">
        <f t="shared" si="9"/>
        <v>0</v>
      </c>
      <c r="O23" s="47">
        <f t="shared" si="10"/>
        <v>0</v>
      </c>
      <c r="P23" s="47">
        <v>0</v>
      </c>
      <c r="Q23" s="47">
        <v>0</v>
      </c>
      <c r="R23" s="47">
        <v>0</v>
      </c>
      <c r="S23" s="130">
        <v>0</v>
      </c>
      <c r="T23" s="47">
        <f t="shared" si="11"/>
        <v>3339.6000000000004</v>
      </c>
      <c r="U23" s="81">
        <f t="shared" si="26"/>
        <v>23409.0164</v>
      </c>
      <c r="V23" s="47">
        <f t="shared" si="12"/>
        <v>0</v>
      </c>
      <c r="W23" s="47">
        <f t="shared" si="13"/>
        <v>18150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71">
        <f t="shared" si="27"/>
        <v>18150</v>
      </c>
      <c r="AD23" s="113">
        <f t="shared" si="28"/>
        <v>88111.786399999997</v>
      </c>
      <c r="AE23" s="49" t="s">
        <v>374</v>
      </c>
    </row>
    <row r="24" spans="1:31" s="49" customFormat="1" ht="12.75">
      <c r="A24" s="94">
        <v>19</v>
      </c>
      <c r="B24" s="36" t="s">
        <v>393</v>
      </c>
      <c r="C24" s="141">
        <v>5</v>
      </c>
      <c r="D24" s="57">
        <v>4232.07</v>
      </c>
      <c r="E24" s="79">
        <f t="shared" si="25"/>
        <v>21160.35</v>
      </c>
      <c r="F24" s="80">
        <v>0</v>
      </c>
      <c r="G24" s="80">
        <v>0</v>
      </c>
      <c r="H24" s="47">
        <f t="shared" si="16"/>
        <v>2163.0579999999995</v>
      </c>
      <c r="I24" s="47">
        <f t="shared" si="17"/>
        <v>1081.5289999999998</v>
      </c>
      <c r="J24" s="47">
        <f t="shared" si="18"/>
        <v>1763.3625</v>
      </c>
      <c r="K24" s="47">
        <f t="shared" si="19"/>
        <v>1763.3625</v>
      </c>
      <c r="L24" s="47">
        <f t="shared" si="20"/>
        <v>587.78750000000002</v>
      </c>
      <c r="M24" s="47">
        <f t="shared" si="21"/>
        <v>1763.3625</v>
      </c>
      <c r="N24" s="80">
        <f t="shared" si="9"/>
        <v>2645.0437499999998</v>
      </c>
      <c r="O24" s="47">
        <f t="shared" si="10"/>
        <v>352.67249999999996</v>
      </c>
      <c r="P24" s="47">
        <v>0</v>
      </c>
      <c r="Q24" s="47">
        <v>0</v>
      </c>
      <c r="R24" s="47">
        <v>0</v>
      </c>
      <c r="S24" s="130">
        <v>0</v>
      </c>
      <c r="T24" s="47">
        <f t="shared" si="11"/>
        <v>1518</v>
      </c>
      <c r="U24" s="81">
        <f t="shared" si="26"/>
        <v>13638.178250000001</v>
      </c>
      <c r="V24" s="47">
        <f t="shared" si="12"/>
        <v>0</v>
      </c>
      <c r="W24" s="47">
        <f t="shared" si="13"/>
        <v>8250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71">
        <f t="shared" si="27"/>
        <v>8250</v>
      </c>
      <c r="AD24" s="113">
        <f t="shared" si="28"/>
        <v>43048.528250000003</v>
      </c>
      <c r="AE24" s="49" t="s">
        <v>378</v>
      </c>
    </row>
    <row r="25" spans="1:31" s="49" customFormat="1" ht="12.75">
      <c r="A25" s="94">
        <v>20</v>
      </c>
      <c r="B25" s="36" t="s">
        <v>394</v>
      </c>
      <c r="C25" s="141">
        <v>1</v>
      </c>
      <c r="D25" s="57">
        <v>8026.6810000000005</v>
      </c>
      <c r="E25" s="79">
        <f t="shared" si="25"/>
        <v>8026.6810000000005</v>
      </c>
      <c r="F25" s="80">
        <v>0</v>
      </c>
      <c r="G25" s="80">
        <v>0</v>
      </c>
      <c r="H25" s="47">
        <f t="shared" si="16"/>
        <v>820.50516888888899</v>
      </c>
      <c r="I25" s="47">
        <f t="shared" si="17"/>
        <v>410.25258444444449</v>
      </c>
      <c r="J25" s="47">
        <f t="shared" si="18"/>
        <v>668.89008333333334</v>
      </c>
      <c r="K25" s="47">
        <f t="shared" si="19"/>
        <v>668.89008333333334</v>
      </c>
      <c r="L25" s="47">
        <f t="shared" si="20"/>
        <v>222.96336111111111</v>
      </c>
      <c r="M25" s="47">
        <f t="shared" si="21"/>
        <v>668.89008333333334</v>
      </c>
      <c r="N25" s="80">
        <f t="shared" si="9"/>
        <v>0</v>
      </c>
      <c r="O25" s="47">
        <f t="shared" si="10"/>
        <v>0</v>
      </c>
      <c r="P25" s="47">
        <v>0</v>
      </c>
      <c r="Q25" s="47">
        <v>0</v>
      </c>
      <c r="R25" s="47">
        <v>0</v>
      </c>
      <c r="S25" s="130">
        <v>0</v>
      </c>
      <c r="T25" s="47">
        <f t="shared" si="11"/>
        <v>303.60000000000002</v>
      </c>
      <c r="U25" s="81">
        <f t="shared" si="26"/>
        <v>3763.9913644444446</v>
      </c>
      <c r="V25" s="47">
        <f t="shared" si="12"/>
        <v>0</v>
      </c>
      <c r="W25" s="47">
        <f t="shared" si="13"/>
        <v>1650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71">
        <f t="shared" si="27"/>
        <v>1650</v>
      </c>
      <c r="AD25" s="113">
        <f t="shared" si="28"/>
        <v>13440.672364444445</v>
      </c>
      <c r="AE25" s="49" t="s">
        <v>374</v>
      </c>
    </row>
    <row r="26" spans="1:31" s="49" customFormat="1" ht="12.75">
      <c r="A26" s="94">
        <v>21</v>
      </c>
      <c r="B26" s="36" t="s">
        <v>395</v>
      </c>
      <c r="C26" s="141">
        <v>1</v>
      </c>
      <c r="D26" s="57">
        <v>13000</v>
      </c>
      <c r="E26" s="79">
        <f t="shared" si="25"/>
        <v>13000</v>
      </c>
      <c r="F26" s="80">
        <v>0</v>
      </c>
      <c r="G26" s="80">
        <v>0</v>
      </c>
      <c r="H26" s="47">
        <f t="shared" si="16"/>
        <v>1328.8888888888891</v>
      </c>
      <c r="I26" s="47">
        <f t="shared" si="17"/>
        <v>664.44444444444457</v>
      </c>
      <c r="J26" s="47">
        <f t="shared" si="18"/>
        <v>1083.3333333333333</v>
      </c>
      <c r="K26" s="47">
        <f t="shared" si="19"/>
        <v>1083.3333333333333</v>
      </c>
      <c r="L26" s="47">
        <f t="shared" si="20"/>
        <v>361.11111111111109</v>
      </c>
      <c r="M26" s="47">
        <f t="shared" si="21"/>
        <v>1083.3333333333333</v>
      </c>
      <c r="N26" s="80">
        <f t="shared" si="9"/>
        <v>0</v>
      </c>
      <c r="O26" s="47">
        <f t="shared" si="10"/>
        <v>0</v>
      </c>
      <c r="P26" s="47">
        <v>0</v>
      </c>
      <c r="Q26" s="47">
        <v>0</v>
      </c>
      <c r="R26" s="47">
        <v>0</v>
      </c>
      <c r="S26" s="130">
        <v>0</v>
      </c>
      <c r="T26" s="47">
        <f t="shared" si="11"/>
        <v>303.60000000000002</v>
      </c>
      <c r="U26" s="81">
        <f t="shared" si="26"/>
        <v>5908.0444444444447</v>
      </c>
      <c r="V26" s="47">
        <f t="shared" si="12"/>
        <v>0</v>
      </c>
      <c r="W26" s="47">
        <f t="shared" si="13"/>
        <v>1650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71">
        <f t="shared" si="27"/>
        <v>1650</v>
      </c>
      <c r="AD26" s="113">
        <f t="shared" si="28"/>
        <v>20558.044444444444</v>
      </c>
      <c r="AE26" s="49" t="s">
        <v>374</v>
      </c>
    </row>
    <row r="27" spans="1:31" s="49" customFormat="1" ht="12.75">
      <c r="A27" s="94">
        <v>22</v>
      </c>
      <c r="B27" s="36" t="s">
        <v>396</v>
      </c>
      <c r="C27" s="141">
        <v>7</v>
      </c>
      <c r="D27" s="57">
        <v>1652.73</v>
      </c>
      <c r="E27" s="79">
        <f t="shared" si="25"/>
        <v>11569.11</v>
      </c>
      <c r="F27" s="80">
        <v>0</v>
      </c>
      <c r="G27" s="80">
        <v>0</v>
      </c>
      <c r="H27" s="47">
        <f t="shared" si="16"/>
        <v>1182.6201333333336</v>
      </c>
      <c r="I27" s="47">
        <f t="shared" si="17"/>
        <v>591.31006666666678</v>
      </c>
      <c r="J27" s="47">
        <f t="shared" si="18"/>
        <v>964.09250000000009</v>
      </c>
      <c r="K27" s="47">
        <f t="shared" si="19"/>
        <v>964.09250000000009</v>
      </c>
      <c r="L27" s="47">
        <f t="shared" si="20"/>
        <v>321.36416666666668</v>
      </c>
      <c r="M27" s="47">
        <f t="shared" si="21"/>
        <v>964.09250000000009</v>
      </c>
      <c r="N27" s="80">
        <f t="shared" si="9"/>
        <v>0</v>
      </c>
      <c r="O27" s="47">
        <f t="shared" si="10"/>
        <v>0</v>
      </c>
      <c r="P27" s="47">
        <v>0</v>
      </c>
      <c r="Q27" s="47">
        <v>0</v>
      </c>
      <c r="R27" s="47">
        <v>0</v>
      </c>
      <c r="S27" s="130">
        <v>0</v>
      </c>
      <c r="T27" s="47">
        <f t="shared" si="11"/>
        <v>2125.2000000000003</v>
      </c>
      <c r="U27" s="81">
        <f t="shared" si="26"/>
        <v>7112.7718666666678</v>
      </c>
      <c r="V27" s="47">
        <f t="shared" si="12"/>
        <v>509.04083999999995</v>
      </c>
      <c r="W27" s="47">
        <f t="shared" si="13"/>
        <v>11550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71">
        <f t="shared" si="27"/>
        <v>12059.04084</v>
      </c>
      <c r="AD27" s="113">
        <f t="shared" si="28"/>
        <v>30740.922706666672</v>
      </c>
      <c r="AE27" s="49" t="s">
        <v>374</v>
      </c>
    </row>
    <row r="28" spans="1:31" s="49" customFormat="1" ht="12.75">
      <c r="A28" s="94">
        <v>23</v>
      </c>
      <c r="B28" s="36" t="s">
        <v>397</v>
      </c>
      <c r="C28" s="141">
        <v>5</v>
      </c>
      <c r="D28" s="57">
        <v>3812.95</v>
      </c>
      <c r="E28" s="79">
        <f t="shared" si="25"/>
        <v>19064.75</v>
      </c>
      <c r="F28" s="80">
        <v>0</v>
      </c>
      <c r="G28" s="80">
        <v>0</v>
      </c>
      <c r="H28" s="47">
        <f t="shared" si="16"/>
        <v>1948.8411111111116</v>
      </c>
      <c r="I28" s="47">
        <f t="shared" si="17"/>
        <v>974.42055555555578</v>
      </c>
      <c r="J28" s="47">
        <f t="shared" si="18"/>
        <v>1588.7291666666667</v>
      </c>
      <c r="K28" s="47">
        <f t="shared" si="19"/>
        <v>1588.7291666666667</v>
      </c>
      <c r="L28" s="47">
        <f t="shared" si="20"/>
        <v>529.57638888888891</v>
      </c>
      <c r="M28" s="47">
        <f t="shared" si="21"/>
        <v>1588.7291666666667</v>
      </c>
      <c r="N28" s="80">
        <f t="shared" si="9"/>
        <v>0</v>
      </c>
      <c r="O28" s="47">
        <f t="shared" si="10"/>
        <v>0</v>
      </c>
      <c r="P28" s="47">
        <v>0</v>
      </c>
      <c r="Q28" s="47">
        <v>0</v>
      </c>
      <c r="R28" s="47">
        <v>0</v>
      </c>
      <c r="S28" s="130">
        <v>0</v>
      </c>
      <c r="T28" s="47">
        <f t="shared" si="11"/>
        <v>1518</v>
      </c>
      <c r="U28" s="81">
        <f t="shared" si="26"/>
        <v>9737.0255555555559</v>
      </c>
      <c r="V28" s="47">
        <f t="shared" si="12"/>
        <v>838.84900000000005</v>
      </c>
      <c r="W28" s="47">
        <f t="shared" si="13"/>
        <v>8250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71">
        <f t="shared" si="27"/>
        <v>9088.8490000000002</v>
      </c>
      <c r="AD28" s="113">
        <f t="shared" si="28"/>
        <v>37890.624555555558</v>
      </c>
      <c r="AE28" s="49" t="s">
        <v>374</v>
      </c>
    </row>
    <row r="29" spans="1:31" s="49" customFormat="1" ht="12.75">
      <c r="A29" s="94">
        <v>24</v>
      </c>
      <c r="B29" s="36" t="s">
        <v>398</v>
      </c>
      <c r="C29" s="141">
        <v>15</v>
      </c>
      <c r="D29" s="57">
        <v>1652.73</v>
      </c>
      <c r="E29" s="79">
        <f t="shared" si="25"/>
        <v>24790.95</v>
      </c>
      <c r="F29" s="80">
        <v>0</v>
      </c>
      <c r="G29" s="80">
        <v>0</v>
      </c>
      <c r="H29" s="47">
        <f t="shared" si="16"/>
        <v>2534.1859999999997</v>
      </c>
      <c r="I29" s="47">
        <f t="shared" si="17"/>
        <v>1267.0929999999998</v>
      </c>
      <c r="J29" s="47">
        <f t="shared" si="18"/>
        <v>2065.9124999999999</v>
      </c>
      <c r="K29" s="47">
        <f t="shared" si="19"/>
        <v>2065.9124999999999</v>
      </c>
      <c r="L29" s="47">
        <f t="shared" si="20"/>
        <v>688.63749999999993</v>
      </c>
      <c r="M29" s="47">
        <f t="shared" si="21"/>
        <v>2065.9124999999999</v>
      </c>
      <c r="N29" s="80">
        <f t="shared" si="9"/>
        <v>0</v>
      </c>
      <c r="O29" s="47">
        <f t="shared" si="10"/>
        <v>0</v>
      </c>
      <c r="P29" s="47">
        <v>0</v>
      </c>
      <c r="Q29" s="47">
        <v>0</v>
      </c>
      <c r="R29" s="47">
        <v>0</v>
      </c>
      <c r="S29" s="130">
        <v>0</v>
      </c>
      <c r="T29" s="47">
        <f t="shared" si="11"/>
        <v>4554</v>
      </c>
      <c r="U29" s="81">
        <f t="shared" si="26"/>
        <v>15241.654</v>
      </c>
      <c r="V29" s="47">
        <f t="shared" si="12"/>
        <v>1090.8018</v>
      </c>
      <c r="W29" s="47">
        <f t="shared" si="13"/>
        <v>24750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71">
        <f t="shared" si="27"/>
        <v>25840.801800000001</v>
      </c>
      <c r="AD29" s="113">
        <f t="shared" si="28"/>
        <v>65873.405800000008</v>
      </c>
      <c r="AE29" s="49" t="s">
        <v>374</v>
      </c>
    </row>
    <row r="30" spans="1:31" s="49" customFormat="1" ht="12.75">
      <c r="A30" s="94">
        <v>25</v>
      </c>
      <c r="B30" s="36" t="s">
        <v>399</v>
      </c>
      <c r="C30" s="141">
        <v>3</v>
      </c>
      <c r="D30" s="57">
        <v>1652.73</v>
      </c>
      <c r="E30" s="79">
        <f t="shared" si="25"/>
        <v>4958.1900000000005</v>
      </c>
      <c r="F30" s="80">
        <v>0</v>
      </c>
      <c r="G30" s="80">
        <v>0</v>
      </c>
      <c r="H30" s="47">
        <f t="shared" si="16"/>
        <v>506.8372</v>
      </c>
      <c r="I30" s="47">
        <f t="shared" si="17"/>
        <v>253.4186</v>
      </c>
      <c r="J30" s="47">
        <f t="shared" si="18"/>
        <v>413.18250000000006</v>
      </c>
      <c r="K30" s="47">
        <f t="shared" si="19"/>
        <v>413.18250000000006</v>
      </c>
      <c r="L30" s="47">
        <f t="shared" si="20"/>
        <v>137.72750000000002</v>
      </c>
      <c r="M30" s="47">
        <f t="shared" si="21"/>
        <v>413.18250000000006</v>
      </c>
      <c r="N30" s="80">
        <f t="shared" si="9"/>
        <v>619.77375000000006</v>
      </c>
      <c r="O30" s="47">
        <f t="shared" si="10"/>
        <v>82.636500000000012</v>
      </c>
      <c r="P30" s="47">
        <v>0</v>
      </c>
      <c r="Q30" s="47">
        <v>0</v>
      </c>
      <c r="R30" s="47">
        <v>0</v>
      </c>
      <c r="S30" s="130">
        <v>0</v>
      </c>
      <c r="T30" s="47">
        <f t="shared" si="11"/>
        <v>910.80000000000007</v>
      </c>
      <c r="U30" s="81">
        <f t="shared" si="26"/>
        <v>3750.7410500000001</v>
      </c>
      <c r="V30" s="47">
        <f t="shared" si="12"/>
        <v>218.16035999999997</v>
      </c>
      <c r="W30" s="47">
        <f t="shared" si="13"/>
        <v>4950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71">
        <f t="shared" si="27"/>
        <v>5168.1603599999999</v>
      </c>
      <c r="AD30" s="113">
        <f t="shared" si="28"/>
        <v>13877.091410000001</v>
      </c>
      <c r="AE30" s="49" t="s">
        <v>378</v>
      </c>
    </row>
    <row r="31" spans="1:31" s="49" customFormat="1" ht="12.75">
      <c r="A31" s="94">
        <v>26</v>
      </c>
      <c r="B31" s="36" t="s">
        <v>400</v>
      </c>
      <c r="C31" s="141">
        <v>1</v>
      </c>
      <c r="D31" s="57">
        <v>1652.73</v>
      </c>
      <c r="E31" s="79">
        <f t="shared" si="25"/>
        <v>1652.73</v>
      </c>
      <c r="F31" s="80">
        <v>0</v>
      </c>
      <c r="G31" s="80">
        <v>0</v>
      </c>
      <c r="H31" s="47">
        <f t="shared" si="16"/>
        <v>168.94573333333335</v>
      </c>
      <c r="I31" s="47">
        <f t="shared" si="17"/>
        <v>84.472866666666675</v>
      </c>
      <c r="J31" s="47">
        <f t="shared" si="18"/>
        <v>137.72749999999999</v>
      </c>
      <c r="K31" s="47">
        <f t="shared" si="19"/>
        <v>137.72749999999999</v>
      </c>
      <c r="L31" s="47">
        <f t="shared" si="20"/>
        <v>45.909166666666664</v>
      </c>
      <c r="M31" s="47">
        <f t="shared" si="21"/>
        <v>137.72749999999999</v>
      </c>
      <c r="N31" s="80">
        <f t="shared" si="9"/>
        <v>0</v>
      </c>
      <c r="O31" s="47">
        <f t="shared" si="10"/>
        <v>0</v>
      </c>
      <c r="P31" s="47">
        <v>0</v>
      </c>
      <c r="Q31" s="47">
        <v>0</v>
      </c>
      <c r="R31" s="47">
        <v>0</v>
      </c>
      <c r="S31" s="130">
        <v>0</v>
      </c>
      <c r="T31" s="47">
        <f t="shared" si="11"/>
        <v>303.60000000000002</v>
      </c>
      <c r="U31" s="81">
        <f t="shared" si="26"/>
        <v>1016.1102666666667</v>
      </c>
      <c r="V31" s="47">
        <f t="shared" si="12"/>
        <v>72.720119999999994</v>
      </c>
      <c r="W31" s="47">
        <f t="shared" si="13"/>
        <v>1650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71">
        <f t="shared" si="27"/>
        <v>1722.72012</v>
      </c>
      <c r="AD31" s="113">
        <f t="shared" si="28"/>
        <v>4391.5603866666661</v>
      </c>
      <c r="AE31" s="49" t="s">
        <v>374</v>
      </c>
    </row>
    <row r="32" spans="1:31" s="49" customFormat="1" ht="12.75">
      <c r="A32" s="94">
        <v>27</v>
      </c>
      <c r="B32" s="36" t="s">
        <v>401</v>
      </c>
      <c r="C32" s="141">
        <v>1</v>
      </c>
      <c r="D32" s="57">
        <v>3989.11</v>
      </c>
      <c r="E32" s="79">
        <f t="shared" si="25"/>
        <v>3989.11</v>
      </c>
      <c r="F32" s="80">
        <v>0</v>
      </c>
      <c r="G32" s="80">
        <v>0</v>
      </c>
      <c r="H32" s="47">
        <f t="shared" si="16"/>
        <v>407.77568888888896</v>
      </c>
      <c r="I32" s="47">
        <f t="shared" si="17"/>
        <v>203.88784444444448</v>
      </c>
      <c r="J32" s="47">
        <f t="shared" si="18"/>
        <v>332.42583333333334</v>
      </c>
      <c r="K32" s="47">
        <f t="shared" si="19"/>
        <v>332.42583333333334</v>
      </c>
      <c r="L32" s="47">
        <f t="shared" si="20"/>
        <v>110.80861111111112</v>
      </c>
      <c r="M32" s="47">
        <f t="shared" si="21"/>
        <v>332.42583333333334</v>
      </c>
      <c r="N32" s="80">
        <f t="shared" si="9"/>
        <v>0</v>
      </c>
      <c r="O32" s="47">
        <f t="shared" si="10"/>
        <v>0</v>
      </c>
      <c r="P32" s="47">
        <v>0</v>
      </c>
      <c r="Q32" s="47">
        <v>0</v>
      </c>
      <c r="R32" s="47">
        <v>0</v>
      </c>
      <c r="S32" s="130">
        <v>0</v>
      </c>
      <c r="T32" s="47">
        <f t="shared" si="11"/>
        <v>303.60000000000002</v>
      </c>
      <c r="U32" s="81">
        <f t="shared" si="26"/>
        <v>2023.3496444444445</v>
      </c>
      <c r="V32" s="47">
        <f t="shared" si="12"/>
        <v>175.52084000000002</v>
      </c>
      <c r="W32" s="47">
        <f t="shared" si="13"/>
        <v>1650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71">
        <f t="shared" si="27"/>
        <v>1825.5208400000001</v>
      </c>
      <c r="AD32" s="113">
        <f t="shared" si="28"/>
        <v>7837.9804844444452</v>
      </c>
      <c r="AE32" s="49" t="s">
        <v>374</v>
      </c>
    </row>
    <row r="33" spans="1:31" s="49" customFormat="1" ht="12.75">
      <c r="A33" s="94">
        <v>28</v>
      </c>
      <c r="B33" s="36" t="s">
        <v>402</v>
      </c>
      <c r="C33" s="141">
        <v>17</v>
      </c>
      <c r="D33" s="57">
        <v>1652.73</v>
      </c>
      <c r="E33" s="79">
        <f t="shared" si="25"/>
        <v>28096.41</v>
      </c>
      <c r="F33" s="80">
        <v>0</v>
      </c>
      <c r="G33" s="80">
        <v>0</v>
      </c>
      <c r="H33" s="47">
        <f t="shared" si="16"/>
        <v>2872.0774666666666</v>
      </c>
      <c r="I33" s="47">
        <f t="shared" si="17"/>
        <v>1436.0387333333333</v>
      </c>
      <c r="J33" s="47">
        <f t="shared" si="18"/>
        <v>2341.3674999999998</v>
      </c>
      <c r="K33" s="47">
        <f t="shared" si="19"/>
        <v>2341.3674999999998</v>
      </c>
      <c r="L33" s="47">
        <f t="shared" si="20"/>
        <v>780.45583333333332</v>
      </c>
      <c r="M33" s="47">
        <f t="shared" si="21"/>
        <v>2341.3674999999998</v>
      </c>
      <c r="N33" s="80">
        <f t="shared" si="9"/>
        <v>0</v>
      </c>
      <c r="O33" s="47">
        <f t="shared" si="10"/>
        <v>0</v>
      </c>
      <c r="P33" s="47">
        <v>0</v>
      </c>
      <c r="Q33" s="47">
        <v>0</v>
      </c>
      <c r="R33" s="47">
        <v>0</v>
      </c>
      <c r="S33" s="130">
        <v>0</v>
      </c>
      <c r="T33" s="47">
        <f t="shared" si="11"/>
        <v>5161.2000000000007</v>
      </c>
      <c r="U33" s="81">
        <f t="shared" si="26"/>
        <v>17273.874533333335</v>
      </c>
      <c r="V33" s="47">
        <f t="shared" si="12"/>
        <v>1236.2420399999999</v>
      </c>
      <c r="W33" s="47">
        <f t="shared" si="13"/>
        <v>28050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71">
        <f t="shared" si="27"/>
        <v>29286.242040000001</v>
      </c>
      <c r="AD33" s="113">
        <f t="shared" si="28"/>
        <v>74656.526573333336</v>
      </c>
      <c r="AE33" s="49" t="s">
        <v>374</v>
      </c>
    </row>
    <row r="34" spans="1:31" s="49" customFormat="1" ht="12.75">
      <c r="A34" s="94">
        <v>29</v>
      </c>
      <c r="B34" s="36" t="s">
        <v>403</v>
      </c>
      <c r="C34" s="141">
        <v>3</v>
      </c>
      <c r="D34" s="57">
        <v>1652.73</v>
      </c>
      <c r="E34" s="79">
        <f t="shared" si="25"/>
        <v>4958.1900000000005</v>
      </c>
      <c r="F34" s="80">
        <v>0</v>
      </c>
      <c r="G34" s="80">
        <v>0</v>
      </c>
      <c r="H34" s="47">
        <f t="shared" si="16"/>
        <v>506.8372</v>
      </c>
      <c r="I34" s="47">
        <f t="shared" si="17"/>
        <v>253.4186</v>
      </c>
      <c r="J34" s="47">
        <f t="shared" si="18"/>
        <v>413.18250000000006</v>
      </c>
      <c r="K34" s="47">
        <f t="shared" si="19"/>
        <v>413.18250000000006</v>
      </c>
      <c r="L34" s="47">
        <f t="shared" si="20"/>
        <v>137.72750000000002</v>
      </c>
      <c r="M34" s="47">
        <f t="shared" si="21"/>
        <v>413.18250000000006</v>
      </c>
      <c r="N34" s="80">
        <f t="shared" si="9"/>
        <v>619.77375000000006</v>
      </c>
      <c r="O34" s="47">
        <f t="shared" si="10"/>
        <v>82.636500000000012</v>
      </c>
      <c r="P34" s="47">
        <v>0</v>
      </c>
      <c r="Q34" s="47">
        <v>0</v>
      </c>
      <c r="R34" s="47">
        <v>0</v>
      </c>
      <c r="S34" s="130">
        <v>0</v>
      </c>
      <c r="T34" s="47">
        <f t="shared" si="11"/>
        <v>910.80000000000007</v>
      </c>
      <c r="U34" s="81">
        <f t="shared" si="26"/>
        <v>3750.7410500000001</v>
      </c>
      <c r="V34" s="47">
        <f t="shared" si="12"/>
        <v>218.16035999999997</v>
      </c>
      <c r="W34" s="47">
        <f t="shared" si="13"/>
        <v>4950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71">
        <f t="shared" si="27"/>
        <v>5168.1603599999999</v>
      </c>
      <c r="AD34" s="113">
        <f t="shared" si="28"/>
        <v>13877.091410000001</v>
      </c>
      <c r="AE34" s="49" t="s">
        <v>378</v>
      </c>
    </row>
    <row r="35" spans="1:31" s="49" customFormat="1" ht="12.75">
      <c r="A35" s="94">
        <v>30</v>
      </c>
      <c r="B35" s="36" t="s">
        <v>404</v>
      </c>
      <c r="C35" s="141">
        <v>4</v>
      </c>
      <c r="D35" s="57">
        <v>1652.73</v>
      </c>
      <c r="E35" s="79">
        <f t="shared" si="25"/>
        <v>6610.92</v>
      </c>
      <c r="F35" s="80">
        <v>0</v>
      </c>
      <c r="G35" s="80">
        <v>0</v>
      </c>
      <c r="H35" s="47">
        <f t="shared" si="16"/>
        <v>675.7829333333334</v>
      </c>
      <c r="I35" s="47">
        <f t="shared" si="17"/>
        <v>337.8914666666667</v>
      </c>
      <c r="J35" s="47">
        <f t="shared" si="18"/>
        <v>550.91</v>
      </c>
      <c r="K35" s="47">
        <f t="shared" si="19"/>
        <v>550.91</v>
      </c>
      <c r="L35" s="47">
        <f t="shared" si="20"/>
        <v>183.63666666666666</v>
      </c>
      <c r="M35" s="47">
        <f t="shared" si="21"/>
        <v>550.91</v>
      </c>
      <c r="N35" s="80">
        <f t="shared" si="9"/>
        <v>0</v>
      </c>
      <c r="O35" s="47">
        <f t="shared" si="10"/>
        <v>0</v>
      </c>
      <c r="P35" s="47">
        <v>0</v>
      </c>
      <c r="Q35" s="47">
        <v>0</v>
      </c>
      <c r="R35" s="47">
        <v>0</v>
      </c>
      <c r="S35" s="130">
        <v>0</v>
      </c>
      <c r="T35" s="47">
        <f t="shared" si="11"/>
        <v>1214.4000000000001</v>
      </c>
      <c r="U35" s="81">
        <f t="shared" si="26"/>
        <v>4064.4410666666668</v>
      </c>
      <c r="V35" s="47">
        <f t="shared" si="12"/>
        <v>290.88047999999998</v>
      </c>
      <c r="W35" s="47">
        <f t="shared" si="13"/>
        <v>6600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71">
        <f t="shared" si="27"/>
        <v>6890.8804799999998</v>
      </c>
      <c r="AD35" s="113">
        <f t="shared" si="28"/>
        <v>17566.241546666664</v>
      </c>
      <c r="AE35" s="49" t="s">
        <v>374</v>
      </c>
    </row>
    <row r="36" spans="1:31" s="49" customFormat="1" ht="12.75">
      <c r="A36" s="94">
        <v>31</v>
      </c>
      <c r="B36" s="36" t="s">
        <v>405</v>
      </c>
      <c r="C36" s="141">
        <v>72</v>
      </c>
      <c r="D36" s="57">
        <v>3325</v>
      </c>
      <c r="E36" s="79">
        <f t="shared" si="25"/>
        <v>239400</v>
      </c>
      <c r="F36" s="80">
        <v>0</v>
      </c>
      <c r="G36" s="80">
        <v>0</v>
      </c>
      <c r="H36" s="47">
        <f t="shared" si="16"/>
        <v>24472</v>
      </c>
      <c r="I36" s="47">
        <f t="shared" si="17"/>
        <v>12236</v>
      </c>
      <c r="J36" s="47">
        <f t="shared" si="18"/>
        <v>19950</v>
      </c>
      <c r="K36" s="47">
        <f t="shared" si="19"/>
        <v>19950</v>
      </c>
      <c r="L36" s="47">
        <f t="shared" si="20"/>
        <v>6650</v>
      </c>
      <c r="M36" s="47">
        <f t="shared" si="21"/>
        <v>19950</v>
      </c>
      <c r="N36" s="80">
        <f t="shared" si="9"/>
        <v>0</v>
      </c>
      <c r="O36" s="47">
        <f t="shared" si="10"/>
        <v>0</v>
      </c>
      <c r="P36" s="47">
        <v>0</v>
      </c>
      <c r="Q36" s="47">
        <v>0</v>
      </c>
      <c r="R36" s="47">
        <v>0</v>
      </c>
      <c r="S36" s="130">
        <v>0</v>
      </c>
      <c r="T36" s="47">
        <f t="shared" si="11"/>
        <v>21859.200000000001</v>
      </c>
      <c r="U36" s="81">
        <f t="shared" si="26"/>
        <v>125067.2</v>
      </c>
      <c r="V36" s="47">
        <f t="shared" si="12"/>
        <v>10533.599999999999</v>
      </c>
      <c r="W36" s="47">
        <f t="shared" si="13"/>
        <v>118800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71">
        <f t="shared" si="27"/>
        <v>129333.6</v>
      </c>
      <c r="AD36" s="113">
        <f t="shared" si="28"/>
        <v>493800.80000000005</v>
      </c>
      <c r="AE36" s="49" t="s">
        <v>374</v>
      </c>
    </row>
    <row r="37" spans="1:31" s="49" customFormat="1" ht="12.75">
      <c r="A37" s="94">
        <v>32</v>
      </c>
      <c r="B37" s="36" t="s">
        <v>406</v>
      </c>
      <c r="C37" s="141">
        <v>43</v>
      </c>
      <c r="D37" s="57">
        <v>3325</v>
      </c>
      <c r="E37" s="79">
        <f t="shared" si="25"/>
        <v>142975</v>
      </c>
      <c r="F37" s="80">
        <v>0</v>
      </c>
      <c r="G37" s="80">
        <v>0</v>
      </c>
      <c r="H37" s="47">
        <f t="shared" si="16"/>
        <v>14615.222222222224</v>
      </c>
      <c r="I37" s="47">
        <f t="shared" si="17"/>
        <v>7307.6111111111122</v>
      </c>
      <c r="J37" s="47">
        <f t="shared" si="18"/>
        <v>11914.583333333334</v>
      </c>
      <c r="K37" s="47">
        <f t="shared" si="19"/>
        <v>11914.583333333334</v>
      </c>
      <c r="L37" s="47">
        <f t="shared" si="20"/>
        <v>3971.5277777777778</v>
      </c>
      <c r="M37" s="47">
        <f t="shared" si="21"/>
        <v>11914.583333333334</v>
      </c>
      <c r="N37" s="80">
        <f t="shared" si="9"/>
        <v>17871.875</v>
      </c>
      <c r="O37" s="47">
        <f t="shared" si="10"/>
        <v>2382.9166666666665</v>
      </c>
      <c r="P37" s="47">
        <v>0</v>
      </c>
      <c r="Q37" s="47">
        <v>0</v>
      </c>
      <c r="R37" s="47">
        <v>0</v>
      </c>
      <c r="S37" s="130">
        <v>0</v>
      </c>
      <c r="T37" s="47">
        <f t="shared" si="11"/>
        <v>13054.800000000001</v>
      </c>
      <c r="U37" s="81">
        <f t="shared" si="26"/>
        <v>94947.702777777798</v>
      </c>
      <c r="V37" s="47">
        <f t="shared" si="12"/>
        <v>6290.9</v>
      </c>
      <c r="W37" s="47">
        <f t="shared" si="13"/>
        <v>70950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71">
        <f t="shared" si="27"/>
        <v>77240.899999999994</v>
      </c>
      <c r="AD37" s="113">
        <f t="shared" si="28"/>
        <v>315163.60277777782</v>
      </c>
      <c r="AE37" s="49" t="s">
        <v>378</v>
      </c>
    </row>
    <row r="38" spans="1:31" s="49" customFormat="1" ht="12.75">
      <c r="A38" s="94">
        <v>33</v>
      </c>
      <c r="B38" s="36" t="s">
        <v>407</v>
      </c>
      <c r="C38" s="141">
        <v>14</v>
      </c>
      <c r="D38" s="57">
        <v>1871.05</v>
      </c>
      <c r="E38" s="79">
        <f t="shared" si="25"/>
        <v>26194.7</v>
      </c>
      <c r="F38" s="80">
        <v>0</v>
      </c>
      <c r="G38" s="80">
        <v>0</v>
      </c>
      <c r="H38" s="47">
        <f t="shared" si="16"/>
        <v>2677.6804444444447</v>
      </c>
      <c r="I38" s="47">
        <f t="shared" si="17"/>
        <v>1338.8402222222223</v>
      </c>
      <c r="J38" s="47">
        <f t="shared" si="18"/>
        <v>2182.8916666666669</v>
      </c>
      <c r="K38" s="47">
        <f t="shared" si="19"/>
        <v>2182.8916666666669</v>
      </c>
      <c r="L38" s="47">
        <f t="shared" si="20"/>
        <v>727.63055555555559</v>
      </c>
      <c r="M38" s="47">
        <f t="shared" si="21"/>
        <v>2182.8916666666669</v>
      </c>
      <c r="N38" s="80">
        <f t="shared" si="9"/>
        <v>0</v>
      </c>
      <c r="O38" s="47">
        <f t="shared" si="10"/>
        <v>0</v>
      </c>
      <c r="P38" s="47">
        <v>0</v>
      </c>
      <c r="Q38" s="47">
        <v>0</v>
      </c>
      <c r="R38" s="47">
        <v>0</v>
      </c>
      <c r="S38" s="130">
        <v>0</v>
      </c>
      <c r="T38" s="47">
        <f t="shared" si="11"/>
        <v>4250.4000000000005</v>
      </c>
      <c r="U38" s="81">
        <f t="shared" si="26"/>
        <v>15543.226222222223</v>
      </c>
      <c r="V38" s="47">
        <f t="shared" si="12"/>
        <v>1152.5667999999998</v>
      </c>
      <c r="W38" s="47">
        <f t="shared" si="13"/>
        <v>23100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71">
        <f t="shared" si="27"/>
        <v>24252.566800000001</v>
      </c>
      <c r="AD38" s="113">
        <f t="shared" si="28"/>
        <v>65990.493022222217</v>
      </c>
      <c r="AE38" s="49" t="s">
        <v>374</v>
      </c>
    </row>
    <row r="39" spans="1:31" s="49" customFormat="1" ht="12.75">
      <c r="A39" s="94">
        <v>34</v>
      </c>
      <c r="B39" s="36" t="s">
        <v>408</v>
      </c>
      <c r="C39" s="141">
        <v>2</v>
      </c>
      <c r="D39" s="57">
        <v>2296</v>
      </c>
      <c r="E39" s="79">
        <f t="shared" si="25"/>
        <v>4592</v>
      </c>
      <c r="F39" s="80">
        <v>0</v>
      </c>
      <c r="G39" s="80">
        <v>0</v>
      </c>
      <c r="H39" s="47">
        <f t="shared" si="16"/>
        <v>469.40444444444455</v>
      </c>
      <c r="I39" s="47">
        <f t="shared" si="17"/>
        <v>234.70222222222228</v>
      </c>
      <c r="J39" s="47">
        <f t="shared" si="18"/>
        <v>382.66666666666669</v>
      </c>
      <c r="K39" s="47">
        <f t="shared" si="19"/>
        <v>382.66666666666669</v>
      </c>
      <c r="L39" s="47">
        <f t="shared" si="20"/>
        <v>127.55555555555556</v>
      </c>
      <c r="M39" s="47">
        <f t="shared" si="21"/>
        <v>382.66666666666669</v>
      </c>
      <c r="N39" s="80">
        <f t="shared" si="9"/>
        <v>0</v>
      </c>
      <c r="O39" s="47">
        <f t="shared" si="10"/>
        <v>0</v>
      </c>
      <c r="P39" s="47">
        <v>0</v>
      </c>
      <c r="Q39" s="47">
        <v>0</v>
      </c>
      <c r="R39" s="47">
        <v>0</v>
      </c>
      <c r="S39" s="130">
        <v>0</v>
      </c>
      <c r="T39" s="47">
        <f t="shared" si="11"/>
        <v>607.20000000000005</v>
      </c>
      <c r="U39" s="81">
        <f t="shared" si="26"/>
        <v>2586.862222222223</v>
      </c>
      <c r="V39" s="47">
        <f t="shared" si="12"/>
        <v>202.048</v>
      </c>
      <c r="W39" s="47">
        <f t="shared" si="13"/>
        <v>3300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71">
        <f t="shared" si="27"/>
        <v>3502.0479999999998</v>
      </c>
      <c r="AD39" s="113">
        <f t="shared" si="28"/>
        <v>10680.910222222223</v>
      </c>
      <c r="AE39" s="49" t="s">
        <v>374</v>
      </c>
    </row>
    <row r="40" spans="1:31" s="49" customFormat="1" ht="12.75">
      <c r="A40" s="94">
        <v>35</v>
      </c>
      <c r="B40" s="36" t="s">
        <v>409</v>
      </c>
      <c r="C40" s="141">
        <v>1</v>
      </c>
      <c r="D40" s="57">
        <v>1871.05</v>
      </c>
      <c r="E40" s="79">
        <f t="shared" si="25"/>
        <v>1871.05</v>
      </c>
      <c r="F40" s="80">
        <v>0</v>
      </c>
      <c r="G40" s="80">
        <v>0</v>
      </c>
      <c r="H40" s="47">
        <f t="shared" si="16"/>
        <v>191.26288888888885</v>
      </c>
      <c r="I40" s="47">
        <f t="shared" si="17"/>
        <v>95.631444444444426</v>
      </c>
      <c r="J40" s="47">
        <f t="shared" si="18"/>
        <v>155.92083333333332</v>
      </c>
      <c r="K40" s="47">
        <f t="shared" si="19"/>
        <v>155.92083333333332</v>
      </c>
      <c r="L40" s="47">
        <f t="shared" si="20"/>
        <v>51.973611111111104</v>
      </c>
      <c r="M40" s="47">
        <f t="shared" si="21"/>
        <v>155.92083333333332</v>
      </c>
      <c r="N40" s="80">
        <f t="shared" si="9"/>
        <v>0</v>
      </c>
      <c r="O40" s="47">
        <f t="shared" si="10"/>
        <v>0</v>
      </c>
      <c r="P40" s="47">
        <v>0</v>
      </c>
      <c r="Q40" s="47">
        <v>0</v>
      </c>
      <c r="R40" s="47">
        <v>0</v>
      </c>
      <c r="S40" s="130">
        <v>0</v>
      </c>
      <c r="T40" s="47">
        <f t="shared" si="11"/>
        <v>303.60000000000002</v>
      </c>
      <c r="U40" s="81">
        <f t="shared" si="26"/>
        <v>1110.2304444444444</v>
      </c>
      <c r="V40" s="47">
        <f t="shared" si="12"/>
        <v>82.326199999999986</v>
      </c>
      <c r="W40" s="47">
        <f t="shared" si="13"/>
        <v>1650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71">
        <f t="shared" si="27"/>
        <v>1732.3262</v>
      </c>
      <c r="AD40" s="113">
        <f t="shared" si="28"/>
        <v>4713.6066444444441</v>
      </c>
      <c r="AE40" s="49" t="s">
        <v>374</v>
      </c>
    </row>
    <row r="41" spans="1:31" s="49" customFormat="1" ht="12.75">
      <c r="A41" s="94">
        <v>36</v>
      </c>
      <c r="B41" s="36" t="s">
        <v>410</v>
      </c>
      <c r="C41" s="141">
        <v>8</v>
      </c>
      <c r="D41" s="57">
        <v>1871.05</v>
      </c>
      <c r="E41" s="79">
        <f t="shared" si="25"/>
        <v>14968.4</v>
      </c>
      <c r="F41" s="80">
        <v>0</v>
      </c>
      <c r="G41" s="80">
        <v>0</v>
      </c>
      <c r="H41" s="47">
        <f t="shared" si="16"/>
        <v>1530.1031111111108</v>
      </c>
      <c r="I41" s="47">
        <f t="shared" si="17"/>
        <v>765.05155555555541</v>
      </c>
      <c r="J41" s="47">
        <f t="shared" si="18"/>
        <v>1247.3666666666666</v>
      </c>
      <c r="K41" s="47">
        <f t="shared" si="19"/>
        <v>1247.3666666666666</v>
      </c>
      <c r="L41" s="47">
        <f t="shared" si="20"/>
        <v>415.78888888888883</v>
      </c>
      <c r="M41" s="47">
        <f t="shared" si="21"/>
        <v>1247.3666666666666</v>
      </c>
      <c r="N41" s="80">
        <f t="shared" si="9"/>
        <v>0</v>
      </c>
      <c r="O41" s="47">
        <f t="shared" si="10"/>
        <v>0</v>
      </c>
      <c r="P41" s="47">
        <v>0</v>
      </c>
      <c r="Q41" s="47">
        <v>0</v>
      </c>
      <c r="R41" s="47">
        <v>0</v>
      </c>
      <c r="S41" s="130">
        <v>0</v>
      </c>
      <c r="T41" s="47">
        <f t="shared" si="11"/>
        <v>2428.8000000000002</v>
      </c>
      <c r="U41" s="81">
        <f t="shared" si="26"/>
        <v>8881.8435555555552</v>
      </c>
      <c r="V41" s="47">
        <f t="shared" si="12"/>
        <v>658.60959999999989</v>
      </c>
      <c r="W41" s="47">
        <f t="shared" si="13"/>
        <v>13200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71">
        <f t="shared" si="27"/>
        <v>13858.6096</v>
      </c>
      <c r="AD41" s="113">
        <f t="shared" si="28"/>
        <v>37708.853155555553</v>
      </c>
      <c r="AE41" s="49" t="s">
        <v>374</v>
      </c>
    </row>
    <row r="42" spans="1:31" s="49" customFormat="1" ht="12.75">
      <c r="A42" s="94">
        <v>37</v>
      </c>
      <c r="B42" s="36" t="s">
        <v>411</v>
      </c>
      <c r="C42" s="141">
        <v>1</v>
      </c>
      <c r="D42" s="57">
        <v>1871.05</v>
      </c>
      <c r="E42" s="79">
        <f t="shared" si="25"/>
        <v>1871.05</v>
      </c>
      <c r="F42" s="80">
        <v>0</v>
      </c>
      <c r="G42" s="80">
        <v>0</v>
      </c>
      <c r="H42" s="47">
        <f t="shared" si="16"/>
        <v>191.26288888888885</v>
      </c>
      <c r="I42" s="47">
        <f t="shared" si="17"/>
        <v>95.631444444444426</v>
      </c>
      <c r="J42" s="47">
        <f t="shared" si="18"/>
        <v>155.92083333333332</v>
      </c>
      <c r="K42" s="47">
        <f t="shared" si="19"/>
        <v>155.92083333333332</v>
      </c>
      <c r="L42" s="47">
        <f t="shared" si="20"/>
        <v>51.973611111111104</v>
      </c>
      <c r="M42" s="47">
        <f t="shared" si="21"/>
        <v>155.92083333333332</v>
      </c>
      <c r="N42" s="80">
        <f t="shared" si="9"/>
        <v>233.88125000000002</v>
      </c>
      <c r="O42" s="47">
        <f t="shared" si="10"/>
        <v>31.18416666666667</v>
      </c>
      <c r="P42" s="47">
        <v>0</v>
      </c>
      <c r="Q42" s="47">
        <v>0</v>
      </c>
      <c r="R42" s="47">
        <v>0</v>
      </c>
      <c r="S42" s="130">
        <v>0</v>
      </c>
      <c r="T42" s="47">
        <f t="shared" si="11"/>
        <v>303.60000000000002</v>
      </c>
      <c r="U42" s="81">
        <f t="shared" si="26"/>
        <v>1375.2958611111112</v>
      </c>
      <c r="V42" s="47">
        <f t="shared" si="12"/>
        <v>82.326199999999986</v>
      </c>
      <c r="W42" s="47">
        <f t="shared" si="13"/>
        <v>1650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71">
        <f t="shared" si="27"/>
        <v>1732.3262</v>
      </c>
      <c r="AD42" s="113">
        <f t="shared" si="28"/>
        <v>4978.6720611111105</v>
      </c>
      <c r="AE42" s="49" t="s">
        <v>378</v>
      </c>
    </row>
    <row r="43" spans="1:31" s="49" customFormat="1" ht="12.75">
      <c r="A43" s="94">
        <v>38</v>
      </c>
      <c r="B43" s="36" t="s">
        <v>412</v>
      </c>
      <c r="C43" s="141">
        <v>11</v>
      </c>
      <c r="D43" s="57">
        <v>2878</v>
      </c>
      <c r="E43" s="79">
        <f t="shared" si="25"/>
        <v>31658</v>
      </c>
      <c r="F43" s="80">
        <v>0</v>
      </c>
      <c r="G43" s="80">
        <v>0</v>
      </c>
      <c r="H43" s="47">
        <f t="shared" si="16"/>
        <v>3236.1511111111108</v>
      </c>
      <c r="I43" s="47">
        <f t="shared" si="17"/>
        <v>1618.0755555555554</v>
      </c>
      <c r="J43" s="47">
        <f t="shared" si="18"/>
        <v>2638.1666666666665</v>
      </c>
      <c r="K43" s="47">
        <f t="shared" si="19"/>
        <v>2638.1666666666665</v>
      </c>
      <c r="L43" s="47">
        <f t="shared" si="20"/>
        <v>879.3888888888888</v>
      </c>
      <c r="M43" s="47">
        <f t="shared" si="21"/>
        <v>2638.1666666666665</v>
      </c>
      <c r="N43" s="80">
        <f t="shared" si="9"/>
        <v>0</v>
      </c>
      <c r="O43" s="47">
        <f t="shared" si="10"/>
        <v>0</v>
      </c>
      <c r="P43" s="47">
        <v>0</v>
      </c>
      <c r="Q43" s="47">
        <v>0</v>
      </c>
      <c r="R43" s="47">
        <v>0</v>
      </c>
      <c r="S43" s="130">
        <v>0</v>
      </c>
      <c r="T43" s="47">
        <f t="shared" si="11"/>
        <v>3339.6000000000004</v>
      </c>
      <c r="U43" s="81">
        <f t="shared" si="26"/>
        <v>16987.715555555555</v>
      </c>
      <c r="V43" s="47">
        <f t="shared" si="12"/>
        <v>1392.952</v>
      </c>
      <c r="W43" s="47">
        <f t="shared" si="13"/>
        <v>18150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71">
        <f t="shared" si="27"/>
        <v>19542.952000000001</v>
      </c>
      <c r="AD43" s="113">
        <f t="shared" si="28"/>
        <v>68188.667555555556</v>
      </c>
      <c r="AE43" s="49" t="s">
        <v>374</v>
      </c>
    </row>
    <row r="44" spans="1:31" s="49" customFormat="1" ht="12.75">
      <c r="A44" s="94">
        <v>39</v>
      </c>
      <c r="B44" s="36" t="s">
        <v>413</v>
      </c>
      <c r="C44" s="141">
        <v>1</v>
      </c>
      <c r="D44" s="57">
        <v>3300</v>
      </c>
      <c r="E44" s="79">
        <f t="shared" si="25"/>
        <v>3300</v>
      </c>
      <c r="F44" s="80">
        <v>0</v>
      </c>
      <c r="G44" s="80">
        <v>0</v>
      </c>
      <c r="H44" s="47">
        <f t="shared" si="16"/>
        <v>337.33333333333331</v>
      </c>
      <c r="I44" s="47">
        <f t="shared" si="17"/>
        <v>168.66666666666666</v>
      </c>
      <c r="J44" s="47">
        <f t="shared" si="18"/>
        <v>275</v>
      </c>
      <c r="K44" s="47">
        <f t="shared" si="19"/>
        <v>275</v>
      </c>
      <c r="L44" s="47">
        <f t="shared" si="20"/>
        <v>91.666666666666671</v>
      </c>
      <c r="M44" s="47">
        <f t="shared" si="21"/>
        <v>275</v>
      </c>
      <c r="N44" s="80">
        <f t="shared" si="9"/>
        <v>0</v>
      </c>
      <c r="O44" s="47">
        <f t="shared" si="10"/>
        <v>0</v>
      </c>
      <c r="P44" s="47">
        <v>0</v>
      </c>
      <c r="Q44" s="47">
        <v>0</v>
      </c>
      <c r="R44" s="47">
        <v>0</v>
      </c>
      <c r="S44" s="130">
        <v>0</v>
      </c>
      <c r="T44" s="47">
        <f t="shared" si="11"/>
        <v>303.60000000000002</v>
      </c>
      <c r="U44" s="81">
        <f t="shared" si="26"/>
        <v>1726.2666666666669</v>
      </c>
      <c r="V44" s="47">
        <f t="shared" si="12"/>
        <v>145.19999999999999</v>
      </c>
      <c r="W44" s="47">
        <f t="shared" si="13"/>
        <v>1650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71">
        <f t="shared" si="27"/>
        <v>1795.2</v>
      </c>
      <c r="AD44" s="113">
        <f t="shared" si="28"/>
        <v>6821.4666666666662</v>
      </c>
      <c r="AE44" s="49" t="s">
        <v>374</v>
      </c>
    </row>
    <row r="45" spans="1:31" s="49" customFormat="1" ht="22.5">
      <c r="A45" s="94">
        <v>40</v>
      </c>
      <c r="B45" s="36" t="s">
        <v>414</v>
      </c>
      <c r="C45" s="141">
        <v>1</v>
      </c>
      <c r="D45" s="57"/>
      <c r="E45" s="79">
        <f t="shared" si="25"/>
        <v>0</v>
      </c>
      <c r="F45" s="80">
        <v>0</v>
      </c>
      <c r="G45" s="80">
        <v>0</v>
      </c>
      <c r="H45" s="47">
        <v>0</v>
      </c>
      <c r="I45" s="47">
        <f t="shared" si="17"/>
        <v>0</v>
      </c>
      <c r="J45" s="47">
        <f>S45/12</f>
        <v>208.33333333333334</v>
      </c>
      <c r="K45" s="47">
        <f t="shared" si="19"/>
        <v>0</v>
      </c>
      <c r="L45" s="47">
        <f t="shared" si="20"/>
        <v>0</v>
      </c>
      <c r="M45" s="47">
        <f t="shared" si="21"/>
        <v>0</v>
      </c>
      <c r="N45" s="80">
        <f t="shared" si="9"/>
        <v>0</v>
      </c>
      <c r="O45" s="47">
        <f t="shared" si="10"/>
        <v>0</v>
      </c>
      <c r="P45" s="47">
        <v>0</v>
      </c>
      <c r="Q45" s="47">
        <v>0</v>
      </c>
      <c r="R45" s="47">
        <v>0</v>
      </c>
      <c r="S45" s="130">
        <v>2500</v>
      </c>
      <c r="T45" s="47">
        <v>0</v>
      </c>
      <c r="U45" s="81">
        <f t="shared" si="26"/>
        <v>2708.3333333333335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71">
        <f t="shared" si="27"/>
        <v>0</v>
      </c>
      <c r="AD45" s="113">
        <f t="shared" si="28"/>
        <v>2708.3333333333335</v>
      </c>
    </row>
    <row r="46" spans="1:31" s="49" customFormat="1" ht="22.5">
      <c r="A46" s="94">
        <v>41</v>
      </c>
      <c r="B46" s="36" t="s">
        <v>415</v>
      </c>
      <c r="C46" s="141">
        <v>1</v>
      </c>
      <c r="D46" s="57"/>
      <c r="E46" s="79">
        <f t="shared" si="25"/>
        <v>0</v>
      </c>
      <c r="F46" s="80">
        <v>0</v>
      </c>
      <c r="G46" s="80">
        <v>0</v>
      </c>
      <c r="H46" s="47">
        <v>0</v>
      </c>
      <c r="I46" s="47">
        <f t="shared" si="17"/>
        <v>0</v>
      </c>
      <c r="J46" s="47">
        <f>S46/12</f>
        <v>192.005</v>
      </c>
      <c r="K46" s="47">
        <f t="shared" si="19"/>
        <v>0</v>
      </c>
      <c r="L46" s="47">
        <f t="shared" si="20"/>
        <v>0</v>
      </c>
      <c r="M46" s="47">
        <f t="shared" si="21"/>
        <v>0</v>
      </c>
      <c r="N46" s="80">
        <f t="shared" si="9"/>
        <v>0</v>
      </c>
      <c r="O46" s="47">
        <f t="shared" si="10"/>
        <v>0</v>
      </c>
      <c r="P46" s="47">
        <v>0</v>
      </c>
      <c r="Q46" s="47">
        <v>0</v>
      </c>
      <c r="R46" s="47">
        <v>0</v>
      </c>
      <c r="S46" s="130">
        <v>2304.06</v>
      </c>
      <c r="T46" s="47">
        <v>0</v>
      </c>
      <c r="U46" s="81">
        <f t="shared" si="26"/>
        <v>2496.0650000000001</v>
      </c>
      <c r="V46" s="47">
        <f t="shared" si="12"/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71">
        <f t="shared" si="27"/>
        <v>0</v>
      </c>
      <c r="AD46" s="113">
        <f t="shared" si="28"/>
        <v>2496.0650000000001</v>
      </c>
    </row>
    <row r="47" spans="1:31" s="49" customFormat="1" ht="22.5">
      <c r="A47" s="94">
        <v>42</v>
      </c>
      <c r="B47" s="36" t="s">
        <v>416</v>
      </c>
      <c r="C47" s="141">
        <v>1</v>
      </c>
      <c r="D47" s="57"/>
      <c r="E47" s="79">
        <f t="shared" si="25"/>
        <v>0</v>
      </c>
      <c r="F47" s="80">
        <v>0</v>
      </c>
      <c r="G47" s="80">
        <v>0</v>
      </c>
      <c r="H47" s="47">
        <v>0</v>
      </c>
      <c r="I47" s="47">
        <f t="shared" si="17"/>
        <v>0</v>
      </c>
      <c r="J47" s="47">
        <f t="shared" ref="J47:J70" si="29">S47/12</f>
        <v>192.005</v>
      </c>
      <c r="K47" s="47">
        <f t="shared" si="19"/>
        <v>0</v>
      </c>
      <c r="L47" s="47">
        <f t="shared" si="20"/>
        <v>0</v>
      </c>
      <c r="M47" s="47">
        <f t="shared" si="21"/>
        <v>0</v>
      </c>
      <c r="N47" s="80">
        <f t="shared" si="9"/>
        <v>0</v>
      </c>
      <c r="O47" s="47">
        <f t="shared" si="10"/>
        <v>0</v>
      </c>
      <c r="P47" s="47">
        <v>0</v>
      </c>
      <c r="Q47" s="47">
        <v>0</v>
      </c>
      <c r="R47" s="47">
        <v>0</v>
      </c>
      <c r="S47" s="130">
        <v>2304.06</v>
      </c>
      <c r="T47" s="47">
        <v>0</v>
      </c>
      <c r="U47" s="81">
        <f t="shared" si="26"/>
        <v>2496.0650000000001</v>
      </c>
      <c r="V47" s="47">
        <f t="shared" si="12"/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71">
        <f t="shared" si="27"/>
        <v>0</v>
      </c>
      <c r="AD47" s="113">
        <f t="shared" si="28"/>
        <v>2496.0650000000001</v>
      </c>
    </row>
    <row r="48" spans="1:31" s="49" customFormat="1" ht="22.5">
      <c r="A48" s="94">
        <v>43</v>
      </c>
      <c r="B48" s="36" t="s">
        <v>417</v>
      </c>
      <c r="C48" s="141">
        <v>1</v>
      </c>
      <c r="D48" s="57"/>
      <c r="E48" s="79">
        <f t="shared" si="25"/>
        <v>0</v>
      </c>
      <c r="F48" s="80">
        <v>0</v>
      </c>
      <c r="G48" s="80">
        <v>0</v>
      </c>
      <c r="H48" s="47">
        <v>0</v>
      </c>
      <c r="I48" s="47">
        <f t="shared" si="17"/>
        <v>0</v>
      </c>
      <c r="J48" s="47">
        <f t="shared" si="29"/>
        <v>208.33333333333334</v>
      </c>
      <c r="K48" s="47">
        <f t="shared" si="19"/>
        <v>0</v>
      </c>
      <c r="L48" s="47">
        <f t="shared" si="20"/>
        <v>0</v>
      </c>
      <c r="M48" s="47">
        <f t="shared" si="21"/>
        <v>0</v>
      </c>
      <c r="N48" s="80">
        <f t="shared" si="9"/>
        <v>0</v>
      </c>
      <c r="O48" s="47">
        <f t="shared" si="10"/>
        <v>0</v>
      </c>
      <c r="P48" s="47">
        <v>0</v>
      </c>
      <c r="Q48" s="47">
        <v>0</v>
      </c>
      <c r="R48" s="47">
        <v>0</v>
      </c>
      <c r="S48" s="130">
        <v>2500</v>
      </c>
      <c r="T48" s="47">
        <v>0</v>
      </c>
      <c r="U48" s="81">
        <f t="shared" si="26"/>
        <v>2708.3333333333335</v>
      </c>
      <c r="V48" s="47">
        <f t="shared" si="12"/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71">
        <f t="shared" si="27"/>
        <v>0</v>
      </c>
      <c r="AD48" s="113">
        <f t="shared" si="28"/>
        <v>2708.3333333333335</v>
      </c>
    </row>
    <row r="49" spans="1:30" s="49" customFormat="1" ht="22.5">
      <c r="A49" s="94">
        <v>44</v>
      </c>
      <c r="B49" s="36" t="s">
        <v>418</v>
      </c>
      <c r="C49" s="141">
        <v>1</v>
      </c>
      <c r="D49" s="57"/>
      <c r="E49" s="79">
        <f t="shared" si="25"/>
        <v>0</v>
      </c>
      <c r="F49" s="80">
        <v>0</v>
      </c>
      <c r="G49" s="80">
        <v>0</v>
      </c>
      <c r="H49" s="47">
        <v>0</v>
      </c>
      <c r="I49" s="47">
        <f t="shared" si="17"/>
        <v>0</v>
      </c>
      <c r="J49" s="47">
        <f t="shared" si="29"/>
        <v>250</v>
      </c>
      <c r="K49" s="47">
        <f t="shared" si="19"/>
        <v>0</v>
      </c>
      <c r="L49" s="47">
        <f t="shared" si="20"/>
        <v>0</v>
      </c>
      <c r="M49" s="47">
        <f t="shared" si="21"/>
        <v>0</v>
      </c>
      <c r="N49" s="80">
        <f t="shared" si="9"/>
        <v>0</v>
      </c>
      <c r="O49" s="47">
        <f t="shared" si="10"/>
        <v>0</v>
      </c>
      <c r="P49" s="47">
        <v>0</v>
      </c>
      <c r="Q49" s="47">
        <v>0</v>
      </c>
      <c r="R49" s="47">
        <v>0</v>
      </c>
      <c r="S49" s="130">
        <v>3000</v>
      </c>
      <c r="T49" s="47">
        <v>0</v>
      </c>
      <c r="U49" s="81">
        <f t="shared" si="26"/>
        <v>3250</v>
      </c>
      <c r="V49" s="47">
        <f t="shared" si="12"/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71">
        <f t="shared" si="27"/>
        <v>0</v>
      </c>
      <c r="AD49" s="113">
        <f t="shared" si="28"/>
        <v>3250</v>
      </c>
    </row>
    <row r="50" spans="1:30" s="49" customFormat="1" ht="22.5">
      <c r="A50" s="94">
        <v>45</v>
      </c>
      <c r="B50" s="36" t="s">
        <v>419</v>
      </c>
      <c r="C50" s="141">
        <v>1</v>
      </c>
      <c r="D50" s="57"/>
      <c r="E50" s="79">
        <f t="shared" si="25"/>
        <v>0</v>
      </c>
      <c r="F50" s="80">
        <v>0</v>
      </c>
      <c r="G50" s="80">
        <v>0</v>
      </c>
      <c r="H50" s="47">
        <v>0</v>
      </c>
      <c r="I50" s="47">
        <f t="shared" si="17"/>
        <v>0</v>
      </c>
      <c r="J50" s="47">
        <f t="shared" si="29"/>
        <v>137.14583333333334</v>
      </c>
      <c r="K50" s="47">
        <f t="shared" si="19"/>
        <v>0</v>
      </c>
      <c r="L50" s="47">
        <f t="shared" si="20"/>
        <v>0</v>
      </c>
      <c r="M50" s="47">
        <f t="shared" si="21"/>
        <v>0</v>
      </c>
      <c r="N50" s="80">
        <f t="shared" si="9"/>
        <v>0</v>
      </c>
      <c r="O50" s="47">
        <f t="shared" si="10"/>
        <v>0</v>
      </c>
      <c r="P50" s="47">
        <v>0</v>
      </c>
      <c r="Q50" s="47">
        <v>0</v>
      </c>
      <c r="R50" s="47">
        <v>0</v>
      </c>
      <c r="S50" s="130">
        <v>1645.75</v>
      </c>
      <c r="T50" s="47">
        <v>0</v>
      </c>
      <c r="U50" s="81">
        <f t="shared" si="26"/>
        <v>1782.8958333333333</v>
      </c>
      <c r="V50" s="47">
        <f t="shared" si="12"/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71">
        <f t="shared" si="27"/>
        <v>0</v>
      </c>
      <c r="AD50" s="113">
        <f t="shared" si="28"/>
        <v>1782.8958333333333</v>
      </c>
    </row>
    <row r="51" spans="1:30" s="49" customFormat="1" ht="22.5">
      <c r="A51" s="94">
        <v>46</v>
      </c>
      <c r="B51" s="36" t="s">
        <v>420</v>
      </c>
      <c r="C51" s="141">
        <v>1</v>
      </c>
      <c r="D51" s="57"/>
      <c r="E51" s="79">
        <f t="shared" si="25"/>
        <v>0</v>
      </c>
      <c r="F51" s="80">
        <v>0</v>
      </c>
      <c r="G51" s="80">
        <v>0</v>
      </c>
      <c r="H51" s="47">
        <v>0</v>
      </c>
      <c r="I51" s="47">
        <f t="shared" si="17"/>
        <v>0</v>
      </c>
      <c r="J51" s="47">
        <f t="shared" si="29"/>
        <v>137.14583333333334</v>
      </c>
      <c r="K51" s="47">
        <f t="shared" si="19"/>
        <v>0</v>
      </c>
      <c r="L51" s="47">
        <f t="shared" si="20"/>
        <v>0</v>
      </c>
      <c r="M51" s="47">
        <f t="shared" si="21"/>
        <v>0</v>
      </c>
      <c r="N51" s="80">
        <f t="shared" si="9"/>
        <v>0</v>
      </c>
      <c r="O51" s="47">
        <f t="shared" si="10"/>
        <v>0</v>
      </c>
      <c r="P51" s="47">
        <v>0</v>
      </c>
      <c r="Q51" s="47">
        <v>0</v>
      </c>
      <c r="R51" s="47">
        <v>0</v>
      </c>
      <c r="S51" s="130">
        <v>1645.75</v>
      </c>
      <c r="T51" s="47">
        <v>0</v>
      </c>
      <c r="U51" s="81">
        <f t="shared" si="26"/>
        <v>1782.8958333333333</v>
      </c>
      <c r="V51" s="47">
        <f t="shared" si="12"/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71">
        <f t="shared" si="27"/>
        <v>0</v>
      </c>
      <c r="AD51" s="113">
        <f t="shared" si="28"/>
        <v>1782.8958333333333</v>
      </c>
    </row>
    <row r="52" spans="1:30" s="49" customFormat="1" ht="22.5">
      <c r="A52" s="94">
        <v>47</v>
      </c>
      <c r="B52" s="36" t="s">
        <v>421</v>
      </c>
      <c r="C52" s="141">
        <v>1</v>
      </c>
      <c r="D52" s="57"/>
      <c r="E52" s="79">
        <f t="shared" si="25"/>
        <v>0</v>
      </c>
      <c r="F52" s="80">
        <v>0</v>
      </c>
      <c r="G52" s="80">
        <v>0</v>
      </c>
      <c r="H52" s="47">
        <v>0</v>
      </c>
      <c r="I52" s="47">
        <f t="shared" si="17"/>
        <v>0</v>
      </c>
      <c r="J52" s="47">
        <f t="shared" si="29"/>
        <v>137.14583333333334</v>
      </c>
      <c r="K52" s="47">
        <f t="shared" si="19"/>
        <v>0</v>
      </c>
      <c r="L52" s="47">
        <f t="shared" si="20"/>
        <v>0</v>
      </c>
      <c r="M52" s="47">
        <f t="shared" si="21"/>
        <v>0</v>
      </c>
      <c r="N52" s="80">
        <f t="shared" si="9"/>
        <v>0</v>
      </c>
      <c r="O52" s="47">
        <f t="shared" si="10"/>
        <v>0</v>
      </c>
      <c r="P52" s="47">
        <v>0</v>
      </c>
      <c r="Q52" s="47">
        <v>0</v>
      </c>
      <c r="R52" s="47">
        <v>0</v>
      </c>
      <c r="S52" s="130">
        <v>1645.75</v>
      </c>
      <c r="T52" s="47">
        <v>0</v>
      </c>
      <c r="U52" s="81">
        <f t="shared" si="26"/>
        <v>1782.8958333333333</v>
      </c>
      <c r="V52" s="47">
        <f t="shared" si="12"/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71">
        <f t="shared" si="27"/>
        <v>0</v>
      </c>
      <c r="AD52" s="113">
        <f t="shared" si="28"/>
        <v>1782.8958333333333</v>
      </c>
    </row>
    <row r="53" spans="1:30" s="49" customFormat="1" ht="22.5">
      <c r="A53" s="94">
        <v>48</v>
      </c>
      <c r="B53" s="36" t="s">
        <v>422</v>
      </c>
      <c r="C53" s="141">
        <v>1</v>
      </c>
      <c r="D53" s="57"/>
      <c r="E53" s="79">
        <f t="shared" si="25"/>
        <v>0</v>
      </c>
      <c r="F53" s="80">
        <v>0</v>
      </c>
      <c r="G53" s="80">
        <v>0</v>
      </c>
      <c r="H53" s="47">
        <v>0</v>
      </c>
      <c r="I53" s="47">
        <f t="shared" si="17"/>
        <v>0</v>
      </c>
      <c r="J53" s="47">
        <f t="shared" si="29"/>
        <v>137.14583333333334</v>
      </c>
      <c r="K53" s="47">
        <f t="shared" si="19"/>
        <v>0</v>
      </c>
      <c r="L53" s="47">
        <f t="shared" si="20"/>
        <v>0</v>
      </c>
      <c r="M53" s="47">
        <f t="shared" si="21"/>
        <v>0</v>
      </c>
      <c r="N53" s="80">
        <f t="shared" si="9"/>
        <v>0</v>
      </c>
      <c r="O53" s="47">
        <f t="shared" si="10"/>
        <v>0</v>
      </c>
      <c r="P53" s="47">
        <v>0</v>
      </c>
      <c r="Q53" s="47">
        <v>0</v>
      </c>
      <c r="R53" s="47">
        <v>0</v>
      </c>
      <c r="S53" s="130">
        <v>1645.75</v>
      </c>
      <c r="T53" s="47">
        <v>0</v>
      </c>
      <c r="U53" s="81">
        <f t="shared" si="26"/>
        <v>1782.8958333333333</v>
      </c>
      <c r="V53" s="47">
        <f t="shared" si="12"/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71">
        <f t="shared" si="27"/>
        <v>0</v>
      </c>
      <c r="AD53" s="113">
        <f t="shared" si="28"/>
        <v>1782.8958333333333</v>
      </c>
    </row>
    <row r="54" spans="1:30" s="49" customFormat="1" ht="22.5">
      <c r="A54" s="94">
        <v>49</v>
      </c>
      <c r="B54" s="36" t="s">
        <v>423</v>
      </c>
      <c r="C54" s="141">
        <v>1</v>
      </c>
      <c r="D54" s="57"/>
      <c r="E54" s="79">
        <f t="shared" si="25"/>
        <v>0</v>
      </c>
      <c r="F54" s="80">
        <v>0</v>
      </c>
      <c r="G54" s="80">
        <v>0</v>
      </c>
      <c r="H54" s="47">
        <v>0</v>
      </c>
      <c r="I54" s="47">
        <f t="shared" si="17"/>
        <v>0</v>
      </c>
      <c r="J54" s="47">
        <f t="shared" si="29"/>
        <v>137.14583333333334</v>
      </c>
      <c r="K54" s="47">
        <f t="shared" si="19"/>
        <v>0</v>
      </c>
      <c r="L54" s="47">
        <f t="shared" si="20"/>
        <v>0</v>
      </c>
      <c r="M54" s="47">
        <f t="shared" si="21"/>
        <v>0</v>
      </c>
      <c r="N54" s="80">
        <f t="shared" si="9"/>
        <v>0</v>
      </c>
      <c r="O54" s="47">
        <f t="shared" si="10"/>
        <v>0</v>
      </c>
      <c r="P54" s="47">
        <v>0</v>
      </c>
      <c r="Q54" s="47">
        <v>0</v>
      </c>
      <c r="R54" s="47">
        <v>0</v>
      </c>
      <c r="S54" s="130">
        <v>1645.75</v>
      </c>
      <c r="T54" s="47">
        <v>0</v>
      </c>
      <c r="U54" s="81">
        <f t="shared" si="26"/>
        <v>1782.8958333333333</v>
      </c>
      <c r="V54" s="47">
        <f t="shared" si="12"/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71">
        <f t="shared" si="27"/>
        <v>0</v>
      </c>
      <c r="AD54" s="113">
        <f t="shared" si="28"/>
        <v>1782.8958333333333</v>
      </c>
    </row>
    <row r="55" spans="1:30" s="49" customFormat="1" ht="22.5">
      <c r="A55" s="94">
        <v>50</v>
      </c>
      <c r="B55" s="36" t="s">
        <v>424</v>
      </c>
      <c r="C55" s="141">
        <v>1</v>
      </c>
      <c r="D55" s="57"/>
      <c r="E55" s="79">
        <f t="shared" si="25"/>
        <v>0</v>
      </c>
      <c r="F55" s="80">
        <v>0</v>
      </c>
      <c r="G55" s="80">
        <v>0</v>
      </c>
      <c r="H55" s="47">
        <v>0</v>
      </c>
      <c r="I55" s="47">
        <f t="shared" si="17"/>
        <v>0</v>
      </c>
      <c r="J55" s="47">
        <f t="shared" si="29"/>
        <v>250</v>
      </c>
      <c r="K55" s="47">
        <f t="shared" si="19"/>
        <v>0</v>
      </c>
      <c r="L55" s="47">
        <f t="shared" si="20"/>
        <v>0</v>
      </c>
      <c r="M55" s="47">
        <f t="shared" si="21"/>
        <v>0</v>
      </c>
      <c r="N55" s="80">
        <f t="shared" si="9"/>
        <v>0</v>
      </c>
      <c r="O55" s="47">
        <f t="shared" si="10"/>
        <v>0</v>
      </c>
      <c r="P55" s="47">
        <v>0</v>
      </c>
      <c r="Q55" s="47">
        <v>0</v>
      </c>
      <c r="R55" s="47">
        <v>0</v>
      </c>
      <c r="S55" s="130">
        <v>3000</v>
      </c>
      <c r="T55" s="47">
        <v>0</v>
      </c>
      <c r="U55" s="81">
        <f t="shared" si="26"/>
        <v>3250</v>
      </c>
      <c r="V55" s="47">
        <f t="shared" si="12"/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71">
        <f t="shared" si="27"/>
        <v>0</v>
      </c>
      <c r="AD55" s="113">
        <f t="shared" si="28"/>
        <v>3250</v>
      </c>
    </row>
    <row r="56" spans="1:30" s="49" customFormat="1" ht="22.5">
      <c r="A56" s="94">
        <v>51</v>
      </c>
      <c r="B56" s="36" t="s">
        <v>425</v>
      </c>
      <c r="C56" s="141">
        <v>1</v>
      </c>
      <c r="D56" s="57"/>
      <c r="E56" s="79">
        <f t="shared" si="25"/>
        <v>0</v>
      </c>
      <c r="F56" s="80">
        <v>0</v>
      </c>
      <c r="G56" s="80">
        <v>0</v>
      </c>
      <c r="H56" s="47">
        <v>0</v>
      </c>
      <c r="I56" s="47">
        <f t="shared" si="17"/>
        <v>0</v>
      </c>
      <c r="J56" s="47">
        <f t="shared" si="29"/>
        <v>137.14583333333334</v>
      </c>
      <c r="K56" s="47">
        <f t="shared" si="19"/>
        <v>0</v>
      </c>
      <c r="L56" s="47">
        <f t="shared" si="20"/>
        <v>0</v>
      </c>
      <c r="M56" s="47">
        <f t="shared" si="21"/>
        <v>0</v>
      </c>
      <c r="N56" s="80">
        <f t="shared" si="9"/>
        <v>0</v>
      </c>
      <c r="O56" s="47">
        <f t="shared" si="10"/>
        <v>0</v>
      </c>
      <c r="P56" s="47">
        <v>0</v>
      </c>
      <c r="Q56" s="47">
        <v>0</v>
      </c>
      <c r="R56" s="47">
        <v>0</v>
      </c>
      <c r="S56" s="130">
        <v>1645.75</v>
      </c>
      <c r="T56" s="47">
        <v>0</v>
      </c>
      <c r="U56" s="81">
        <f t="shared" si="26"/>
        <v>1782.8958333333333</v>
      </c>
      <c r="V56" s="47">
        <f t="shared" si="12"/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71">
        <f t="shared" si="27"/>
        <v>0</v>
      </c>
      <c r="AD56" s="113">
        <f t="shared" si="28"/>
        <v>1782.8958333333333</v>
      </c>
    </row>
    <row r="57" spans="1:30" s="49" customFormat="1" ht="22.5">
      <c r="A57" s="94">
        <v>52</v>
      </c>
      <c r="B57" s="36" t="s">
        <v>426</v>
      </c>
      <c r="C57" s="141">
        <v>1</v>
      </c>
      <c r="D57" s="57"/>
      <c r="E57" s="79">
        <f t="shared" si="25"/>
        <v>0</v>
      </c>
      <c r="F57" s="80">
        <v>0</v>
      </c>
      <c r="G57" s="80">
        <v>0</v>
      </c>
      <c r="H57" s="47">
        <v>0</v>
      </c>
      <c r="I57" s="47">
        <f t="shared" si="17"/>
        <v>0</v>
      </c>
      <c r="J57" s="47">
        <f t="shared" si="29"/>
        <v>137.14583333333334</v>
      </c>
      <c r="K57" s="47">
        <f t="shared" si="19"/>
        <v>0</v>
      </c>
      <c r="L57" s="47">
        <f t="shared" si="20"/>
        <v>0</v>
      </c>
      <c r="M57" s="47">
        <f t="shared" si="21"/>
        <v>0</v>
      </c>
      <c r="N57" s="80">
        <f t="shared" si="9"/>
        <v>0</v>
      </c>
      <c r="O57" s="47">
        <f t="shared" si="10"/>
        <v>0</v>
      </c>
      <c r="P57" s="47">
        <v>0</v>
      </c>
      <c r="Q57" s="47">
        <v>0</v>
      </c>
      <c r="R57" s="47">
        <v>0</v>
      </c>
      <c r="S57" s="130">
        <v>1645.75</v>
      </c>
      <c r="T57" s="47">
        <v>0</v>
      </c>
      <c r="U57" s="81">
        <f t="shared" si="26"/>
        <v>1782.8958333333333</v>
      </c>
      <c r="V57" s="47">
        <f t="shared" si="12"/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71">
        <f t="shared" si="27"/>
        <v>0</v>
      </c>
      <c r="AD57" s="113">
        <f t="shared" si="28"/>
        <v>1782.8958333333333</v>
      </c>
    </row>
    <row r="58" spans="1:30" s="49" customFormat="1" ht="12.75">
      <c r="A58" s="94">
        <v>53</v>
      </c>
      <c r="B58" s="36" t="s">
        <v>427</v>
      </c>
      <c r="C58" s="141">
        <v>1</v>
      </c>
      <c r="D58" s="57"/>
      <c r="E58" s="79">
        <f t="shared" si="25"/>
        <v>0</v>
      </c>
      <c r="F58" s="80">
        <v>0</v>
      </c>
      <c r="G58" s="80">
        <v>0</v>
      </c>
      <c r="H58" s="47">
        <v>0</v>
      </c>
      <c r="I58" s="47">
        <f t="shared" si="17"/>
        <v>0</v>
      </c>
      <c r="J58" s="47">
        <f t="shared" si="29"/>
        <v>137.14583333333334</v>
      </c>
      <c r="K58" s="47">
        <f t="shared" si="19"/>
        <v>0</v>
      </c>
      <c r="L58" s="47">
        <f t="shared" si="20"/>
        <v>0</v>
      </c>
      <c r="M58" s="47">
        <f t="shared" si="21"/>
        <v>0</v>
      </c>
      <c r="N58" s="80">
        <f t="shared" si="9"/>
        <v>0</v>
      </c>
      <c r="O58" s="47">
        <f t="shared" si="10"/>
        <v>0</v>
      </c>
      <c r="P58" s="47">
        <v>0</v>
      </c>
      <c r="Q58" s="47">
        <v>0</v>
      </c>
      <c r="R58" s="47">
        <v>0</v>
      </c>
      <c r="S58" s="130">
        <v>1645.75</v>
      </c>
      <c r="T58" s="47">
        <v>0</v>
      </c>
      <c r="U58" s="81">
        <f t="shared" si="26"/>
        <v>1782.8958333333333</v>
      </c>
      <c r="V58" s="47">
        <f t="shared" si="12"/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71">
        <f t="shared" si="27"/>
        <v>0</v>
      </c>
      <c r="AD58" s="113">
        <f t="shared" si="28"/>
        <v>1782.8958333333333</v>
      </c>
    </row>
    <row r="59" spans="1:30" s="49" customFormat="1" ht="22.5">
      <c r="A59" s="94">
        <v>54</v>
      </c>
      <c r="B59" s="36" t="s">
        <v>428</v>
      </c>
      <c r="C59" s="141">
        <v>1</v>
      </c>
      <c r="D59" s="57"/>
      <c r="E59" s="79">
        <f t="shared" si="25"/>
        <v>0</v>
      </c>
      <c r="F59" s="80">
        <v>0</v>
      </c>
      <c r="G59" s="80">
        <v>0</v>
      </c>
      <c r="H59" s="47">
        <v>0</v>
      </c>
      <c r="I59" s="47">
        <f t="shared" si="17"/>
        <v>0</v>
      </c>
      <c r="J59" s="47">
        <f t="shared" si="29"/>
        <v>137.14583333333334</v>
      </c>
      <c r="K59" s="47">
        <f t="shared" si="19"/>
        <v>0</v>
      </c>
      <c r="L59" s="47">
        <f t="shared" si="20"/>
        <v>0</v>
      </c>
      <c r="M59" s="47">
        <f t="shared" si="21"/>
        <v>0</v>
      </c>
      <c r="N59" s="80">
        <f t="shared" si="9"/>
        <v>0</v>
      </c>
      <c r="O59" s="47">
        <f t="shared" si="10"/>
        <v>0</v>
      </c>
      <c r="P59" s="47">
        <v>0</v>
      </c>
      <c r="Q59" s="47">
        <v>0</v>
      </c>
      <c r="R59" s="47">
        <v>0</v>
      </c>
      <c r="S59" s="130">
        <v>1645.75</v>
      </c>
      <c r="T59" s="47">
        <v>0</v>
      </c>
      <c r="U59" s="81">
        <f t="shared" si="26"/>
        <v>1782.8958333333333</v>
      </c>
      <c r="V59" s="47">
        <f t="shared" si="12"/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71">
        <f t="shared" si="27"/>
        <v>0</v>
      </c>
      <c r="AD59" s="113">
        <f t="shared" si="28"/>
        <v>1782.8958333333333</v>
      </c>
    </row>
    <row r="60" spans="1:30" s="49" customFormat="1" ht="22.5">
      <c r="A60" s="94">
        <v>55</v>
      </c>
      <c r="B60" s="36" t="s">
        <v>429</v>
      </c>
      <c r="C60" s="141">
        <v>1</v>
      </c>
      <c r="D60" s="57"/>
      <c r="E60" s="79">
        <f t="shared" si="25"/>
        <v>0</v>
      </c>
      <c r="F60" s="80">
        <v>0</v>
      </c>
      <c r="G60" s="80">
        <v>0</v>
      </c>
      <c r="H60" s="47">
        <v>0</v>
      </c>
      <c r="I60" s="47">
        <f t="shared" si="17"/>
        <v>0</v>
      </c>
      <c r="J60" s="47">
        <f t="shared" si="29"/>
        <v>137.14583333333334</v>
      </c>
      <c r="K60" s="47">
        <f t="shared" si="19"/>
        <v>0</v>
      </c>
      <c r="L60" s="47">
        <f t="shared" si="20"/>
        <v>0</v>
      </c>
      <c r="M60" s="47">
        <f t="shared" si="21"/>
        <v>0</v>
      </c>
      <c r="N60" s="80">
        <f t="shared" si="9"/>
        <v>0</v>
      </c>
      <c r="O60" s="47">
        <f t="shared" si="10"/>
        <v>0</v>
      </c>
      <c r="P60" s="47">
        <v>0</v>
      </c>
      <c r="Q60" s="47">
        <v>0</v>
      </c>
      <c r="R60" s="47">
        <v>0</v>
      </c>
      <c r="S60" s="130">
        <v>1645.75</v>
      </c>
      <c r="T60" s="47">
        <v>0</v>
      </c>
      <c r="U60" s="81">
        <f t="shared" si="26"/>
        <v>1782.8958333333333</v>
      </c>
      <c r="V60" s="47">
        <f t="shared" si="12"/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71">
        <f t="shared" si="27"/>
        <v>0</v>
      </c>
      <c r="AD60" s="113">
        <f t="shared" si="28"/>
        <v>1782.8958333333333</v>
      </c>
    </row>
    <row r="61" spans="1:30" s="49" customFormat="1" ht="33.75">
      <c r="A61" s="94">
        <v>56</v>
      </c>
      <c r="B61" s="36" t="s">
        <v>430</v>
      </c>
      <c r="C61" s="141">
        <v>1</v>
      </c>
      <c r="D61" s="57"/>
      <c r="E61" s="79">
        <f t="shared" si="25"/>
        <v>0</v>
      </c>
      <c r="F61" s="80">
        <v>0</v>
      </c>
      <c r="G61" s="80">
        <v>0</v>
      </c>
      <c r="H61" s="47">
        <v>0</v>
      </c>
      <c r="I61" s="47">
        <f t="shared" si="17"/>
        <v>0</v>
      </c>
      <c r="J61" s="47">
        <f t="shared" si="29"/>
        <v>137.14583333333334</v>
      </c>
      <c r="K61" s="47">
        <f t="shared" si="19"/>
        <v>0</v>
      </c>
      <c r="L61" s="47">
        <f t="shared" si="20"/>
        <v>0</v>
      </c>
      <c r="M61" s="47">
        <f t="shared" si="21"/>
        <v>0</v>
      </c>
      <c r="N61" s="80">
        <f t="shared" si="9"/>
        <v>0</v>
      </c>
      <c r="O61" s="47">
        <f t="shared" si="10"/>
        <v>0</v>
      </c>
      <c r="P61" s="47">
        <v>0</v>
      </c>
      <c r="Q61" s="47">
        <v>0</v>
      </c>
      <c r="R61" s="47">
        <v>0</v>
      </c>
      <c r="S61" s="130">
        <v>1645.75</v>
      </c>
      <c r="T61" s="47">
        <v>0</v>
      </c>
      <c r="U61" s="81">
        <f t="shared" si="26"/>
        <v>1782.8958333333333</v>
      </c>
      <c r="V61" s="47">
        <f t="shared" si="12"/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71">
        <f t="shared" si="27"/>
        <v>0</v>
      </c>
      <c r="AD61" s="113">
        <f t="shared" si="28"/>
        <v>1782.8958333333333</v>
      </c>
    </row>
    <row r="62" spans="1:30" s="49" customFormat="1" ht="22.5">
      <c r="A62" s="94">
        <v>57</v>
      </c>
      <c r="B62" s="36" t="s">
        <v>431</v>
      </c>
      <c r="C62" s="141">
        <v>1</v>
      </c>
      <c r="D62" s="57"/>
      <c r="E62" s="79">
        <f t="shared" si="25"/>
        <v>0</v>
      </c>
      <c r="F62" s="80">
        <v>0</v>
      </c>
      <c r="G62" s="80">
        <v>0</v>
      </c>
      <c r="H62" s="47">
        <v>0</v>
      </c>
      <c r="I62" s="47">
        <f t="shared" si="17"/>
        <v>0</v>
      </c>
      <c r="J62" s="47">
        <f t="shared" si="29"/>
        <v>137.14583333333334</v>
      </c>
      <c r="K62" s="47">
        <f t="shared" si="19"/>
        <v>0</v>
      </c>
      <c r="L62" s="47">
        <f t="shared" si="20"/>
        <v>0</v>
      </c>
      <c r="M62" s="47">
        <f t="shared" si="21"/>
        <v>0</v>
      </c>
      <c r="N62" s="80">
        <f t="shared" si="9"/>
        <v>0</v>
      </c>
      <c r="O62" s="47">
        <f t="shared" si="10"/>
        <v>0</v>
      </c>
      <c r="P62" s="47">
        <v>0</v>
      </c>
      <c r="Q62" s="47">
        <v>0</v>
      </c>
      <c r="R62" s="47">
        <v>0</v>
      </c>
      <c r="S62" s="130">
        <v>1645.75</v>
      </c>
      <c r="T62" s="47">
        <v>0</v>
      </c>
      <c r="U62" s="81">
        <f t="shared" si="26"/>
        <v>1782.8958333333333</v>
      </c>
      <c r="V62" s="47">
        <f t="shared" si="12"/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71">
        <f t="shared" si="27"/>
        <v>0</v>
      </c>
      <c r="AD62" s="113">
        <f t="shared" si="28"/>
        <v>1782.8958333333333</v>
      </c>
    </row>
    <row r="63" spans="1:30" s="49" customFormat="1" ht="22.5">
      <c r="A63" s="94">
        <v>58</v>
      </c>
      <c r="B63" s="36" t="s">
        <v>432</v>
      </c>
      <c r="C63" s="141">
        <v>1</v>
      </c>
      <c r="D63" s="57"/>
      <c r="E63" s="79">
        <f t="shared" si="25"/>
        <v>0</v>
      </c>
      <c r="F63" s="80">
        <v>0</v>
      </c>
      <c r="G63" s="80">
        <v>0</v>
      </c>
      <c r="H63" s="47">
        <v>0</v>
      </c>
      <c r="I63" s="47">
        <f t="shared" si="17"/>
        <v>0</v>
      </c>
      <c r="J63" s="47">
        <f t="shared" si="29"/>
        <v>137.14583333333334</v>
      </c>
      <c r="K63" s="47">
        <f t="shared" si="19"/>
        <v>0</v>
      </c>
      <c r="L63" s="47">
        <f t="shared" si="20"/>
        <v>0</v>
      </c>
      <c r="M63" s="47">
        <f t="shared" si="21"/>
        <v>0</v>
      </c>
      <c r="N63" s="80">
        <f t="shared" si="9"/>
        <v>0</v>
      </c>
      <c r="O63" s="47">
        <f t="shared" si="10"/>
        <v>0</v>
      </c>
      <c r="P63" s="47">
        <v>0</v>
      </c>
      <c r="Q63" s="47">
        <v>0</v>
      </c>
      <c r="R63" s="47">
        <v>0</v>
      </c>
      <c r="S63" s="130">
        <v>1645.75</v>
      </c>
      <c r="T63" s="47">
        <v>0</v>
      </c>
      <c r="U63" s="81">
        <f t="shared" si="26"/>
        <v>1782.8958333333333</v>
      </c>
      <c r="V63" s="47">
        <f t="shared" si="12"/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71">
        <f t="shared" si="27"/>
        <v>0</v>
      </c>
      <c r="AD63" s="113">
        <f t="shared" si="28"/>
        <v>1782.8958333333333</v>
      </c>
    </row>
    <row r="64" spans="1:30" s="49" customFormat="1" ht="22.5">
      <c r="A64" s="94">
        <v>59</v>
      </c>
      <c r="B64" s="36" t="s">
        <v>433</v>
      </c>
      <c r="C64" s="141">
        <v>1</v>
      </c>
      <c r="D64" s="57"/>
      <c r="E64" s="79">
        <f t="shared" si="25"/>
        <v>0</v>
      </c>
      <c r="F64" s="80">
        <v>0</v>
      </c>
      <c r="G64" s="80">
        <v>0</v>
      </c>
      <c r="H64" s="47">
        <v>0</v>
      </c>
      <c r="I64" s="47">
        <f t="shared" si="17"/>
        <v>0</v>
      </c>
      <c r="J64" s="47">
        <f t="shared" si="29"/>
        <v>137.14583333333334</v>
      </c>
      <c r="K64" s="47">
        <f t="shared" si="19"/>
        <v>0</v>
      </c>
      <c r="L64" s="47">
        <f t="shared" si="20"/>
        <v>0</v>
      </c>
      <c r="M64" s="47">
        <f t="shared" si="21"/>
        <v>0</v>
      </c>
      <c r="N64" s="80">
        <f t="shared" si="9"/>
        <v>0</v>
      </c>
      <c r="O64" s="47">
        <f t="shared" si="10"/>
        <v>0</v>
      </c>
      <c r="P64" s="47">
        <v>0</v>
      </c>
      <c r="Q64" s="47">
        <v>0</v>
      </c>
      <c r="R64" s="47">
        <v>0</v>
      </c>
      <c r="S64" s="130">
        <v>1645.75</v>
      </c>
      <c r="T64" s="47">
        <v>0</v>
      </c>
      <c r="U64" s="81">
        <f t="shared" si="26"/>
        <v>1782.8958333333333</v>
      </c>
      <c r="V64" s="47">
        <f t="shared" si="12"/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71">
        <f t="shared" si="27"/>
        <v>0</v>
      </c>
      <c r="AD64" s="113">
        <f t="shared" si="28"/>
        <v>1782.8958333333333</v>
      </c>
    </row>
    <row r="65" spans="1:30" s="49" customFormat="1" ht="22.5">
      <c r="A65" s="94">
        <v>60</v>
      </c>
      <c r="B65" s="36" t="s">
        <v>434</v>
      </c>
      <c r="C65" s="141">
        <v>1</v>
      </c>
      <c r="D65" s="57"/>
      <c r="E65" s="79">
        <f t="shared" si="25"/>
        <v>0</v>
      </c>
      <c r="F65" s="80">
        <v>0</v>
      </c>
      <c r="G65" s="80">
        <v>0</v>
      </c>
      <c r="H65" s="47">
        <v>0</v>
      </c>
      <c r="I65" s="47">
        <f t="shared" si="17"/>
        <v>0</v>
      </c>
      <c r="J65" s="47">
        <f t="shared" si="29"/>
        <v>137.14583333333334</v>
      </c>
      <c r="K65" s="47">
        <f t="shared" si="19"/>
        <v>0</v>
      </c>
      <c r="L65" s="47">
        <f t="shared" si="20"/>
        <v>0</v>
      </c>
      <c r="M65" s="47">
        <f t="shared" si="21"/>
        <v>0</v>
      </c>
      <c r="N65" s="80">
        <f t="shared" si="9"/>
        <v>0</v>
      </c>
      <c r="O65" s="47">
        <f t="shared" si="10"/>
        <v>0</v>
      </c>
      <c r="P65" s="47">
        <v>0</v>
      </c>
      <c r="Q65" s="47">
        <v>0</v>
      </c>
      <c r="R65" s="47">
        <v>0</v>
      </c>
      <c r="S65" s="130">
        <v>1645.75</v>
      </c>
      <c r="T65" s="47">
        <v>0</v>
      </c>
      <c r="U65" s="81">
        <f t="shared" si="26"/>
        <v>1782.8958333333333</v>
      </c>
      <c r="V65" s="47">
        <f t="shared" si="12"/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71">
        <f t="shared" si="27"/>
        <v>0</v>
      </c>
      <c r="AD65" s="113">
        <f t="shared" si="28"/>
        <v>1782.8958333333333</v>
      </c>
    </row>
    <row r="66" spans="1:30" s="49" customFormat="1" ht="22.5">
      <c r="A66" s="94">
        <v>61</v>
      </c>
      <c r="B66" s="36" t="s">
        <v>435</v>
      </c>
      <c r="C66" s="141">
        <v>1</v>
      </c>
      <c r="D66" s="57"/>
      <c r="E66" s="79">
        <f t="shared" si="25"/>
        <v>0</v>
      </c>
      <c r="F66" s="80">
        <v>0</v>
      </c>
      <c r="G66" s="80">
        <v>0</v>
      </c>
      <c r="H66" s="47">
        <v>0</v>
      </c>
      <c r="I66" s="47">
        <f t="shared" si="17"/>
        <v>0</v>
      </c>
      <c r="J66" s="47">
        <f t="shared" si="29"/>
        <v>137.14583333333334</v>
      </c>
      <c r="K66" s="47">
        <f t="shared" si="19"/>
        <v>0</v>
      </c>
      <c r="L66" s="47">
        <f t="shared" si="20"/>
        <v>0</v>
      </c>
      <c r="M66" s="47">
        <f t="shared" si="21"/>
        <v>0</v>
      </c>
      <c r="N66" s="80">
        <f t="shared" si="9"/>
        <v>0</v>
      </c>
      <c r="O66" s="47">
        <f t="shared" si="10"/>
        <v>0</v>
      </c>
      <c r="P66" s="47">
        <v>0</v>
      </c>
      <c r="Q66" s="47">
        <v>0</v>
      </c>
      <c r="R66" s="47">
        <v>0</v>
      </c>
      <c r="S66" s="130">
        <v>1645.75</v>
      </c>
      <c r="T66" s="47">
        <v>0</v>
      </c>
      <c r="U66" s="81">
        <f t="shared" si="26"/>
        <v>1782.8958333333333</v>
      </c>
      <c r="V66" s="47">
        <f t="shared" si="12"/>
        <v>0</v>
      </c>
      <c r="W66" s="47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71">
        <f t="shared" si="27"/>
        <v>0</v>
      </c>
      <c r="AD66" s="113">
        <f t="shared" si="28"/>
        <v>1782.8958333333333</v>
      </c>
    </row>
    <row r="67" spans="1:30" s="49" customFormat="1" ht="22.5">
      <c r="A67" s="94">
        <v>62</v>
      </c>
      <c r="B67" s="36" t="s">
        <v>436</v>
      </c>
      <c r="C67" s="141">
        <v>1</v>
      </c>
      <c r="D67" s="57"/>
      <c r="E67" s="79">
        <f t="shared" si="25"/>
        <v>0</v>
      </c>
      <c r="F67" s="80">
        <v>0</v>
      </c>
      <c r="G67" s="80">
        <v>0</v>
      </c>
      <c r="H67" s="47">
        <v>0</v>
      </c>
      <c r="I67" s="47">
        <f t="shared" si="17"/>
        <v>0</v>
      </c>
      <c r="J67" s="47">
        <f t="shared" si="29"/>
        <v>250</v>
      </c>
      <c r="K67" s="47">
        <f t="shared" si="19"/>
        <v>0</v>
      </c>
      <c r="L67" s="47">
        <f t="shared" si="20"/>
        <v>0</v>
      </c>
      <c r="M67" s="47">
        <f t="shared" si="21"/>
        <v>0</v>
      </c>
      <c r="N67" s="80">
        <f t="shared" si="9"/>
        <v>0</v>
      </c>
      <c r="O67" s="47">
        <f t="shared" si="10"/>
        <v>0</v>
      </c>
      <c r="P67" s="47">
        <v>0</v>
      </c>
      <c r="Q67" s="47">
        <v>0</v>
      </c>
      <c r="R67" s="47">
        <v>0</v>
      </c>
      <c r="S67" s="130">
        <v>3000</v>
      </c>
      <c r="T67" s="47">
        <v>0</v>
      </c>
      <c r="U67" s="81">
        <f t="shared" si="26"/>
        <v>3250</v>
      </c>
      <c r="V67" s="47">
        <f t="shared" si="12"/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71">
        <f t="shared" si="27"/>
        <v>0</v>
      </c>
      <c r="AD67" s="113">
        <f t="shared" si="28"/>
        <v>3250</v>
      </c>
    </row>
    <row r="68" spans="1:30" s="49" customFormat="1" ht="12.75">
      <c r="A68" s="94">
        <v>63</v>
      </c>
      <c r="B68" s="36" t="s">
        <v>437</v>
      </c>
      <c r="C68" s="141">
        <v>1</v>
      </c>
      <c r="D68" s="57"/>
      <c r="E68" s="79">
        <f t="shared" si="25"/>
        <v>0</v>
      </c>
      <c r="F68" s="80">
        <v>0</v>
      </c>
      <c r="G68" s="80">
        <v>0</v>
      </c>
      <c r="H68" s="47">
        <v>0</v>
      </c>
      <c r="I68" s="47">
        <f t="shared" si="17"/>
        <v>0</v>
      </c>
      <c r="J68" s="47">
        <f t="shared" si="29"/>
        <v>266.66666666666669</v>
      </c>
      <c r="K68" s="47">
        <f t="shared" si="19"/>
        <v>0</v>
      </c>
      <c r="L68" s="47">
        <f t="shared" si="20"/>
        <v>0</v>
      </c>
      <c r="M68" s="47">
        <f t="shared" si="21"/>
        <v>0</v>
      </c>
      <c r="N68" s="80">
        <f t="shared" si="9"/>
        <v>0</v>
      </c>
      <c r="O68" s="47">
        <f t="shared" si="10"/>
        <v>0</v>
      </c>
      <c r="P68" s="47">
        <v>0</v>
      </c>
      <c r="Q68" s="47">
        <v>0</v>
      </c>
      <c r="R68" s="47">
        <v>0</v>
      </c>
      <c r="S68" s="130">
        <v>3200</v>
      </c>
      <c r="T68" s="47">
        <v>0</v>
      </c>
      <c r="U68" s="81">
        <f t="shared" si="26"/>
        <v>3466.6666666666665</v>
      </c>
      <c r="V68" s="47">
        <f t="shared" si="12"/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71">
        <f t="shared" si="27"/>
        <v>0</v>
      </c>
      <c r="AD68" s="113">
        <f t="shared" si="28"/>
        <v>3466.6666666666665</v>
      </c>
    </row>
    <row r="69" spans="1:30" s="49" customFormat="1" ht="22.5">
      <c r="A69" s="94">
        <v>64</v>
      </c>
      <c r="B69" s="36" t="s">
        <v>438</v>
      </c>
      <c r="C69" s="141">
        <v>1</v>
      </c>
      <c r="D69" s="57"/>
      <c r="E69" s="79">
        <f t="shared" si="25"/>
        <v>0</v>
      </c>
      <c r="F69" s="80">
        <v>0</v>
      </c>
      <c r="G69" s="80">
        <v>0</v>
      </c>
      <c r="H69" s="47">
        <v>0</v>
      </c>
      <c r="I69" s="47">
        <f t="shared" si="17"/>
        <v>0</v>
      </c>
      <c r="J69" s="47">
        <f t="shared" si="29"/>
        <v>250</v>
      </c>
      <c r="K69" s="47">
        <f t="shared" si="19"/>
        <v>0</v>
      </c>
      <c r="L69" s="47">
        <f t="shared" si="20"/>
        <v>0</v>
      </c>
      <c r="M69" s="47">
        <f t="shared" si="21"/>
        <v>0</v>
      </c>
      <c r="N69" s="80">
        <f t="shared" si="9"/>
        <v>0</v>
      </c>
      <c r="O69" s="47">
        <f t="shared" si="10"/>
        <v>0</v>
      </c>
      <c r="P69" s="47">
        <v>0</v>
      </c>
      <c r="Q69" s="47">
        <v>0</v>
      </c>
      <c r="R69" s="47">
        <v>0</v>
      </c>
      <c r="S69" s="130">
        <v>3000</v>
      </c>
      <c r="T69" s="47">
        <v>0</v>
      </c>
      <c r="U69" s="81">
        <f t="shared" si="26"/>
        <v>3250</v>
      </c>
      <c r="V69" s="47">
        <f t="shared" si="12"/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71">
        <f t="shared" si="27"/>
        <v>0</v>
      </c>
      <c r="AD69" s="113">
        <f t="shared" si="28"/>
        <v>3250</v>
      </c>
    </row>
    <row r="70" spans="1:30" s="49" customFormat="1" ht="12.75">
      <c r="A70" s="94">
        <v>65</v>
      </c>
      <c r="B70" s="36"/>
      <c r="C70" s="141"/>
      <c r="D70" s="57"/>
      <c r="E70" s="79">
        <f t="shared" si="25"/>
        <v>0</v>
      </c>
      <c r="F70" s="80">
        <v>0</v>
      </c>
      <c r="G70" s="80">
        <v>0</v>
      </c>
      <c r="H70" s="47">
        <v>0</v>
      </c>
      <c r="I70" s="47">
        <f t="shared" si="17"/>
        <v>0</v>
      </c>
      <c r="J70" s="47">
        <f t="shared" si="29"/>
        <v>0</v>
      </c>
      <c r="K70" s="47">
        <f t="shared" si="19"/>
        <v>0</v>
      </c>
      <c r="L70" s="47">
        <f t="shared" si="20"/>
        <v>0</v>
      </c>
      <c r="M70" s="47">
        <f t="shared" si="21"/>
        <v>0</v>
      </c>
      <c r="N70" s="80">
        <f t="shared" si="9"/>
        <v>0</v>
      </c>
      <c r="O70" s="47">
        <f t="shared" si="10"/>
        <v>0</v>
      </c>
      <c r="P70" s="47">
        <v>0</v>
      </c>
      <c r="Q70" s="47">
        <v>0</v>
      </c>
      <c r="R70" s="47">
        <v>0</v>
      </c>
      <c r="S70" s="130"/>
      <c r="T70" s="47">
        <v>0</v>
      </c>
      <c r="U70" s="81">
        <f t="shared" si="26"/>
        <v>0</v>
      </c>
      <c r="V70" s="47">
        <f t="shared" si="12"/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71">
        <f t="shared" si="27"/>
        <v>0</v>
      </c>
      <c r="AD70" s="113">
        <f t="shared" si="28"/>
        <v>0</v>
      </c>
    </row>
    <row r="71" spans="1:30" s="49" customFormat="1" ht="12.75" hidden="1">
      <c r="A71" s="94">
        <v>66</v>
      </c>
      <c r="B71" s="36"/>
      <c r="C71" s="141"/>
      <c r="D71" s="57"/>
      <c r="E71" s="79">
        <f t="shared" si="25"/>
        <v>0</v>
      </c>
      <c r="F71" s="80">
        <v>0</v>
      </c>
      <c r="G71" s="47">
        <f t="shared" ref="G71:G73" si="30">(E71+J71+L71+K71+M71)*1%</f>
        <v>0</v>
      </c>
      <c r="H71" s="47">
        <f t="shared" si="16"/>
        <v>0</v>
      </c>
      <c r="I71" s="47">
        <f t="shared" si="17"/>
        <v>0</v>
      </c>
      <c r="J71" s="47">
        <f t="shared" si="18"/>
        <v>0</v>
      </c>
      <c r="K71" s="47">
        <f t="shared" si="19"/>
        <v>0</v>
      </c>
      <c r="L71" s="47">
        <f t="shared" si="20"/>
        <v>0</v>
      </c>
      <c r="M71" s="47">
        <f t="shared" si="21"/>
        <v>0</v>
      </c>
      <c r="N71" s="80">
        <v>0</v>
      </c>
      <c r="O71" s="47">
        <v>0</v>
      </c>
      <c r="P71" s="47">
        <v>0</v>
      </c>
      <c r="Q71" s="47">
        <v>0</v>
      </c>
      <c r="R71" s="47">
        <v>0</v>
      </c>
      <c r="S71" s="130">
        <v>0</v>
      </c>
      <c r="T71" s="47">
        <v>0</v>
      </c>
      <c r="U71" s="81">
        <f t="shared" si="26"/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71">
        <f t="shared" si="27"/>
        <v>0</v>
      </c>
      <c r="AD71" s="113">
        <f t="shared" si="28"/>
        <v>0</v>
      </c>
    </row>
    <row r="72" spans="1:30" s="49" customFormat="1" ht="12.75" hidden="1">
      <c r="A72" s="94">
        <v>67</v>
      </c>
      <c r="B72" s="36"/>
      <c r="C72" s="141"/>
      <c r="D72" s="57"/>
      <c r="E72" s="79">
        <f t="shared" si="25"/>
        <v>0</v>
      </c>
      <c r="F72" s="80">
        <v>0</v>
      </c>
      <c r="G72" s="47">
        <f t="shared" si="30"/>
        <v>0</v>
      </c>
      <c r="H72" s="47">
        <f t="shared" si="16"/>
        <v>0</v>
      </c>
      <c r="I72" s="47">
        <f t="shared" si="17"/>
        <v>0</v>
      </c>
      <c r="J72" s="47">
        <f t="shared" si="18"/>
        <v>0</v>
      </c>
      <c r="K72" s="47">
        <f t="shared" si="19"/>
        <v>0</v>
      </c>
      <c r="L72" s="47">
        <f t="shared" si="20"/>
        <v>0</v>
      </c>
      <c r="M72" s="47">
        <f t="shared" si="21"/>
        <v>0</v>
      </c>
      <c r="N72" s="80">
        <v>0</v>
      </c>
      <c r="O72" s="47">
        <v>0</v>
      </c>
      <c r="P72" s="47">
        <v>0</v>
      </c>
      <c r="Q72" s="47">
        <v>0</v>
      </c>
      <c r="R72" s="47">
        <v>0</v>
      </c>
      <c r="S72" s="130">
        <v>0</v>
      </c>
      <c r="T72" s="47">
        <v>0</v>
      </c>
      <c r="U72" s="81">
        <f t="shared" si="26"/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71">
        <f t="shared" si="27"/>
        <v>0</v>
      </c>
      <c r="AD72" s="113">
        <f t="shared" si="28"/>
        <v>0</v>
      </c>
    </row>
    <row r="73" spans="1:30" s="49" customFormat="1" ht="12.75" hidden="1">
      <c r="A73" s="94">
        <v>68</v>
      </c>
      <c r="B73" s="36"/>
      <c r="C73" s="141"/>
      <c r="D73" s="57"/>
      <c r="E73" s="79">
        <f t="shared" si="25"/>
        <v>0</v>
      </c>
      <c r="F73" s="80">
        <v>0</v>
      </c>
      <c r="G73" s="47">
        <f t="shared" si="30"/>
        <v>0</v>
      </c>
      <c r="H73" s="47">
        <f t="shared" si="16"/>
        <v>0</v>
      </c>
      <c r="I73" s="47">
        <f t="shared" si="17"/>
        <v>0</v>
      </c>
      <c r="J73" s="47">
        <f t="shared" si="18"/>
        <v>0</v>
      </c>
      <c r="K73" s="47">
        <f t="shared" si="19"/>
        <v>0</v>
      </c>
      <c r="L73" s="47">
        <f t="shared" si="20"/>
        <v>0</v>
      </c>
      <c r="M73" s="47">
        <f t="shared" si="21"/>
        <v>0</v>
      </c>
      <c r="N73" s="80">
        <v>0</v>
      </c>
      <c r="O73" s="47">
        <v>0</v>
      </c>
      <c r="P73" s="47">
        <v>0</v>
      </c>
      <c r="Q73" s="47">
        <v>0</v>
      </c>
      <c r="R73" s="47">
        <v>0</v>
      </c>
      <c r="S73" s="130">
        <v>0</v>
      </c>
      <c r="T73" s="47">
        <v>0</v>
      </c>
      <c r="U73" s="81">
        <f t="shared" si="26"/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71">
        <f t="shared" si="27"/>
        <v>0</v>
      </c>
      <c r="AD73" s="113">
        <f t="shared" si="28"/>
        <v>0</v>
      </c>
    </row>
    <row r="74" spans="1:30" s="49" customFormat="1" ht="12.75" hidden="1">
      <c r="A74" s="94">
        <v>69</v>
      </c>
      <c r="B74" s="36"/>
      <c r="C74" s="141"/>
      <c r="D74" s="57"/>
      <c r="E74" s="79">
        <f t="shared" si="25"/>
        <v>0</v>
      </c>
      <c r="F74" s="80">
        <v>0</v>
      </c>
      <c r="G74" s="47">
        <f t="shared" ref="G74:G137" si="31">(E74+J74+L74+K74+M74)*1%</f>
        <v>0</v>
      </c>
      <c r="H74" s="47">
        <f t="shared" ref="H74:H137" si="32">(E74+J74+L74+K74+M74)*8%</f>
        <v>0</v>
      </c>
      <c r="I74" s="47">
        <f t="shared" ref="I74:I137" si="33">H74/2</f>
        <v>0</v>
      </c>
      <c r="J74" s="47">
        <f t="shared" ref="J74:J137" si="34">E74/12</f>
        <v>0</v>
      </c>
      <c r="K74" s="47">
        <f t="shared" ref="K74:K137" si="35">E74/12</f>
        <v>0</v>
      </c>
      <c r="L74" s="47">
        <f t="shared" ref="L74:L137" si="36">K74/3</f>
        <v>0</v>
      </c>
      <c r="M74" s="47">
        <f t="shared" ref="M74:M137" si="37">E74/12</f>
        <v>0</v>
      </c>
      <c r="N74" s="80">
        <v>0</v>
      </c>
      <c r="O74" s="47">
        <v>0</v>
      </c>
      <c r="P74" s="47">
        <v>0</v>
      </c>
      <c r="Q74" s="47">
        <v>0</v>
      </c>
      <c r="R74" s="47">
        <v>0</v>
      </c>
      <c r="S74" s="130">
        <v>0</v>
      </c>
      <c r="T74" s="47">
        <v>0</v>
      </c>
      <c r="U74" s="81">
        <f t="shared" si="26"/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71">
        <f t="shared" si="27"/>
        <v>0</v>
      </c>
      <c r="AD74" s="113">
        <f t="shared" si="28"/>
        <v>0</v>
      </c>
    </row>
    <row r="75" spans="1:30" s="49" customFormat="1" ht="12.75" hidden="1">
      <c r="A75" s="94">
        <v>70</v>
      </c>
      <c r="B75" s="36"/>
      <c r="C75" s="141"/>
      <c r="D75" s="57"/>
      <c r="E75" s="79">
        <f t="shared" ref="E75:E138" si="38">C75*D75</f>
        <v>0</v>
      </c>
      <c r="F75" s="80">
        <v>0</v>
      </c>
      <c r="G75" s="47">
        <f t="shared" si="31"/>
        <v>0</v>
      </c>
      <c r="H75" s="47">
        <f t="shared" si="32"/>
        <v>0</v>
      </c>
      <c r="I75" s="47">
        <f t="shared" si="33"/>
        <v>0</v>
      </c>
      <c r="J75" s="47">
        <f t="shared" si="34"/>
        <v>0</v>
      </c>
      <c r="K75" s="47">
        <f t="shared" si="35"/>
        <v>0</v>
      </c>
      <c r="L75" s="47">
        <f t="shared" si="36"/>
        <v>0</v>
      </c>
      <c r="M75" s="47">
        <f t="shared" si="37"/>
        <v>0</v>
      </c>
      <c r="N75" s="80">
        <v>0</v>
      </c>
      <c r="O75" s="47">
        <v>0</v>
      </c>
      <c r="P75" s="47">
        <v>0</v>
      </c>
      <c r="Q75" s="47">
        <v>0</v>
      </c>
      <c r="R75" s="47">
        <v>0</v>
      </c>
      <c r="S75" s="130">
        <v>0</v>
      </c>
      <c r="T75" s="47">
        <v>0</v>
      </c>
      <c r="U75" s="81">
        <f t="shared" ref="U75:U138" si="39">SUM(F75:T75)</f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71">
        <f t="shared" ref="AC75:AC138" si="40">SUM(V75:AB75)</f>
        <v>0</v>
      </c>
      <c r="AD75" s="113">
        <f t="shared" ref="AD75:AD138" si="41">E75+U75+AC75</f>
        <v>0</v>
      </c>
    </row>
    <row r="76" spans="1:30" s="49" customFormat="1" ht="12.75" hidden="1">
      <c r="A76" s="94">
        <v>71</v>
      </c>
      <c r="B76" s="36"/>
      <c r="C76" s="141"/>
      <c r="D76" s="57"/>
      <c r="E76" s="79">
        <f t="shared" si="38"/>
        <v>0</v>
      </c>
      <c r="F76" s="80">
        <v>0</v>
      </c>
      <c r="G76" s="47">
        <f t="shared" si="31"/>
        <v>0</v>
      </c>
      <c r="H76" s="47">
        <f t="shared" si="32"/>
        <v>0</v>
      </c>
      <c r="I76" s="47">
        <f t="shared" si="33"/>
        <v>0</v>
      </c>
      <c r="J76" s="47">
        <f t="shared" si="34"/>
        <v>0</v>
      </c>
      <c r="K76" s="47">
        <f t="shared" si="35"/>
        <v>0</v>
      </c>
      <c r="L76" s="47">
        <f t="shared" si="36"/>
        <v>0</v>
      </c>
      <c r="M76" s="47">
        <f t="shared" si="37"/>
        <v>0</v>
      </c>
      <c r="N76" s="80">
        <v>0</v>
      </c>
      <c r="O76" s="47">
        <v>0</v>
      </c>
      <c r="P76" s="47">
        <v>0</v>
      </c>
      <c r="Q76" s="47">
        <v>0</v>
      </c>
      <c r="R76" s="47">
        <v>0</v>
      </c>
      <c r="S76" s="130">
        <v>0</v>
      </c>
      <c r="T76" s="47">
        <v>0</v>
      </c>
      <c r="U76" s="81">
        <f t="shared" si="39"/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71">
        <f t="shared" si="40"/>
        <v>0</v>
      </c>
      <c r="AD76" s="113">
        <f t="shared" si="41"/>
        <v>0</v>
      </c>
    </row>
    <row r="77" spans="1:30" s="49" customFormat="1" ht="12.75" hidden="1">
      <c r="A77" s="94">
        <v>72</v>
      </c>
      <c r="B77" s="36"/>
      <c r="C77" s="141"/>
      <c r="D77" s="57"/>
      <c r="E77" s="79">
        <f t="shared" si="38"/>
        <v>0</v>
      </c>
      <c r="F77" s="80">
        <v>0</v>
      </c>
      <c r="G77" s="47">
        <f t="shared" si="31"/>
        <v>0</v>
      </c>
      <c r="H77" s="47">
        <f t="shared" si="32"/>
        <v>0</v>
      </c>
      <c r="I77" s="47">
        <f t="shared" si="33"/>
        <v>0</v>
      </c>
      <c r="J77" s="47">
        <f t="shared" si="34"/>
        <v>0</v>
      </c>
      <c r="K77" s="47">
        <f t="shared" si="35"/>
        <v>0</v>
      </c>
      <c r="L77" s="47">
        <f t="shared" si="36"/>
        <v>0</v>
      </c>
      <c r="M77" s="47">
        <f t="shared" si="37"/>
        <v>0</v>
      </c>
      <c r="N77" s="80">
        <v>0</v>
      </c>
      <c r="O77" s="47">
        <v>0</v>
      </c>
      <c r="P77" s="47">
        <v>0</v>
      </c>
      <c r="Q77" s="47">
        <v>0</v>
      </c>
      <c r="R77" s="47">
        <v>0</v>
      </c>
      <c r="S77" s="130">
        <v>0</v>
      </c>
      <c r="T77" s="47">
        <v>0</v>
      </c>
      <c r="U77" s="81">
        <f t="shared" si="39"/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71">
        <f t="shared" si="40"/>
        <v>0</v>
      </c>
      <c r="AD77" s="113">
        <f t="shared" si="41"/>
        <v>0</v>
      </c>
    </row>
    <row r="78" spans="1:30" s="49" customFormat="1" ht="12.75" hidden="1">
      <c r="A78" s="94">
        <v>73</v>
      </c>
      <c r="B78" s="36"/>
      <c r="C78" s="141"/>
      <c r="D78" s="57"/>
      <c r="E78" s="79">
        <f t="shared" si="38"/>
        <v>0</v>
      </c>
      <c r="F78" s="80">
        <v>0</v>
      </c>
      <c r="G78" s="47">
        <f t="shared" si="31"/>
        <v>0</v>
      </c>
      <c r="H78" s="47">
        <f t="shared" si="32"/>
        <v>0</v>
      </c>
      <c r="I78" s="47">
        <f t="shared" si="33"/>
        <v>0</v>
      </c>
      <c r="J78" s="47">
        <f t="shared" si="34"/>
        <v>0</v>
      </c>
      <c r="K78" s="47">
        <f t="shared" si="35"/>
        <v>0</v>
      </c>
      <c r="L78" s="47">
        <f t="shared" si="36"/>
        <v>0</v>
      </c>
      <c r="M78" s="47">
        <f t="shared" si="37"/>
        <v>0</v>
      </c>
      <c r="N78" s="80">
        <v>0</v>
      </c>
      <c r="O78" s="47">
        <v>0</v>
      </c>
      <c r="P78" s="47">
        <v>0</v>
      </c>
      <c r="Q78" s="47">
        <v>0</v>
      </c>
      <c r="R78" s="47">
        <v>0</v>
      </c>
      <c r="S78" s="130">
        <v>0</v>
      </c>
      <c r="T78" s="47">
        <v>0</v>
      </c>
      <c r="U78" s="81">
        <f t="shared" si="39"/>
        <v>0</v>
      </c>
      <c r="V78" s="47">
        <v>0</v>
      </c>
      <c r="W78" s="47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71">
        <f t="shared" si="40"/>
        <v>0</v>
      </c>
      <c r="AD78" s="113">
        <f t="shared" si="41"/>
        <v>0</v>
      </c>
    </row>
    <row r="79" spans="1:30" s="49" customFormat="1" ht="12.75" hidden="1">
      <c r="A79" s="94">
        <v>74</v>
      </c>
      <c r="B79" s="36"/>
      <c r="C79" s="141"/>
      <c r="D79" s="57"/>
      <c r="E79" s="79">
        <f t="shared" si="38"/>
        <v>0</v>
      </c>
      <c r="F79" s="80">
        <v>0</v>
      </c>
      <c r="G79" s="47">
        <f t="shared" si="31"/>
        <v>0</v>
      </c>
      <c r="H79" s="47">
        <f t="shared" si="32"/>
        <v>0</v>
      </c>
      <c r="I79" s="47">
        <f t="shared" si="33"/>
        <v>0</v>
      </c>
      <c r="J79" s="47">
        <f t="shared" si="34"/>
        <v>0</v>
      </c>
      <c r="K79" s="47">
        <f t="shared" si="35"/>
        <v>0</v>
      </c>
      <c r="L79" s="47">
        <f t="shared" si="36"/>
        <v>0</v>
      </c>
      <c r="M79" s="47">
        <f t="shared" si="37"/>
        <v>0</v>
      </c>
      <c r="N79" s="80">
        <v>0</v>
      </c>
      <c r="O79" s="47">
        <v>0</v>
      </c>
      <c r="P79" s="47">
        <v>0</v>
      </c>
      <c r="Q79" s="47">
        <v>0</v>
      </c>
      <c r="R79" s="47">
        <v>0</v>
      </c>
      <c r="S79" s="130">
        <v>0</v>
      </c>
      <c r="T79" s="47">
        <v>0</v>
      </c>
      <c r="U79" s="81">
        <f t="shared" si="39"/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71">
        <f t="shared" si="40"/>
        <v>0</v>
      </c>
      <c r="AD79" s="113">
        <f t="shared" si="41"/>
        <v>0</v>
      </c>
    </row>
    <row r="80" spans="1:30" s="49" customFormat="1" ht="12.75" hidden="1">
      <c r="A80" s="94">
        <v>75</v>
      </c>
      <c r="B80" s="36"/>
      <c r="C80" s="141"/>
      <c r="D80" s="57"/>
      <c r="E80" s="79">
        <f t="shared" si="38"/>
        <v>0</v>
      </c>
      <c r="F80" s="80">
        <v>0</v>
      </c>
      <c r="G80" s="47">
        <f t="shared" si="31"/>
        <v>0</v>
      </c>
      <c r="H80" s="47">
        <f t="shared" si="32"/>
        <v>0</v>
      </c>
      <c r="I80" s="47">
        <f t="shared" si="33"/>
        <v>0</v>
      </c>
      <c r="J80" s="47">
        <f t="shared" si="34"/>
        <v>0</v>
      </c>
      <c r="K80" s="47">
        <f t="shared" si="35"/>
        <v>0</v>
      </c>
      <c r="L80" s="47">
        <f t="shared" si="36"/>
        <v>0</v>
      </c>
      <c r="M80" s="47">
        <f t="shared" si="37"/>
        <v>0</v>
      </c>
      <c r="N80" s="80">
        <v>0</v>
      </c>
      <c r="O80" s="47">
        <v>0</v>
      </c>
      <c r="P80" s="47">
        <v>0</v>
      </c>
      <c r="Q80" s="47">
        <v>0</v>
      </c>
      <c r="R80" s="47">
        <v>0</v>
      </c>
      <c r="S80" s="130">
        <v>0</v>
      </c>
      <c r="T80" s="47">
        <v>0</v>
      </c>
      <c r="U80" s="81">
        <f t="shared" si="39"/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71">
        <f t="shared" si="40"/>
        <v>0</v>
      </c>
      <c r="AD80" s="113">
        <f t="shared" si="41"/>
        <v>0</v>
      </c>
    </row>
    <row r="81" spans="1:30" s="49" customFormat="1" ht="12.75" hidden="1">
      <c r="A81" s="94">
        <v>76</v>
      </c>
      <c r="B81" s="36"/>
      <c r="C81" s="141"/>
      <c r="D81" s="57"/>
      <c r="E81" s="79">
        <f t="shared" si="38"/>
        <v>0</v>
      </c>
      <c r="F81" s="80">
        <v>0</v>
      </c>
      <c r="G81" s="47">
        <f t="shared" si="31"/>
        <v>0</v>
      </c>
      <c r="H81" s="47">
        <f t="shared" si="32"/>
        <v>0</v>
      </c>
      <c r="I81" s="47">
        <f t="shared" si="33"/>
        <v>0</v>
      </c>
      <c r="J81" s="47">
        <f t="shared" si="34"/>
        <v>0</v>
      </c>
      <c r="K81" s="47">
        <f t="shared" si="35"/>
        <v>0</v>
      </c>
      <c r="L81" s="47">
        <f t="shared" si="36"/>
        <v>0</v>
      </c>
      <c r="M81" s="47">
        <f t="shared" si="37"/>
        <v>0</v>
      </c>
      <c r="N81" s="80">
        <v>0</v>
      </c>
      <c r="O81" s="47">
        <v>0</v>
      </c>
      <c r="P81" s="47">
        <v>0</v>
      </c>
      <c r="Q81" s="47">
        <v>0</v>
      </c>
      <c r="R81" s="47">
        <v>0</v>
      </c>
      <c r="S81" s="130">
        <v>0</v>
      </c>
      <c r="T81" s="47">
        <v>0</v>
      </c>
      <c r="U81" s="81">
        <f t="shared" si="39"/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71">
        <f t="shared" si="40"/>
        <v>0</v>
      </c>
      <c r="AD81" s="113">
        <f t="shared" si="41"/>
        <v>0</v>
      </c>
    </row>
    <row r="82" spans="1:30" s="49" customFormat="1" ht="12.75" hidden="1">
      <c r="A82" s="94">
        <v>77</v>
      </c>
      <c r="B82" s="36"/>
      <c r="C82" s="141"/>
      <c r="D82" s="57"/>
      <c r="E82" s="79">
        <f t="shared" si="38"/>
        <v>0</v>
      </c>
      <c r="F82" s="80">
        <v>0</v>
      </c>
      <c r="G82" s="47">
        <f t="shared" si="31"/>
        <v>0</v>
      </c>
      <c r="H82" s="47">
        <f t="shared" si="32"/>
        <v>0</v>
      </c>
      <c r="I82" s="47">
        <f t="shared" si="33"/>
        <v>0</v>
      </c>
      <c r="J82" s="47">
        <f t="shared" si="34"/>
        <v>0</v>
      </c>
      <c r="K82" s="47">
        <f t="shared" si="35"/>
        <v>0</v>
      </c>
      <c r="L82" s="47">
        <f t="shared" si="36"/>
        <v>0</v>
      </c>
      <c r="M82" s="47">
        <f t="shared" si="37"/>
        <v>0</v>
      </c>
      <c r="N82" s="80">
        <v>0</v>
      </c>
      <c r="O82" s="47">
        <v>0</v>
      </c>
      <c r="P82" s="47">
        <v>0</v>
      </c>
      <c r="Q82" s="47">
        <v>0</v>
      </c>
      <c r="R82" s="47">
        <v>0</v>
      </c>
      <c r="S82" s="130">
        <v>0</v>
      </c>
      <c r="T82" s="47">
        <v>0</v>
      </c>
      <c r="U82" s="81">
        <f t="shared" si="39"/>
        <v>0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71">
        <f t="shared" si="40"/>
        <v>0</v>
      </c>
      <c r="AD82" s="113">
        <f t="shared" si="41"/>
        <v>0</v>
      </c>
    </row>
    <row r="83" spans="1:30" s="49" customFormat="1" ht="12.75" hidden="1">
      <c r="A83" s="94">
        <v>78</v>
      </c>
      <c r="B83" s="36"/>
      <c r="C83" s="141"/>
      <c r="D83" s="57"/>
      <c r="E83" s="79">
        <f t="shared" si="38"/>
        <v>0</v>
      </c>
      <c r="F83" s="80">
        <v>0</v>
      </c>
      <c r="G83" s="47">
        <f t="shared" si="31"/>
        <v>0</v>
      </c>
      <c r="H83" s="47">
        <f t="shared" si="32"/>
        <v>0</v>
      </c>
      <c r="I83" s="47">
        <f t="shared" si="33"/>
        <v>0</v>
      </c>
      <c r="J83" s="47">
        <f t="shared" si="34"/>
        <v>0</v>
      </c>
      <c r="K83" s="47">
        <f t="shared" si="35"/>
        <v>0</v>
      </c>
      <c r="L83" s="47">
        <f t="shared" si="36"/>
        <v>0</v>
      </c>
      <c r="M83" s="47">
        <f t="shared" si="37"/>
        <v>0</v>
      </c>
      <c r="N83" s="80">
        <v>0</v>
      </c>
      <c r="O83" s="47">
        <v>0</v>
      </c>
      <c r="P83" s="47">
        <v>0</v>
      </c>
      <c r="Q83" s="47">
        <v>0</v>
      </c>
      <c r="R83" s="47">
        <v>0</v>
      </c>
      <c r="S83" s="130">
        <v>0</v>
      </c>
      <c r="T83" s="47">
        <v>0</v>
      </c>
      <c r="U83" s="81">
        <f t="shared" si="39"/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71">
        <f t="shared" si="40"/>
        <v>0</v>
      </c>
      <c r="AD83" s="113">
        <f t="shared" si="41"/>
        <v>0</v>
      </c>
    </row>
    <row r="84" spans="1:30" s="49" customFormat="1" ht="12.75" hidden="1">
      <c r="A84" s="94">
        <v>79</v>
      </c>
      <c r="B84" s="36"/>
      <c r="C84" s="141"/>
      <c r="D84" s="57"/>
      <c r="E84" s="79">
        <f t="shared" si="38"/>
        <v>0</v>
      </c>
      <c r="F84" s="80">
        <v>0</v>
      </c>
      <c r="G84" s="47">
        <f t="shared" si="31"/>
        <v>0</v>
      </c>
      <c r="H84" s="47">
        <f t="shared" si="32"/>
        <v>0</v>
      </c>
      <c r="I84" s="47">
        <f t="shared" si="33"/>
        <v>0</v>
      </c>
      <c r="J84" s="47">
        <f t="shared" si="34"/>
        <v>0</v>
      </c>
      <c r="K84" s="47">
        <f t="shared" si="35"/>
        <v>0</v>
      </c>
      <c r="L84" s="47">
        <f t="shared" si="36"/>
        <v>0</v>
      </c>
      <c r="M84" s="47">
        <f t="shared" si="37"/>
        <v>0</v>
      </c>
      <c r="N84" s="80">
        <v>0</v>
      </c>
      <c r="O84" s="47">
        <v>0</v>
      </c>
      <c r="P84" s="47">
        <v>0</v>
      </c>
      <c r="Q84" s="47">
        <v>0</v>
      </c>
      <c r="R84" s="47">
        <v>0</v>
      </c>
      <c r="S84" s="130">
        <v>0</v>
      </c>
      <c r="T84" s="47">
        <v>0</v>
      </c>
      <c r="U84" s="81">
        <f t="shared" si="39"/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71">
        <f t="shared" si="40"/>
        <v>0</v>
      </c>
      <c r="AD84" s="113">
        <f t="shared" si="41"/>
        <v>0</v>
      </c>
    </row>
    <row r="85" spans="1:30" s="49" customFormat="1" ht="12.75" hidden="1">
      <c r="A85" s="94">
        <v>80</v>
      </c>
      <c r="B85" s="36"/>
      <c r="C85" s="141"/>
      <c r="D85" s="57"/>
      <c r="E85" s="79">
        <f t="shared" si="38"/>
        <v>0</v>
      </c>
      <c r="F85" s="80">
        <v>0</v>
      </c>
      <c r="G85" s="47">
        <f t="shared" si="31"/>
        <v>0</v>
      </c>
      <c r="H85" s="47">
        <f t="shared" si="32"/>
        <v>0</v>
      </c>
      <c r="I85" s="47">
        <f t="shared" si="33"/>
        <v>0</v>
      </c>
      <c r="J85" s="47">
        <f t="shared" si="34"/>
        <v>0</v>
      </c>
      <c r="K85" s="47">
        <f t="shared" si="35"/>
        <v>0</v>
      </c>
      <c r="L85" s="47">
        <f t="shared" si="36"/>
        <v>0</v>
      </c>
      <c r="M85" s="47">
        <f t="shared" si="37"/>
        <v>0</v>
      </c>
      <c r="N85" s="80">
        <v>0</v>
      </c>
      <c r="O85" s="47">
        <v>0</v>
      </c>
      <c r="P85" s="47">
        <v>0</v>
      </c>
      <c r="Q85" s="47">
        <v>0</v>
      </c>
      <c r="R85" s="47">
        <v>0</v>
      </c>
      <c r="S85" s="130">
        <v>0</v>
      </c>
      <c r="T85" s="47">
        <v>0</v>
      </c>
      <c r="U85" s="81">
        <f t="shared" si="39"/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71">
        <f t="shared" si="40"/>
        <v>0</v>
      </c>
      <c r="AD85" s="113">
        <f t="shared" si="41"/>
        <v>0</v>
      </c>
    </row>
    <row r="86" spans="1:30" s="49" customFormat="1" ht="12.75" hidden="1">
      <c r="A86" s="94">
        <v>81</v>
      </c>
      <c r="B86" s="36"/>
      <c r="C86" s="141"/>
      <c r="D86" s="57"/>
      <c r="E86" s="79">
        <f t="shared" si="38"/>
        <v>0</v>
      </c>
      <c r="F86" s="80">
        <v>0</v>
      </c>
      <c r="G86" s="47">
        <f t="shared" si="31"/>
        <v>0</v>
      </c>
      <c r="H86" s="47">
        <f t="shared" si="32"/>
        <v>0</v>
      </c>
      <c r="I86" s="47">
        <f t="shared" si="33"/>
        <v>0</v>
      </c>
      <c r="J86" s="47">
        <f t="shared" si="34"/>
        <v>0</v>
      </c>
      <c r="K86" s="47">
        <f t="shared" si="35"/>
        <v>0</v>
      </c>
      <c r="L86" s="47">
        <f t="shared" si="36"/>
        <v>0</v>
      </c>
      <c r="M86" s="47">
        <f t="shared" si="37"/>
        <v>0</v>
      </c>
      <c r="N86" s="80">
        <v>0</v>
      </c>
      <c r="O86" s="47">
        <v>0</v>
      </c>
      <c r="P86" s="47">
        <v>0</v>
      </c>
      <c r="Q86" s="47">
        <v>0</v>
      </c>
      <c r="R86" s="47">
        <v>0</v>
      </c>
      <c r="S86" s="130">
        <v>0</v>
      </c>
      <c r="T86" s="47">
        <v>0</v>
      </c>
      <c r="U86" s="81">
        <f t="shared" si="39"/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71">
        <f t="shared" si="40"/>
        <v>0</v>
      </c>
      <c r="AD86" s="113">
        <f t="shared" si="41"/>
        <v>0</v>
      </c>
    </row>
    <row r="87" spans="1:30" s="49" customFormat="1" ht="12.75" hidden="1">
      <c r="A87" s="94">
        <v>82</v>
      </c>
      <c r="B87" s="36"/>
      <c r="C87" s="141"/>
      <c r="D87" s="57"/>
      <c r="E87" s="79">
        <f t="shared" si="38"/>
        <v>0</v>
      </c>
      <c r="F87" s="80">
        <v>0</v>
      </c>
      <c r="G87" s="47">
        <f t="shared" si="31"/>
        <v>0</v>
      </c>
      <c r="H87" s="47">
        <f t="shared" si="32"/>
        <v>0</v>
      </c>
      <c r="I87" s="47">
        <f t="shared" si="33"/>
        <v>0</v>
      </c>
      <c r="J87" s="47">
        <f t="shared" si="34"/>
        <v>0</v>
      </c>
      <c r="K87" s="47">
        <f t="shared" si="35"/>
        <v>0</v>
      </c>
      <c r="L87" s="47">
        <f t="shared" si="36"/>
        <v>0</v>
      </c>
      <c r="M87" s="47">
        <f t="shared" si="37"/>
        <v>0</v>
      </c>
      <c r="N87" s="80">
        <v>0</v>
      </c>
      <c r="O87" s="47">
        <v>0</v>
      </c>
      <c r="P87" s="47">
        <v>0</v>
      </c>
      <c r="Q87" s="47">
        <v>0</v>
      </c>
      <c r="R87" s="47">
        <v>0</v>
      </c>
      <c r="S87" s="130">
        <v>0</v>
      </c>
      <c r="T87" s="47">
        <v>0</v>
      </c>
      <c r="U87" s="81">
        <f t="shared" si="39"/>
        <v>0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71">
        <f t="shared" si="40"/>
        <v>0</v>
      </c>
      <c r="AD87" s="113">
        <f t="shared" si="41"/>
        <v>0</v>
      </c>
    </row>
    <row r="88" spans="1:30" s="49" customFormat="1" ht="12.75" hidden="1">
      <c r="A88" s="94">
        <v>83</v>
      </c>
      <c r="B88" s="36"/>
      <c r="C88" s="141"/>
      <c r="D88" s="57"/>
      <c r="E88" s="79">
        <f t="shared" si="38"/>
        <v>0</v>
      </c>
      <c r="F88" s="80">
        <v>0</v>
      </c>
      <c r="G88" s="47">
        <f t="shared" si="31"/>
        <v>0</v>
      </c>
      <c r="H88" s="47">
        <f t="shared" si="32"/>
        <v>0</v>
      </c>
      <c r="I88" s="47">
        <f t="shared" si="33"/>
        <v>0</v>
      </c>
      <c r="J88" s="47">
        <f t="shared" si="34"/>
        <v>0</v>
      </c>
      <c r="K88" s="47">
        <f t="shared" si="35"/>
        <v>0</v>
      </c>
      <c r="L88" s="47">
        <f t="shared" si="36"/>
        <v>0</v>
      </c>
      <c r="M88" s="47">
        <f t="shared" si="37"/>
        <v>0</v>
      </c>
      <c r="N88" s="80">
        <v>0</v>
      </c>
      <c r="O88" s="47">
        <v>0</v>
      </c>
      <c r="P88" s="47">
        <v>0</v>
      </c>
      <c r="Q88" s="47">
        <v>0</v>
      </c>
      <c r="R88" s="47">
        <v>0</v>
      </c>
      <c r="S88" s="130">
        <v>0</v>
      </c>
      <c r="T88" s="47">
        <v>0</v>
      </c>
      <c r="U88" s="81">
        <f t="shared" si="39"/>
        <v>0</v>
      </c>
      <c r="V88" s="47">
        <v>0</v>
      </c>
      <c r="W88" s="47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71">
        <f t="shared" si="40"/>
        <v>0</v>
      </c>
      <c r="AD88" s="113">
        <f t="shared" si="41"/>
        <v>0</v>
      </c>
    </row>
    <row r="89" spans="1:30" s="49" customFormat="1" ht="12.75" hidden="1">
      <c r="A89" s="94">
        <v>84</v>
      </c>
      <c r="B89" s="36"/>
      <c r="C89" s="141"/>
      <c r="D89" s="57"/>
      <c r="E89" s="79">
        <f t="shared" si="38"/>
        <v>0</v>
      </c>
      <c r="F89" s="80">
        <v>0</v>
      </c>
      <c r="G89" s="47">
        <f t="shared" si="31"/>
        <v>0</v>
      </c>
      <c r="H89" s="47">
        <f t="shared" si="32"/>
        <v>0</v>
      </c>
      <c r="I89" s="47">
        <f t="shared" si="33"/>
        <v>0</v>
      </c>
      <c r="J89" s="47">
        <f t="shared" si="34"/>
        <v>0</v>
      </c>
      <c r="K89" s="47">
        <f t="shared" si="35"/>
        <v>0</v>
      </c>
      <c r="L89" s="47">
        <f t="shared" si="36"/>
        <v>0</v>
      </c>
      <c r="M89" s="47">
        <f t="shared" si="37"/>
        <v>0</v>
      </c>
      <c r="N89" s="80">
        <v>0</v>
      </c>
      <c r="O89" s="47">
        <v>0</v>
      </c>
      <c r="P89" s="47">
        <v>0</v>
      </c>
      <c r="Q89" s="47">
        <v>0</v>
      </c>
      <c r="R89" s="47">
        <v>0</v>
      </c>
      <c r="S89" s="130">
        <v>0</v>
      </c>
      <c r="T89" s="47">
        <v>0</v>
      </c>
      <c r="U89" s="81">
        <f t="shared" si="39"/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71">
        <f t="shared" si="40"/>
        <v>0</v>
      </c>
      <c r="AD89" s="113">
        <f t="shared" si="41"/>
        <v>0</v>
      </c>
    </row>
    <row r="90" spans="1:30" s="49" customFormat="1" ht="12.75" hidden="1">
      <c r="A90" s="94">
        <v>85</v>
      </c>
      <c r="B90" s="36"/>
      <c r="C90" s="141"/>
      <c r="D90" s="57"/>
      <c r="E90" s="79">
        <f t="shared" si="38"/>
        <v>0</v>
      </c>
      <c r="F90" s="80">
        <v>0</v>
      </c>
      <c r="G90" s="47">
        <f t="shared" si="31"/>
        <v>0</v>
      </c>
      <c r="H90" s="47">
        <f t="shared" si="32"/>
        <v>0</v>
      </c>
      <c r="I90" s="47">
        <f t="shared" si="33"/>
        <v>0</v>
      </c>
      <c r="J90" s="47">
        <f t="shared" si="34"/>
        <v>0</v>
      </c>
      <c r="K90" s="47">
        <f t="shared" si="35"/>
        <v>0</v>
      </c>
      <c r="L90" s="47">
        <f t="shared" si="36"/>
        <v>0</v>
      </c>
      <c r="M90" s="47">
        <f t="shared" si="37"/>
        <v>0</v>
      </c>
      <c r="N90" s="80">
        <v>0</v>
      </c>
      <c r="O90" s="47">
        <v>0</v>
      </c>
      <c r="P90" s="47">
        <v>0</v>
      </c>
      <c r="Q90" s="47">
        <v>0</v>
      </c>
      <c r="R90" s="47">
        <v>0</v>
      </c>
      <c r="S90" s="130">
        <v>0</v>
      </c>
      <c r="T90" s="47">
        <v>0</v>
      </c>
      <c r="U90" s="81">
        <f t="shared" si="39"/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71">
        <f t="shared" si="40"/>
        <v>0</v>
      </c>
      <c r="AD90" s="113">
        <f t="shared" si="41"/>
        <v>0</v>
      </c>
    </row>
    <row r="91" spans="1:30" s="49" customFormat="1" ht="12.75" hidden="1">
      <c r="A91" s="94">
        <v>86</v>
      </c>
      <c r="B91" s="36"/>
      <c r="C91" s="141"/>
      <c r="D91" s="57"/>
      <c r="E91" s="79">
        <f t="shared" si="38"/>
        <v>0</v>
      </c>
      <c r="F91" s="80">
        <v>0</v>
      </c>
      <c r="G91" s="47">
        <f t="shared" si="31"/>
        <v>0</v>
      </c>
      <c r="H91" s="47">
        <f t="shared" si="32"/>
        <v>0</v>
      </c>
      <c r="I91" s="47">
        <f t="shared" si="33"/>
        <v>0</v>
      </c>
      <c r="J91" s="47">
        <f t="shared" si="34"/>
        <v>0</v>
      </c>
      <c r="K91" s="47">
        <f t="shared" si="35"/>
        <v>0</v>
      </c>
      <c r="L91" s="47">
        <f t="shared" si="36"/>
        <v>0</v>
      </c>
      <c r="M91" s="47">
        <f t="shared" si="37"/>
        <v>0</v>
      </c>
      <c r="N91" s="80">
        <v>0</v>
      </c>
      <c r="O91" s="47">
        <v>0</v>
      </c>
      <c r="P91" s="47">
        <v>0</v>
      </c>
      <c r="Q91" s="47">
        <v>0</v>
      </c>
      <c r="R91" s="47">
        <v>0</v>
      </c>
      <c r="S91" s="130">
        <v>0</v>
      </c>
      <c r="T91" s="47">
        <v>0</v>
      </c>
      <c r="U91" s="81">
        <f t="shared" si="39"/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71">
        <f t="shared" si="40"/>
        <v>0</v>
      </c>
      <c r="AD91" s="113">
        <f t="shared" si="41"/>
        <v>0</v>
      </c>
    </row>
    <row r="92" spans="1:30" s="49" customFormat="1" ht="12.75" hidden="1">
      <c r="A92" s="94">
        <v>87</v>
      </c>
      <c r="B92" s="36"/>
      <c r="C92" s="141"/>
      <c r="D92" s="57"/>
      <c r="E92" s="79">
        <f t="shared" si="38"/>
        <v>0</v>
      </c>
      <c r="F92" s="80">
        <v>0</v>
      </c>
      <c r="G92" s="47">
        <f t="shared" si="31"/>
        <v>0</v>
      </c>
      <c r="H92" s="47">
        <f t="shared" si="32"/>
        <v>0</v>
      </c>
      <c r="I92" s="47">
        <f t="shared" si="33"/>
        <v>0</v>
      </c>
      <c r="J92" s="47">
        <f t="shared" si="34"/>
        <v>0</v>
      </c>
      <c r="K92" s="47">
        <f t="shared" si="35"/>
        <v>0</v>
      </c>
      <c r="L92" s="47">
        <f t="shared" si="36"/>
        <v>0</v>
      </c>
      <c r="M92" s="47">
        <f t="shared" si="37"/>
        <v>0</v>
      </c>
      <c r="N92" s="80">
        <v>0</v>
      </c>
      <c r="O92" s="47">
        <v>0</v>
      </c>
      <c r="P92" s="47">
        <v>0</v>
      </c>
      <c r="Q92" s="47">
        <v>0</v>
      </c>
      <c r="R92" s="47">
        <v>0</v>
      </c>
      <c r="S92" s="130">
        <v>0</v>
      </c>
      <c r="T92" s="47">
        <v>0</v>
      </c>
      <c r="U92" s="81">
        <f t="shared" si="39"/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71">
        <f t="shared" si="40"/>
        <v>0</v>
      </c>
      <c r="AD92" s="113">
        <f t="shared" si="41"/>
        <v>0</v>
      </c>
    </row>
    <row r="93" spans="1:30" s="49" customFormat="1" ht="12.75" hidden="1">
      <c r="A93" s="94">
        <v>88</v>
      </c>
      <c r="B93" s="36"/>
      <c r="C93" s="141"/>
      <c r="D93" s="57"/>
      <c r="E93" s="79">
        <f t="shared" si="38"/>
        <v>0</v>
      </c>
      <c r="F93" s="80">
        <v>0</v>
      </c>
      <c r="G93" s="47">
        <f t="shared" si="31"/>
        <v>0</v>
      </c>
      <c r="H93" s="47">
        <f t="shared" si="32"/>
        <v>0</v>
      </c>
      <c r="I93" s="47">
        <f t="shared" si="33"/>
        <v>0</v>
      </c>
      <c r="J93" s="47">
        <f t="shared" si="34"/>
        <v>0</v>
      </c>
      <c r="K93" s="47">
        <f t="shared" si="35"/>
        <v>0</v>
      </c>
      <c r="L93" s="47">
        <f t="shared" si="36"/>
        <v>0</v>
      </c>
      <c r="M93" s="47">
        <f t="shared" si="37"/>
        <v>0</v>
      </c>
      <c r="N93" s="80">
        <v>0</v>
      </c>
      <c r="O93" s="47">
        <v>0</v>
      </c>
      <c r="P93" s="47">
        <v>0</v>
      </c>
      <c r="Q93" s="47">
        <v>0</v>
      </c>
      <c r="R93" s="47">
        <v>0</v>
      </c>
      <c r="S93" s="130">
        <v>0</v>
      </c>
      <c r="T93" s="47">
        <v>0</v>
      </c>
      <c r="U93" s="81">
        <f t="shared" si="39"/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71">
        <f t="shared" si="40"/>
        <v>0</v>
      </c>
      <c r="AD93" s="113">
        <f t="shared" si="41"/>
        <v>0</v>
      </c>
    </row>
    <row r="94" spans="1:30" s="49" customFormat="1" ht="12.75" hidden="1">
      <c r="A94" s="94">
        <v>89</v>
      </c>
      <c r="B94" s="36"/>
      <c r="C94" s="141"/>
      <c r="D94" s="57"/>
      <c r="E94" s="79">
        <f t="shared" si="38"/>
        <v>0</v>
      </c>
      <c r="F94" s="80">
        <v>0</v>
      </c>
      <c r="G94" s="47">
        <f t="shared" si="31"/>
        <v>0</v>
      </c>
      <c r="H94" s="47">
        <f t="shared" si="32"/>
        <v>0</v>
      </c>
      <c r="I94" s="47">
        <f t="shared" si="33"/>
        <v>0</v>
      </c>
      <c r="J94" s="47">
        <f t="shared" si="34"/>
        <v>0</v>
      </c>
      <c r="K94" s="47">
        <f t="shared" si="35"/>
        <v>0</v>
      </c>
      <c r="L94" s="47">
        <f t="shared" si="36"/>
        <v>0</v>
      </c>
      <c r="M94" s="47">
        <f t="shared" si="37"/>
        <v>0</v>
      </c>
      <c r="N94" s="80">
        <v>0</v>
      </c>
      <c r="O94" s="47">
        <v>0</v>
      </c>
      <c r="P94" s="47">
        <v>0</v>
      </c>
      <c r="Q94" s="47">
        <v>0</v>
      </c>
      <c r="R94" s="47">
        <v>0</v>
      </c>
      <c r="S94" s="130">
        <v>0</v>
      </c>
      <c r="T94" s="47">
        <v>0</v>
      </c>
      <c r="U94" s="81">
        <f t="shared" si="39"/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71">
        <f t="shared" si="40"/>
        <v>0</v>
      </c>
      <c r="AD94" s="113">
        <f t="shared" si="41"/>
        <v>0</v>
      </c>
    </row>
    <row r="95" spans="1:30" s="49" customFormat="1" ht="12.75" hidden="1">
      <c r="A95" s="94">
        <v>90</v>
      </c>
      <c r="B95" s="36"/>
      <c r="C95" s="141"/>
      <c r="D95" s="57"/>
      <c r="E95" s="79">
        <f t="shared" si="38"/>
        <v>0</v>
      </c>
      <c r="F95" s="80">
        <v>0</v>
      </c>
      <c r="G95" s="47">
        <f t="shared" si="31"/>
        <v>0</v>
      </c>
      <c r="H95" s="47">
        <f t="shared" si="32"/>
        <v>0</v>
      </c>
      <c r="I95" s="47">
        <f t="shared" si="33"/>
        <v>0</v>
      </c>
      <c r="J95" s="47">
        <f t="shared" si="34"/>
        <v>0</v>
      </c>
      <c r="K95" s="47">
        <f t="shared" si="35"/>
        <v>0</v>
      </c>
      <c r="L95" s="47">
        <f t="shared" si="36"/>
        <v>0</v>
      </c>
      <c r="M95" s="47">
        <f t="shared" si="37"/>
        <v>0</v>
      </c>
      <c r="N95" s="80">
        <v>0</v>
      </c>
      <c r="O95" s="47">
        <v>0</v>
      </c>
      <c r="P95" s="47">
        <v>0</v>
      </c>
      <c r="Q95" s="47">
        <v>0</v>
      </c>
      <c r="R95" s="47">
        <v>0</v>
      </c>
      <c r="S95" s="130">
        <v>0</v>
      </c>
      <c r="T95" s="47">
        <v>0</v>
      </c>
      <c r="U95" s="81">
        <f t="shared" si="39"/>
        <v>0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71">
        <f t="shared" si="40"/>
        <v>0</v>
      </c>
      <c r="AD95" s="113">
        <f t="shared" si="41"/>
        <v>0</v>
      </c>
    </row>
    <row r="96" spans="1:30" s="49" customFormat="1" ht="12.75" hidden="1">
      <c r="A96" s="94">
        <v>91</v>
      </c>
      <c r="B96" s="36"/>
      <c r="C96" s="141"/>
      <c r="D96" s="57"/>
      <c r="E96" s="79">
        <f t="shared" si="38"/>
        <v>0</v>
      </c>
      <c r="F96" s="80">
        <v>0</v>
      </c>
      <c r="G96" s="47">
        <f t="shared" si="31"/>
        <v>0</v>
      </c>
      <c r="H96" s="47">
        <f t="shared" si="32"/>
        <v>0</v>
      </c>
      <c r="I96" s="47">
        <f t="shared" si="33"/>
        <v>0</v>
      </c>
      <c r="J96" s="47">
        <f t="shared" si="34"/>
        <v>0</v>
      </c>
      <c r="K96" s="47">
        <f t="shared" si="35"/>
        <v>0</v>
      </c>
      <c r="L96" s="47">
        <f t="shared" si="36"/>
        <v>0</v>
      </c>
      <c r="M96" s="47">
        <f t="shared" si="37"/>
        <v>0</v>
      </c>
      <c r="N96" s="80">
        <v>0</v>
      </c>
      <c r="O96" s="47">
        <v>0</v>
      </c>
      <c r="P96" s="47">
        <v>0</v>
      </c>
      <c r="Q96" s="47">
        <v>0</v>
      </c>
      <c r="R96" s="47">
        <v>0</v>
      </c>
      <c r="S96" s="130">
        <v>0</v>
      </c>
      <c r="T96" s="47">
        <v>0</v>
      </c>
      <c r="U96" s="81">
        <f t="shared" si="39"/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71">
        <f t="shared" si="40"/>
        <v>0</v>
      </c>
      <c r="AD96" s="113">
        <f t="shared" si="41"/>
        <v>0</v>
      </c>
    </row>
    <row r="97" spans="1:30" s="49" customFormat="1" ht="12.75" hidden="1">
      <c r="A97" s="94">
        <v>92</v>
      </c>
      <c r="B97" s="36"/>
      <c r="C97" s="141"/>
      <c r="D97" s="57"/>
      <c r="E97" s="79">
        <f t="shared" si="38"/>
        <v>0</v>
      </c>
      <c r="F97" s="80">
        <v>0</v>
      </c>
      <c r="G97" s="47">
        <f t="shared" si="31"/>
        <v>0</v>
      </c>
      <c r="H97" s="47">
        <f t="shared" si="32"/>
        <v>0</v>
      </c>
      <c r="I97" s="47">
        <f t="shared" si="33"/>
        <v>0</v>
      </c>
      <c r="J97" s="47">
        <f t="shared" si="34"/>
        <v>0</v>
      </c>
      <c r="K97" s="47">
        <f t="shared" si="35"/>
        <v>0</v>
      </c>
      <c r="L97" s="47">
        <f t="shared" si="36"/>
        <v>0</v>
      </c>
      <c r="M97" s="47">
        <f t="shared" si="37"/>
        <v>0</v>
      </c>
      <c r="N97" s="80">
        <v>0</v>
      </c>
      <c r="O97" s="47">
        <v>0</v>
      </c>
      <c r="P97" s="47">
        <v>0</v>
      </c>
      <c r="Q97" s="47">
        <v>0</v>
      </c>
      <c r="R97" s="47">
        <v>0</v>
      </c>
      <c r="S97" s="130">
        <v>0</v>
      </c>
      <c r="T97" s="47">
        <v>0</v>
      </c>
      <c r="U97" s="81">
        <f t="shared" si="39"/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71">
        <f t="shared" si="40"/>
        <v>0</v>
      </c>
      <c r="AD97" s="113">
        <f t="shared" si="41"/>
        <v>0</v>
      </c>
    </row>
    <row r="98" spans="1:30" s="49" customFormat="1" ht="12.75" hidden="1">
      <c r="A98" s="94">
        <v>93</v>
      </c>
      <c r="B98" s="36"/>
      <c r="C98" s="141"/>
      <c r="D98" s="57"/>
      <c r="E98" s="79">
        <f t="shared" si="38"/>
        <v>0</v>
      </c>
      <c r="F98" s="80">
        <v>0</v>
      </c>
      <c r="G98" s="47">
        <f t="shared" si="31"/>
        <v>0</v>
      </c>
      <c r="H98" s="47">
        <f t="shared" si="32"/>
        <v>0</v>
      </c>
      <c r="I98" s="47">
        <f t="shared" si="33"/>
        <v>0</v>
      </c>
      <c r="J98" s="47">
        <f t="shared" si="34"/>
        <v>0</v>
      </c>
      <c r="K98" s="47">
        <f t="shared" si="35"/>
        <v>0</v>
      </c>
      <c r="L98" s="47">
        <f t="shared" si="36"/>
        <v>0</v>
      </c>
      <c r="M98" s="47">
        <f t="shared" si="37"/>
        <v>0</v>
      </c>
      <c r="N98" s="80">
        <v>0</v>
      </c>
      <c r="O98" s="47">
        <v>0</v>
      </c>
      <c r="P98" s="47">
        <v>0</v>
      </c>
      <c r="Q98" s="47">
        <v>0</v>
      </c>
      <c r="R98" s="47">
        <v>0</v>
      </c>
      <c r="S98" s="130">
        <v>0</v>
      </c>
      <c r="T98" s="47">
        <v>0</v>
      </c>
      <c r="U98" s="81">
        <f t="shared" si="39"/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71">
        <f t="shared" si="40"/>
        <v>0</v>
      </c>
      <c r="AD98" s="113">
        <f t="shared" si="41"/>
        <v>0</v>
      </c>
    </row>
    <row r="99" spans="1:30" s="49" customFormat="1" ht="12.75" hidden="1">
      <c r="A99" s="94">
        <v>94</v>
      </c>
      <c r="B99" s="36"/>
      <c r="C99" s="141"/>
      <c r="D99" s="57"/>
      <c r="E99" s="79">
        <f t="shared" si="38"/>
        <v>0</v>
      </c>
      <c r="F99" s="80">
        <v>0</v>
      </c>
      <c r="G99" s="47">
        <f t="shared" si="31"/>
        <v>0</v>
      </c>
      <c r="H99" s="47">
        <f t="shared" si="32"/>
        <v>0</v>
      </c>
      <c r="I99" s="47">
        <f t="shared" si="33"/>
        <v>0</v>
      </c>
      <c r="J99" s="47">
        <f t="shared" si="34"/>
        <v>0</v>
      </c>
      <c r="K99" s="47">
        <f t="shared" si="35"/>
        <v>0</v>
      </c>
      <c r="L99" s="47">
        <f t="shared" si="36"/>
        <v>0</v>
      </c>
      <c r="M99" s="47">
        <f t="shared" si="37"/>
        <v>0</v>
      </c>
      <c r="N99" s="80">
        <v>0</v>
      </c>
      <c r="O99" s="47">
        <v>0</v>
      </c>
      <c r="P99" s="47">
        <v>0</v>
      </c>
      <c r="Q99" s="47">
        <v>0</v>
      </c>
      <c r="R99" s="47">
        <v>0</v>
      </c>
      <c r="S99" s="130">
        <v>0</v>
      </c>
      <c r="T99" s="47">
        <v>0</v>
      </c>
      <c r="U99" s="81">
        <f t="shared" si="39"/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71">
        <f t="shared" si="40"/>
        <v>0</v>
      </c>
      <c r="AD99" s="113">
        <f t="shared" si="41"/>
        <v>0</v>
      </c>
    </row>
    <row r="100" spans="1:30" s="49" customFormat="1" ht="12.75" hidden="1">
      <c r="A100" s="94">
        <v>95</v>
      </c>
      <c r="B100" s="36"/>
      <c r="C100" s="141"/>
      <c r="D100" s="57"/>
      <c r="E100" s="79">
        <f t="shared" si="38"/>
        <v>0</v>
      </c>
      <c r="F100" s="80">
        <v>0</v>
      </c>
      <c r="G100" s="47">
        <f t="shared" si="31"/>
        <v>0</v>
      </c>
      <c r="H100" s="47">
        <f t="shared" si="32"/>
        <v>0</v>
      </c>
      <c r="I100" s="47">
        <f t="shared" si="33"/>
        <v>0</v>
      </c>
      <c r="J100" s="47">
        <f t="shared" si="34"/>
        <v>0</v>
      </c>
      <c r="K100" s="47">
        <f t="shared" si="35"/>
        <v>0</v>
      </c>
      <c r="L100" s="47">
        <f t="shared" si="36"/>
        <v>0</v>
      </c>
      <c r="M100" s="47">
        <f t="shared" si="37"/>
        <v>0</v>
      </c>
      <c r="N100" s="80">
        <v>0</v>
      </c>
      <c r="O100" s="47">
        <v>0</v>
      </c>
      <c r="P100" s="47">
        <v>0</v>
      </c>
      <c r="Q100" s="47">
        <v>0</v>
      </c>
      <c r="R100" s="47">
        <v>0</v>
      </c>
      <c r="S100" s="130">
        <v>0</v>
      </c>
      <c r="T100" s="47">
        <v>0</v>
      </c>
      <c r="U100" s="81">
        <f t="shared" si="39"/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71">
        <f t="shared" si="40"/>
        <v>0</v>
      </c>
      <c r="AD100" s="113">
        <f t="shared" si="41"/>
        <v>0</v>
      </c>
    </row>
    <row r="101" spans="1:30" s="49" customFormat="1" ht="12.75" hidden="1">
      <c r="A101" s="94">
        <v>96</v>
      </c>
      <c r="B101" s="36"/>
      <c r="C101" s="141"/>
      <c r="D101" s="57"/>
      <c r="E101" s="79">
        <f t="shared" si="38"/>
        <v>0</v>
      </c>
      <c r="F101" s="80">
        <v>0</v>
      </c>
      <c r="G101" s="47">
        <f t="shared" si="31"/>
        <v>0</v>
      </c>
      <c r="H101" s="47">
        <f t="shared" si="32"/>
        <v>0</v>
      </c>
      <c r="I101" s="47">
        <f t="shared" si="33"/>
        <v>0</v>
      </c>
      <c r="J101" s="47">
        <f t="shared" si="34"/>
        <v>0</v>
      </c>
      <c r="K101" s="47">
        <f t="shared" si="35"/>
        <v>0</v>
      </c>
      <c r="L101" s="47">
        <f t="shared" si="36"/>
        <v>0</v>
      </c>
      <c r="M101" s="47">
        <f t="shared" si="37"/>
        <v>0</v>
      </c>
      <c r="N101" s="80">
        <v>0</v>
      </c>
      <c r="O101" s="47">
        <v>0</v>
      </c>
      <c r="P101" s="47">
        <v>0</v>
      </c>
      <c r="Q101" s="47">
        <v>0</v>
      </c>
      <c r="R101" s="47">
        <v>0</v>
      </c>
      <c r="S101" s="130">
        <v>0</v>
      </c>
      <c r="T101" s="47">
        <v>0</v>
      </c>
      <c r="U101" s="81">
        <f t="shared" si="39"/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71">
        <f t="shared" si="40"/>
        <v>0</v>
      </c>
      <c r="AD101" s="113">
        <f t="shared" si="41"/>
        <v>0</v>
      </c>
    </row>
    <row r="102" spans="1:30" s="49" customFormat="1" ht="12.75" hidden="1">
      <c r="A102" s="94">
        <v>97</v>
      </c>
      <c r="B102" s="36"/>
      <c r="C102" s="141"/>
      <c r="D102" s="57"/>
      <c r="E102" s="79">
        <f t="shared" si="38"/>
        <v>0</v>
      </c>
      <c r="F102" s="80">
        <v>0</v>
      </c>
      <c r="G102" s="47">
        <f t="shared" si="31"/>
        <v>0</v>
      </c>
      <c r="H102" s="47">
        <f t="shared" si="32"/>
        <v>0</v>
      </c>
      <c r="I102" s="47">
        <f t="shared" si="33"/>
        <v>0</v>
      </c>
      <c r="J102" s="47">
        <f t="shared" si="34"/>
        <v>0</v>
      </c>
      <c r="K102" s="47">
        <f t="shared" si="35"/>
        <v>0</v>
      </c>
      <c r="L102" s="47">
        <f t="shared" si="36"/>
        <v>0</v>
      </c>
      <c r="M102" s="47">
        <f t="shared" si="37"/>
        <v>0</v>
      </c>
      <c r="N102" s="80">
        <v>0</v>
      </c>
      <c r="O102" s="47">
        <v>0</v>
      </c>
      <c r="P102" s="47">
        <v>0</v>
      </c>
      <c r="Q102" s="47">
        <v>0</v>
      </c>
      <c r="R102" s="47">
        <v>0</v>
      </c>
      <c r="S102" s="130">
        <v>0</v>
      </c>
      <c r="T102" s="47">
        <v>0</v>
      </c>
      <c r="U102" s="81">
        <f t="shared" si="39"/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71">
        <f t="shared" si="40"/>
        <v>0</v>
      </c>
      <c r="AD102" s="113">
        <f t="shared" si="41"/>
        <v>0</v>
      </c>
    </row>
    <row r="103" spans="1:30" s="49" customFormat="1" ht="12.75" hidden="1">
      <c r="A103" s="94">
        <v>98</v>
      </c>
      <c r="B103" s="36"/>
      <c r="C103" s="141"/>
      <c r="D103" s="57"/>
      <c r="E103" s="79">
        <f t="shared" si="38"/>
        <v>0</v>
      </c>
      <c r="F103" s="80">
        <v>0</v>
      </c>
      <c r="G103" s="47">
        <f t="shared" si="31"/>
        <v>0</v>
      </c>
      <c r="H103" s="47">
        <f t="shared" si="32"/>
        <v>0</v>
      </c>
      <c r="I103" s="47">
        <f t="shared" si="33"/>
        <v>0</v>
      </c>
      <c r="J103" s="47">
        <f t="shared" si="34"/>
        <v>0</v>
      </c>
      <c r="K103" s="47">
        <f t="shared" si="35"/>
        <v>0</v>
      </c>
      <c r="L103" s="47">
        <f t="shared" si="36"/>
        <v>0</v>
      </c>
      <c r="M103" s="47">
        <f t="shared" si="37"/>
        <v>0</v>
      </c>
      <c r="N103" s="80">
        <v>0</v>
      </c>
      <c r="O103" s="47">
        <v>0</v>
      </c>
      <c r="P103" s="47">
        <v>0</v>
      </c>
      <c r="Q103" s="47">
        <v>0</v>
      </c>
      <c r="R103" s="47">
        <v>0</v>
      </c>
      <c r="S103" s="130">
        <v>0</v>
      </c>
      <c r="T103" s="47">
        <v>0</v>
      </c>
      <c r="U103" s="81">
        <f t="shared" si="39"/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71">
        <f t="shared" si="40"/>
        <v>0</v>
      </c>
      <c r="AD103" s="113">
        <f t="shared" si="41"/>
        <v>0</v>
      </c>
    </row>
    <row r="104" spans="1:30" s="49" customFormat="1" ht="12.75" hidden="1">
      <c r="A104" s="94">
        <v>99</v>
      </c>
      <c r="B104" s="36"/>
      <c r="C104" s="141"/>
      <c r="D104" s="57"/>
      <c r="E104" s="79">
        <f t="shared" si="38"/>
        <v>0</v>
      </c>
      <c r="F104" s="80">
        <v>0</v>
      </c>
      <c r="G104" s="47">
        <f t="shared" si="31"/>
        <v>0</v>
      </c>
      <c r="H104" s="47">
        <f t="shared" si="32"/>
        <v>0</v>
      </c>
      <c r="I104" s="47">
        <f t="shared" si="33"/>
        <v>0</v>
      </c>
      <c r="J104" s="47">
        <f t="shared" si="34"/>
        <v>0</v>
      </c>
      <c r="K104" s="47">
        <f t="shared" si="35"/>
        <v>0</v>
      </c>
      <c r="L104" s="47">
        <f t="shared" si="36"/>
        <v>0</v>
      </c>
      <c r="M104" s="47">
        <f t="shared" si="37"/>
        <v>0</v>
      </c>
      <c r="N104" s="80">
        <v>0</v>
      </c>
      <c r="O104" s="47">
        <v>0</v>
      </c>
      <c r="P104" s="47">
        <v>0</v>
      </c>
      <c r="Q104" s="47">
        <v>0</v>
      </c>
      <c r="R104" s="47">
        <v>0</v>
      </c>
      <c r="S104" s="130">
        <v>0</v>
      </c>
      <c r="T104" s="47">
        <v>0</v>
      </c>
      <c r="U104" s="81">
        <f t="shared" si="39"/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71">
        <f t="shared" si="40"/>
        <v>0</v>
      </c>
      <c r="AD104" s="113">
        <f t="shared" si="41"/>
        <v>0</v>
      </c>
    </row>
    <row r="105" spans="1:30" s="49" customFormat="1" ht="12.75" hidden="1">
      <c r="A105" s="94">
        <v>100</v>
      </c>
      <c r="B105" s="36"/>
      <c r="C105" s="141"/>
      <c r="D105" s="57"/>
      <c r="E105" s="79">
        <f t="shared" si="38"/>
        <v>0</v>
      </c>
      <c r="F105" s="80">
        <v>0</v>
      </c>
      <c r="G105" s="47">
        <f t="shared" si="31"/>
        <v>0</v>
      </c>
      <c r="H105" s="47">
        <f t="shared" si="32"/>
        <v>0</v>
      </c>
      <c r="I105" s="47">
        <f t="shared" si="33"/>
        <v>0</v>
      </c>
      <c r="J105" s="47">
        <f t="shared" si="34"/>
        <v>0</v>
      </c>
      <c r="K105" s="47">
        <f t="shared" si="35"/>
        <v>0</v>
      </c>
      <c r="L105" s="47">
        <f t="shared" si="36"/>
        <v>0</v>
      </c>
      <c r="M105" s="47">
        <f t="shared" si="37"/>
        <v>0</v>
      </c>
      <c r="N105" s="80">
        <v>0</v>
      </c>
      <c r="O105" s="47">
        <v>0</v>
      </c>
      <c r="P105" s="47">
        <v>0</v>
      </c>
      <c r="Q105" s="47">
        <v>0</v>
      </c>
      <c r="R105" s="47">
        <v>0</v>
      </c>
      <c r="S105" s="130">
        <v>0</v>
      </c>
      <c r="T105" s="47">
        <v>0</v>
      </c>
      <c r="U105" s="81">
        <f t="shared" si="39"/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71">
        <f t="shared" si="40"/>
        <v>0</v>
      </c>
      <c r="AD105" s="113">
        <f t="shared" si="41"/>
        <v>0</v>
      </c>
    </row>
    <row r="106" spans="1:30" s="49" customFormat="1" ht="12.75" hidden="1">
      <c r="A106" s="94">
        <v>101</v>
      </c>
      <c r="B106" s="36"/>
      <c r="C106" s="141"/>
      <c r="D106" s="57"/>
      <c r="E106" s="79">
        <f t="shared" si="38"/>
        <v>0</v>
      </c>
      <c r="F106" s="80">
        <v>0</v>
      </c>
      <c r="G106" s="47">
        <f t="shared" si="31"/>
        <v>0</v>
      </c>
      <c r="H106" s="47">
        <f t="shared" si="32"/>
        <v>0</v>
      </c>
      <c r="I106" s="47">
        <f t="shared" si="33"/>
        <v>0</v>
      </c>
      <c r="J106" s="47">
        <f t="shared" si="34"/>
        <v>0</v>
      </c>
      <c r="K106" s="47">
        <f t="shared" si="35"/>
        <v>0</v>
      </c>
      <c r="L106" s="47">
        <f t="shared" si="36"/>
        <v>0</v>
      </c>
      <c r="M106" s="47">
        <f t="shared" si="37"/>
        <v>0</v>
      </c>
      <c r="N106" s="80">
        <v>0</v>
      </c>
      <c r="O106" s="47">
        <v>0</v>
      </c>
      <c r="P106" s="47">
        <v>0</v>
      </c>
      <c r="Q106" s="47">
        <v>0</v>
      </c>
      <c r="R106" s="47">
        <v>0</v>
      </c>
      <c r="S106" s="130">
        <v>0</v>
      </c>
      <c r="T106" s="47">
        <v>0</v>
      </c>
      <c r="U106" s="81">
        <f t="shared" si="39"/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71">
        <f t="shared" si="40"/>
        <v>0</v>
      </c>
      <c r="AD106" s="113">
        <f t="shared" si="41"/>
        <v>0</v>
      </c>
    </row>
    <row r="107" spans="1:30" s="49" customFormat="1" ht="12.75" hidden="1">
      <c r="A107" s="94">
        <v>102</v>
      </c>
      <c r="B107" s="36"/>
      <c r="C107" s="141"/>
      <c r="D107" s="57"/>
      <c r="E107" s="79">
        <f t="shared" si="38"/>
        <v>0</v>
      </c>
      <c r="F107" s="80">
        <v>0</v>
      </c>
      <c r="G107" s="47">
        <f t="shared" si="31"/>
        <v>0</v>
      </c>
      <c r="H107" s="47">
        <f t="shared" si="32"/>
        <v>0</v>
      </c>
      <c r="I107" s="47">
        <f t="shared" si="33"/>
        <v>0</v>
      </c>
      <c r="J107" s="47">
        <f t="shared" si="34"/>
        <v>0</v>
      </c>
      <c r="K107" s="47">
        <f t="shared" si="35"/>
        <v>0</v>
      </c>
      <c r="L107" s="47">
        <f t="shared" si="36"/>
        <v>0</v>
      </c>
      <c r="M107" s="47">
        <f t="shared" si="37"/>
        <v>0</v>
      </c>
      <c r="N107" s="80">
        <v>0</v>
      </c>
      <c r="O107" s="47">
        <v>0</v>
      </c>
      <c r="P107" s="47">
        <v>0</v>
      </c>
      <c r="Q107" s="47">
        <v>0</v>
      </c>
      <c r="R107" s="47">
        <v>0</v>
      </c>
      <c r="S107" s="130">
        <v>0</v>
      </c>
      <c r="T107" s="47">
        <v>0</v>
      </c>
      <c r="U107" s="81">
        <f t="shared" si="39"/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71">
        <f t="shared" si="40"/>
        <v>0</v>
      </c>
      <c r="AD107" s="113">
        <f t="shared" si="41"/>
        <v>0</v>
      </c>
    </row>
    <row r="108" spans="1:30" s="49" customFormat="1" ht="12.75" hidden="1">
      <c r="A108" s="94">
        <v>103</v>
      </c>
      <c r="B108" s="36"/>
      <c r="C108" s="141"/>
      <c r="D108" s="57"/>
      <c r="E108" s="79">
        <f t="shared" si="38"/>
        <v>0</v>
      </c>
      <c r="F108" s="80">
        <v>0</v>
      </c>
      <c r="G108" s="47">
        <f t="shared" si="31"/>
        <v>0</v>
      </c>
      <c r="H108" s="47">
        <f t="shared" si="32"/>
        <v>0</v>
      </c>
      <c r="I108" s="47">
        <f t="shared" si="33"/>
        <v>0</v>
      </c>
      <c r="J108" s="47">
        <f t="shared" si="34"/>
        <v>0</v>
      </c>
      <c r="K108" s="47">
        <f t="shared" si="35"/>
        <v>0</v>
      </c>
      <c r="L108" s="47">
        <f t="shared" si="36"/>
        <v>0</v>
      </c>
      <c r="M108" s="47">
        <f t="shared" si="37"/>
        <v>0</v>
      </c>
      <c r="N108" s="80">
        <v>0</v>
      </c>
      <c r="O108" s="47">
        <v>0</v>
      </c>
      <c r="P108" s="47">
        <v>0</v>
      </c>
      <c r="Q108" s="47">
        <v>0</v>
      </c>
      <c r="R108" s="47">
        <v>0</v>
      </c>
      <c r="S108" s="130">
        <v>0</v>
      </c>
      <c r="T108" s="47">
        <v>0</v>
      </c>
      <c r="U108" s="81">
        <f t="shared" si="39"/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71">
        <f t="shared" si="40"/>
        <v>0</v>
      </c>
      <c r="AD108" s="113">
        <f t="shared" si="41"/>
        <v>0</v>
      </c>
    </row>
    <row r="109" spans="1:30" s="49" customFormat="1" ht="12.75" hidden="1">
      <c r="A109" s="94">
        <v>104</v>
      </c>
      <c r="B109" s="36"/>
      <c r="C109" s="141"/>
      <c r="D109" s="57"/>
      <c r="E109" s="79">
        <f t="shared" si="38"/>
        <v>0</v>
      </c>
      <c r="F109" s="80">
        <v>0</v>
      </c>
      <c r="G109" s="47">
        <f t="shared" si="31"/>
        <v>0</v>
      </c>
      <c r="H109" s="47">
        <f t="shared" si="32"/>
        <v>0</v>
      </c>
      <c r="I109" s="47">
        <f t="shared" si="33"/>
        <v>0</v>
      </c>
      <c r="J109" s="47">
        <f t="shared" si="34"/>
        <v>0</v>
      </c>
      <c r="K109" s="47">
        <f t="shared" si="35"/>
        <v>0</v>
      </c>
      <c r="L109" s="47">
        <f t="shared" si="36"/>
        <v>0</v>
      </c>
      <c r="M109" s="47">
        <f t="shared" si="37"/>
        <v>0</v>
      </c>
      <c r="N109" s="80">
        <v>0</v>
      </c>
      <c r="O109" s="47">
        <v>0</v>
      </c>
      <c r="P109" s="47">
        <v>0</v>
      </c>
      <c r="Q109" s="47">
        <v>0</v>
      </c>
      <c r="R109" s="47">
        <v>0</v>
      </c>
      <c r="S109" s="130">
        <v>0</v>
      </c>
      <c r="T109" s="47">
        <v>0</v>
      </c>
      <c r="U109" s="81">
        <f t="shared" si="39"/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0</v>
      </c>
      <c r="AC109" s="71">
        <f t="shared" si="40"/>
        <v>0</v>
      </c>
      <c r="AD109" s="113">
        <f t="shared" si="41"/>
        <v>0</v>
      </c>
    </row>
    <row r="110" spans="1:30" s="49" customFormat="1" ht="12.75" hidden="1">
      <c r="A110" s="94">
        <v>105</v>
      </c>
      <c r="B110" s="36"/>
      <c r="C110" s="141"/>
      <c r="D110" s="57"/>
      <c r="E110" s="79">
        <f t="shared" si="38"/>
        <v>0</v>
      </c>
      <c r="F110" s="80">
        <v>0</v>
      </c>
      <c r="G110" s="47">
        <f t="shared" si="31"/>
        <v>0</v>
      </c>
      <c r="H110" s="47">
        <f t="shared" si="32"/>
        <v>0</v>
      </c>
      <c r="I110" s="47">
        <f t="shared" si="33"/>
        <v>0</v>
      </c>
      <c r="J110" s="47">
        <f t="shared" si="34"/>
        <v>0</v>
      </c>
      <c r="K110" s="47">
        <f t="shared" si="35"/>
        <v>0</v>
      </c>
      <c r="L110" s="47">
        <f t="shared" si="36"/>
        <v>0</v>
      </c>
      <c r="M110" s="47">
        <f t="shared" si="37"/>
        <v>0</v>
      </c>
      <c r="N110" s="80">
        <v>0</v>
      </c>
      <c r="O110" s="47">
        <v>0</v>
      </c>
      <c r="P110" s="47">
        <v>0</v>
      </c>
      <c r="Q110" s="47">
        <v>0</v>
      </c>
      <c r="R110" s="47">
        <v>0</v>
      </c>
      <c r="S110" s="130">
        <v>0</v>
      </c>
      <c r="T110" s="47">
        <v>0</v>
      </c>
      <c r="U110" s="81">
        <f t="shared" si="39"/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7">
        <v>0</v>
      </c>
      <c r="AB110" s="47">
        <v>0</v>
      </c>
      <c r="AC110" s="71">
        <f t="shared" si="40"/>
        <v>0</v>
      </c>
      <c r="AD110" s="113">
        <f t="shared" si="41"/>
        <v>0</v>
      </c>
    </row>
    <row r="111" spans="1:30" s="49" customFormat="1" ht="12.75" hidden="1">
      <c r="A111" s="94">
        <v>106</v>
      </c>
      <c r="B111" s="36"/>
      <c r="C111" s="141"/>
      <c r="D111" s="57"/>
      <c r="E111" s="79">
        <f t="shared" si="38"/>
        <v>0</v>
      </c>
      <c r="F111" s="80">
        <v>0</v>
      </c>
      <c r="G111" s="47">
        <f t="shared" si="31"/>
        <v>0</v>
      </c>
      <c r="H111" s="47">
        <f t="shared" si="32"/>
        <v>0</v>
      </c>
      <c r="I111" s="47">
        <f t="shared" si="33"/>
        <v>0</v>
      </c>
      <c r="J111" s="47">
        <f t="shared" si="34"/>
        <v>0</v>
      </c>
      <c r="K111" s="47">
        <f t="shared" si="35"/>
        <v>0</v>
      </c>
      <c r="L111" s="47">
        <f t="shared" si="36"/>
        <v>0</v>
      </c>
      <c r="M111" s="47">
        <f t="shared" si="37"/>
        <v>0</v>
      </c>
      <c r="N111" s="80">
        <v>0</v>
      </c>
      <c r="O111" s="47">
        <v>0</v>
      </c>
      <c r="P111" s="47">
        <v>0</v>
      </c>
      <c r="Q111" s="47">
        <v>0</v>
      </c>
      <c r="R111" s="47">
        <v>0</v>
      </c>
      <c r="S111" s="130">
        <v>0</v>
      </c>
      <c r="T111" s="47">
        <v>0</v>
      </c>
      <c r="U111" s="81">
        <f t="shared" si="39"/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71">
        <f t="shared" si="40"/>
        <v>0</v>
      </c>
      <c r="AD111" s="113">
        <f t="shared" si="41"/>
        <v>0</v>
      </c>
    </row>
    <row r="112" spans="1:30" s="49" customFormat="1" ht="12.75" hidden="1">
      <c r="A112" s="94">
        <v>107</v>
      </c>
      <c r="B112" s="36"/>
      <c r="C112" s="141"/>
      <c r="D112" s="57"/>
      <c r="E112" s="79">
        <f t="shared" si="38"/>
        <v>0</v>
      </c>
      <c r="F112" s="80">
        <v>0</v>
      </c>
      <c r="G112" s="47">
        <f t="shared" si="31"/>
        <v>0</v>
      </c>
      <c r="H112" s="47">
        <f t="shared" si="32"/>
        <v>0</v>
      </c>
      <c r="I112" s="47">
        <f t="shared" si="33"/>
        <v>0</v>
      </c>
      <c r="J112" s="47">
        <f t="shared" si="34"/>
        <v>0</v>
      </c>
      <c r="K112" s="47">
        <f t="shared" si="35"/>
        <v>0</v>
      </c>
      <c r="L112" s="47">
        <f t="shared" si="36"/>
        <v>0</v>
      </c>
      <c r="M112" s="47">
        <f t="shared" si="37"/>
        <v>0</v>
      </c>
      <c r="N112" s="80">
        <v>0</v>
      </c>
      <c r="O112" s="47">
        <v>0</v>
      </c>
      <c r="P112" s="47">
        <v>0</v>
      </c>
      <c r="Q112" s="47">
        <v>0</v>
      </c>
      <c r="R112" s="47">
        <v>0</v>
      </c>
      <c r="S112" s="130">
        <v>0</v>
      </c>
      <c r="T112" s="47">
        <v>0</v>
      </c>
      <c r="U112" s="81">
        <f t="shared" si="39"/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71">
        <f t="shared" si="40"/>
        <v>0</v>
      </c>
      <c r="AD112" s="113">
        <f t="shared" si="41"/>
        <v>0</v>
      </c>
    </row>
    <row r="113" spans="1:30" s="49" customFormat="1" ht="12.75" hidden="1">
      <c r="A113" s="94">
        <v>108</v>
      </c>
      <c r="B113" s="36"/>
      <c r="C113" s="141"/>
      <c r="D113" s="57"/>
      <c r="E113" s="79">
        <f t="shared" si="38"/>
        <v>0</v>
      </c>
      <c r="F113" s="80">
        <v>0</v>
      </c>
      <c r="G113" s="47">
        <f t="shared" si="31"/>
        <v>0</v>
      </c>
      <c r="H113" s="47">
        <f t="shared" si="32"/>
        <v>0</v>
      </c>
      <c r="I113" s="47">
        <f t="shared" si="33"/>
        <v>0</v>
      </c>
      <c r="J113" s="47">
        <f t="shared" si="34"/>
        <v>0</v>
      </c>
      <c r="K113" s="47">
        <f t="shared" si="35"/>
        <v>0</v>
      </c>
      <c r="L113" s="47">
        <f t="shared" si="36"/>
        <v>0</v>
      </c>
      <c r="M113" s="47">
        <f t="shared" si="37"/>
        <v>0</v>
      </c>
      <c r="N113" s="80">
        <v>0</v>
      </c>
      <c r="O113" s="47">
        <v>0</v>
      </c>
      <c r="P113" s="47">
        <v>0</v>
      </c>
      <c r="Q113" s="47">
        <v>0</v>
      </c>
      <c r="R113" s="47">
        <v>0</v>
      </c>
      <c r="S113" s="130">
        <v>0</v>
      </c>
      <c r="T113" s="47">
        <v>0</v>
      </c>
      <c r="U113" s="81">
        <f t="shared" si="39"/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71">
        <f t="shared" si="40"/>
        <v>0</v>
      </c>
      <c r="AD113" s="113">
        <f t="shared" si="41"/>
        <v>0</v>
      </c>
    </row>
    <row r="114" spans="1:30" s="49" customFormat="1" ht="12.75" hidden="1">
      <c r="A114" s="94">
        <v>109</v>
      </c>
      <c r="B114" s="36"/>
      <c r="C114" s="141"/>
      <c r="D114" s="57"/>
      <c r="E114" s="79">
        <f t="shared" si="38"/>
        <v>0</v>
      </c>
      <c r="F114" s="80">
        <v>0</v>
      </c>
      <c r="G114" s="47">
        <f t="shared" si="31"/>
        <v>0</v>
      </c>
      <c r="H114" s="47">
        <f t="shared" si="32"/>
        <v>0</v>
      </c>
      <c r="I114" s="47">
        <f t="shared" si="33"/>
        <v>0</v>
      </c>
      <c r="J114" s="47">
        <f t="shared" si="34"/>
        <v>0</v>
      </c>
      <c r="K114" s="47">
        <f t="shared" si="35"/>
        <v>0</v>
      </c>
      <c r="L114" s="47">
        <f t="shared" si="36"/>
        <v>0</v>
      </c>
      <c r="M114" s="47">
        <f t="shared" si="37"/>
        <v>0</v>
      </c>
      <c r="N114" s="80">
        <v>0</v>
      </c>
      <c r="O114" s="47">
        <v>0</v>
      </c>
      <c r="P114" s="47">
        <v>0</v>
      </c>
      <c r="Q114" s="47">
        <v>0</v>
      </c>
      <c r="R114" s="47">
        <v>0</v>
      </c>
      <c r="S114" s="130">
        <v>0</v>
      </c>
      <c r="T114" s="47">
        <v>0</v>
      </c>
      <c r="U114" s="81">
        <f t="shared" si="39"/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71">
        <f t="shared" si="40"/>
        <v>0</v>
      </c>
      <c r="AD114" s="113">
        <f t="shared" si="41"/>
        <v>0</v>
      </c>
    </row>
    <row r="115" spans="1:30" s="49" customFormat="1" ht="12.75" hidden="1">
      <c r="A115" s="94">
        <v>110</v>
      </c>
      <c r="B115" s="36"/>
      <c r="C115" s="141"/>
      <c r="D115" s="57"/>
      <c r="E115" s="79">
        <f t="shared" si="38"/>
        <v>0</v>
      </c>
      <c r="F115" s="80">
        <v>0</v>
      </c>
      <c r="G115" s="47">
        <f t="shared" si="31"/>
        <v>0</v>
      </c>
      <c r="H115" s="47">
        <f t="shared" si="32"/>
        <v>0</v>
      </c>
      <c r="I115" s="47">
        <f t="shared" si="33"/>
        <v>0</v>
      </c>
      <c r="J115" s="47">
        <f t="shared" si="34"/>
        <v>0</v>
      </c>
      <c r="K115" s="47">
        <f t="shared" si="35"/>
        <v>0</v>
      </c>
      <c r="L115" s="47">
        <f t="shared" si="36"/>
        <v>0</v>
      </c>
      <c r="M115" s="47">
        <f t="shared" si="37"/>
        <v>0</v>
      </c>
      <c r="N115" s="80">
        <v>0</v>
      </c>
      <c r="O115" s="47">
        <v>0</v>
      </c>
      <c r="P115" s="47">
        <v>0</v>
      </c>
      <c r="Q115" s="47">
        <v>0</v>
      </c>
      <c r="R115" s="47">
        <v>0</v>
      </c>
      <c r="S115" s="130">
        <v>0</v>
      </c>
      <c r="T115" s="47">
        <v>0</v>
      </c>
      <c r="U115" s="81">
        <f t="shared" si="39"/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0</v>
      </c>
      <c r="AB115" s="47">
        <v>0</v>
      </c>
      <c r="AC115" s="71">
        <f t="shared" si="40"/>
        <v>0</v>
      </c>
      <c r="AD115" s="113">
        <f t="shared" si="41"/>
        <v>0</v>
      </c>
    </row>
    <row r="116" spans="1:30" s="49" customFormat="1" ht="12.75" hidden="1">
      <c r="A116" s="94">
        <v>111</v>
      </c>
      <c r="B116" s="36"/>
      <c r="C116" s="141"/>
      <c r="D116" s="57"/>
      <c r="E116" s="79">
        <f t="shared" si="38"/>
        <v>0</v>
      </c>
      <c r="F116" s="80">
        <v>0</v>
      </c>
      <c r="G116" s="47">
        <f t="shared" si="31"/>
        <v>0</v>
      </c>
      <c r="H116" s="47">
        <f t="shared" si="32"/>
        <v>0</v>
      </c>
      <c r="I116" s="47">
        <f t="shared" si="33"/>
        <v>0</v>
      </c>
      <c r="J116" s="47">
        <f t="shared" si="34"/>
        <v>0</v>
      </c>
      <c r="K116" s="47">
        <f t="shared" si="35"/>
        <v>0</v>
      </c>
      <c r="L116" s="47">
        <f t="shared" si="36"/>
        <v>0</v>
      </c>
      <c r="M116" s="47">
        <f t="shared" si="37"/>
        <v>0</v>
      </c>
      <c r="N116" s="80">
        <v>0</v>
      </c>
      <c r="O116" s="47">
        <v>0</v>
      </c>
      <c r="P116" s="47">
        <v>0</v>
      </c>
      <c r="Q116" s="47">
        <v>0</v>
      </c>
      <c r="R116" s="47">
        <v>0</v>
      </c>
      <c r="S116" s="130">
        <v>0</v>
      </c>
      <c r="T116" s="47">
        <v>0</v>
      </c>
      <c r="U116" s="81">
        <f t="shared" si="39"/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71">
        <f t="shared" si="40"/>
        <v>0</v>
      </c>
      <c r="AD116" s="113">
        <f t="shared" si="41"/>
        <v>0</v>
      </c>
    </row>
    <row r="117" spans="1:30" s="49" customFormat="1" ht="12.75" hidden="1">
      <c r="A117" s="94">
        <v>112</v>
      </c>
      <c r="B117" s="36"/>
      <c r="C117" s="141"/>
      <c r="D117" s="57"/>
      <c r="E117" s="79">
        <f t="shared" si="38"/>
        <v>0</v>
      </c>
      <c r="F117" s="80">
        <v>0</v>
      </c>
      <c r="G117" s="47">
        <f t="shared" si="31"/>
        <v>0</v>
      </c>
      <c r="H117" s="47">
        <f t="shared" si="32"/>
        <v>0</v>
      </c>
      <c r="I117" s="47">
        <f t="shared" si="33"/>
        <v>0</v>
      </c>
      <c r="J117" s="47">
        <f t="shared" si="34"/>
        <v>0</v>
      </c>
      <c r="K117" s="47">
        <f t="shared" si="35"/>
        <v>0</v>
      </c>
      <c r="L117" s="47">
        <f t="shared" si="36"/>
        <v>0</v>
      </c>
      <c r="M117" s="47">
        <f t="shared" si="37"/>
        <v>0</v>
      </c>
      <c r="N117" s="80">
        <v>0</v>
      </c>
      <c r="O117" s="47">
        <v>0</v>
      </c>
      <c r="P117" s="47">
        <v>0</v>
      </c>
      <c r="Q117" s="47">
        <v>0</v>
      </c>
      <c r="R117" s="47">
        <v>0</v>
      </c>
      <c r="S117" s="130">
        <v>0</v>
      </c>
      <c r="T117" s="47">
        <v>0</v>
      </c>
      <c r="U117" s="81">
        <f t="shared" si="39"/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71">
        <f t="shared" si="40"/>
        <v>0</v>
      </c>
      <c r="AD117" s="113">
        <f t="shared" si="41"/>
        <v>0</v>
      </c>
    </row>
    <row r="118" spans="1:30" s="49" customFormat="1" ht="12.75" hidden="1">
      <c r="A118" s="94">
        <v>113</v>
      </c>
      <c r="B118" s="36"/>
      <c r="C118" s="141"/>
      <c r="D118" s="57"/>
      <c r="E118" s="79">
        <f t="shared" si="38"/>
        <v>0</v>
      </c>
      <c r="F118" s="80">
        <v>0</v>
      </c>
      <c r="G118" s="47">
        <f t="shared" si="31"/>
        <v>0</v>
      </c>
      <c r="H118" s="47">
        <f t="shared" si="32"/>
        <v>0</v>
      </c>
      <c r="I118" s="47">
        <f t="shared" si="33"/>
        <v>0</v>
      </c>
      <c r="J118" s="47">
        <f t="shared" si="34"/>
        <v>0</v>
      </c>
      <c r="K118" s="47">
        <f t="shared" si="35"/>
        <v>0</v>
      </c>
      <c r="L118" s="47">
        <f t="shared" si="36"/>
        <v>0</v>
      </c>
      <c r="M118" s="47">
        <f t="shared" si="37"/>
        <v>0</v>
      </c>
      <c r="N118" s="80">
        <v>0</v>
      </c>
      <c r="O118" s="47">
        <v>0</v>
      </c>
      <c r="P118" s="47">
        <v>0</v>
      </c>
      <c r="Q118" s="47">
        <v>0</v>
      </c>
      <c r="R118" s="47">
        <v>0</v>
      </c>
      <c r="S118" s="130">
        <v>0</v>
      </c>
      <c r="T118" s="47">
        <v>0</v>
      </c>
      <c r="U118" s="81">
        <f t="shared" si="39"/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71">
        <f t="shared" si="40"/>
        <v>0</v>
      </c>
      <c r="AD118" s="113">
        <f t="shared" si="41"/>
        <v>0</v>
      </c>
    </row>
    <row r="119" spans="1:30" s="49" customFormat="1" ht="12.75" hidden="1">
      <c r="A119" s="94">
        <v>114</v>
      </c>
      <c r="B119" s="36"/>
      <c r="C119" s="141"/>
      <c r="D119" s="57"/>
      <c r="E119" s="79">
        <f t="shared" si="38"/>
        <v>0</v>
      </c>
      <c r="F119" s="80">
        <v>0</v>
      </c>
      <c r="G119" s="47">
        <f t="shared" si="31"/>
        <v>0</v>
      </c>
      <c r="H119" s="47">
        <f t="shared" si="32"/>
        <v>0</v>
      </c>
      <c r="I119" s="47">
        <f t="shared" si="33"/>
        <v>0</v>
      </c>
      <c r="J119" s="47">
        <f t="shared" si="34"/>
        <v>0</v>
      </c>
      <c r="K119" s="47">
        <f t="shared" si="35"/>
        <v>0</v>
      </c>
      <c r="L119" s="47">
        <f t="shared" si="36"/>
        <v>0</v>
      </c>
      <c r="M119" s="47">
        <f t="shared" si="37"/>
        <v>0</v>
      </c>
      <c r="N119" s="80">
        <v>0</v>
      </c>
      <c r="O119" s="47">
        <v>0</v>
      </c>
      <c r="P119" s="47">
        <v>0</v>
      </c>
      <c r="Q119" s="47">
        <v>0</v>
      </c>
      <c r="R119" s="47">
        <v>0</v>
      </c>
      <c r="S119" s="130">
        <v>0</v>
      </c>
      <c r="T119" s="47">
        <v>0</v>
      </c>
      <c r="U119" s="81">
        <f t="shared" si="39"/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0</v>
      </c>
      <c r="AB119" s="47">
        <v>0</v>
      </c>
      <c r="AC119" s="71">
        <f t="shared" si="40"/>
        <v>0</v>
      </c>
      <c r="AD119" s="113">
        <f t="shared" si="41"/>
        <v>0</v>
      </c>
    </row>
    <row r="120" spans="1:30" s="49" customFormat="1" ht="12.75" hidden="1">
      <c r="A120" s="94">
        <v>115</v>
      </c>
      <c r="B120" s="36"/>
      <c r="C120" s="141"/>
      <c r="D120" s="57"/>
      <c r="E120" s="79">
        <f t="shared" si="38"/>
        <v>0</v>
      </c>
      <c r="F120" s="80">
        <v>0</v>
      </c>
      <c r="G120" s="47">
        <f t="shared" si="31"/>
        <v>0</v>
      </c>
      <c r="H120" s="47">
        <f t="shared" si="32"/>
        <v>0</v>
      </c>
      <c r="I120" s="47">
        <f t="shared" si="33"/>
        <v>0</v>
      </c>
      <c r="J120" s="47">
        <f t="shared" si="34"/>
        <v>0</v>
      </c>
      <c r="K120" s="47">
        <f t="shared" si="35"/>
        <v>0</v>
      </c>
      <c r="L120" s="47">
        <f t="shared" si="36"/>
        <v>0</v>
      </c>
      <c r="M120" s="47">
        <f t="shared" si="37"/>
        <v>0</v>
      </c>
      <c r="N120" s="80">
        <v>0</v>
      </c>
      <c r="O120" s="47">
        <v>0</v>
      </c>
      <c r="P120" s="47">
        <v>0</v>
      </c>
      <c r="Q120" s="47">
        <v>0</v>
      </c>
      <c r="R120" s="47">
        <v>0</v>
      </c>
      <c r="S120" s="130">
        <v>0</v>
      </c>
      <c r="T120" s="47">
        <v>0</v>
      </c>
      <c r="U120" s="81">
        <f t="shared" si="39"/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71">
        <f t="shared" si="40"/>
        <v>0</v>
      </c>
      <c r="AD120" s="113">
        <f t="shared" si="41"/>
        <v>0</v>
      </c>
    </row>
    <row r="121" spans="1:30" s="49" customFormat="1" ht="12.75" hidden="1">
      <c r="A121" s="94">
        <v>116</v>
      </c>
      <c r="B121" s="36"/>
      <c r="C121" s="141"/>
      <c r="D121" s="57"/>
      <c r="E121" s="79">
        <f t="shared" si="38"/>
        <v>0</v>
      </c>
      <c r="F121" s="80">
        <v>0</v>
      </c>
      <c r="G121" s="47">
        <f t="shared" si="31"/>
        <v>0</v>
      </c>
      <c r="H121" s="47">
        <f t="shared" si="32"/>
        <v>0</v>
      </c>
      <c r="I121" s="47">
        <f t="shared" si="33"/>
        <v>0</v>
      </c>
      <c r="J121" s="47">
        <f t="shared" si="34"/>
        <v>0</v>
      </c>
      <c r="K121" s="47">
        <f t="shared" si="35"/>
        <v>0</v>
      </c>
      <c r="L121" s="47">
        <f t="shared" si="36"/>
        <v>0</v>
      </c>
      <c r="M121" s="47">
        <f t="shared" si="37"/>
        <v>0</v>
      </c>
      <c r="N121" s="80">
        <v>0</v>
      </c>
      <c r="O121" s="47">
        <v>0</v>
      </c>
      <c r="P121" s="47">
        <v>0</v>
      </c>
      <c r="Q121" s="47">
        <v>0</v>
      </c>
      <c r="R121" s="47">
        <v>0</v>
      </c>
      <c r="S121" s="130">
        <v>0</v>
      </c>
      <c r="T121" s="47">
        <v>0</v>
      </c>
      <c r="U121" s="81">
        <f t="shared" si="39"/>
        <v>0</v>
      </c>
      <c r="V121" s="47">
        <v>0</v>
      </c>
      <c r="W121" s="47">
        <v>0</v>
      </c>
      <c r="X121" s="47">
        <v>0</v>
      </c>
      <c r="Y121" s="47">
        <v>0</v>
      </c>
      <c r="Z121" s="47">
        <v>0</v>
      </c>
      <c r="AA121" s="47">
        <v>0</v>
      </c>
      <c r="AB121" s="47">
        <v>0</v>
      </c>
      <c r="AC121" s="71">
        <f t="shared" si="40"/>
        <v>0</v>
      </c>
      <c r="AD121" s="113">
        <f t="shared" si="41"/>
        <v>0</v>
      </c>
    </row>
    <row r="122" spans="1:30" s="49" customFormat="1" ht="12.75" hidden="1">
      <c r="A122" s="94">
        <v>117</v>
      </c>
      <c r="B122" s="36"/>
      <c r="C122" s="141"/>
      <c r="D122" s="57"/>
      <c r="E122" s="79">
        <f t="shared" si="38"/>
        <v>0</v>
      </c>
      <c r="F122" s="80">
        <v>0</v>
      </c>
      <c r="G122" s="47">
        <f t="shared" si="31"/>
        <v>0</v>
      </c>
      <c r="H122" s="47">
        <f t="shared" si="32"/>
        <v>0</v>
      </c>
      <c r="I122" s="47">
        <f t="shared" si="33"/>
        <v>0</v>
      </c>
      <c r="J122" s="47">
        <f t="shared" si="34"/>
        <v>0</v>
      </c>
      <c r="K122" s="47">
        <f t="shared" si="35"/>
        <v>0</v>
      </c>
      <c r="L122" s="47">
        <f t="shared" si="36"/>
        <v>0</v>
      </c>
      <c r="M122" s="47">
        <f t="shared" si="37"/>
        <v>0</v>
      </c>
      <c r="N122" s="80">
        <v>0</v>
      </c>
      <c r="O122" s="47">
        <v>0</v>
      </c>
      <c r="P122" s="47">
        <v>0</v>
      </c>
      <c r="Q122" s="47">
        <v>0</v>
      </c>
      <c r="R122" s="47">
        <v>0</v>
      </c>
      <c r="S122" s="130">
        <v>0</v>
      </c>
      <c r="T122" s="47">
        <v>0</v>
      </c>
      <c r="U122" s="81">
        <f t="shared" si="39"/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71">
        <f t="shared" si="40"/>
        <v>0</v>
      </c>
      <c r="AD122" s="113">
        <f t="shared" si="41"/>
        <v>0</v>
      </c>
    </row>
    <row r="123" spans="1:30" s="49" customFormat="1" ht="12.75" hidden="1">
      <c r="A123" s="94">
        <v>118</v>
      </c>
      <c r="B123" s="36"/>
      <c r="C123" s="141"/>
      <c r="D123" s="57"/>
      <c r="E123" s="79">
        <f t="shared" si="38"/>
        <v>0</v>
      </c>
      <c r="F123" s="80">
        <v>0</v>
      </c>
      <c r="G123" s="47">
        <f t="shared" si="31"/>
        <v>0</v>
      </c>
      <c r="H123" s="47">
        <f t="shared" si="32"/>
        <v>0</v>
      </c>
      <c r="I123" s="47">
        <f t="shared" si="33"/>
        <v>0</v>
      </c>
      <c r="J123" s="47">
        <f t="shared" si="34"/>
        <v>0</v>
      </c>
      <c r="K123" s="47">
        <f t="shared" si="35"/>
        <v>0</v>
      </c>
      <c r="L123" s="47">
        <f t="shared" si="36"/>
        <v>0</v>
      </c>
      <c r="M123" s="47">
        <f t="shared" si="37"/>
        <v>0</v>
      </c>
      <c r="N123" s="80">
        <v>0</v>
      </c>
      <c r="O123" s="47">
        <v>0</v>
      </c>
      <c r="P123" s="47">
        <v>0</v>
      </c>
      <c r="Q123" s="47">
        <v>0</v>
      </c>
      <c r="R123" s="47">
        <v>0</v>
      </c>
      <c r="S123" s="130">
        <v>0</v>
      </c>
      <c r="T123" s="47">
        <v>0</v>
      </c>
      <c r="U123" s="81">
        <f t="shared" si="39"/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0</v>
      </c>
      <c r="AB123" s="47">
        <v>0</v>
      </c>
      <c r="AC123" s="71">
        <f t="shared" si="40"/>
        <v>0</v>
      </c>
      <c r="AD123" s="113">
        <f t="shared" si="41"/>
        <v>0</v>
      </c>
    </row>
    <row r="124" spans="1:30" s="49" customFormat="1" ht="12.75" hidden="1">
      <c r="A124" s="94">
        <v>119</v>
      </c>
      <c r="B124" s="36"/>
      <c r="C124" s="141"/>
      <c r="D124" s="57"/>
      <c r="E124" s="79">
        <f t="shared" si="38"/>
        <v>0</v>
      </c>
      <c r="F124" s="80">
        <v>0</v>
      </c>
      <c r="G124" s="47">
        <f t="shared" si="31"/>
        <v>0</v>
      </c>
      <c r="H124" s="47">
        <f t="shared" si="32"/>
        <v>0</v>
      </c>
      <c r="I124" s="47">
        <f t="shared" si="33"/>
        <v>0</v>
      </c>
      <c r="J124" s="47">
        <f t="shared" si="34"/>
        <v>0</v>
      </c>
      <c r="K124" s="47">
        <f t="shared" si="35"/>
        <v>0</v>
      </c>
      <c r="L124" s="47">
        <f t="shared" si="36"/>
        <v>0</v>
      </c>
      <c r="M124" s="47">
        <f t="shared" si="37"/>
        <v>0</v>
      </c>
      <c r="N124" s="80">
        <v>0</v>
      </c>
      <c r="O124" s="47">
        <v>0</v>
      </c>
      <c r="P124" s="47">
        <v>0</v>
      </c>
      <c r="Q124" s="47">
        <v>0</v>
      </c>
      <c r="R124" s="47">
        <v>0</v>
      </c>
      <c r="S124" s="130">
        <v>0</v>
      </c>
      <c r="T124" s="47">
        <v>0</v>
      </c>
      <c r="U124" s="81">
        <f t="shared" si="39"/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0</v>
      </c>
      <c r="AB124" s="47">
        <v>0</v>
      </c>
      <c r="AC124" s="71">
        <f t="shared" si="40"/>
        <v>0</v>
      </c>
      <c r="AD124" s="113">
        <f t="shared" si="41"/>
        <v>0</v>
      </c>
    </row>
    <row r="125" spans="1:30" s="49" customFormat="1" ht="12.75" hidden="1">
      <c r="A125" s="94">
        <v>120</v>
      </c>
      <c r="B125" s="36"/>
      <c r="C125" s="141"/>
      <c r="D125" s="57"/>
      <c r="E125" s="79">
        <f t="shared" si="38"/>
        <v>0</v>
      </c>
      <c r="F125" s="80">
        <v>0</v>
      </c>
      <c r="G125" s="47">
        <f t="shared" si="31"/>
        <v>0</v>
      </c>
      <c r="H125" s="47">
        <f t="shared" si="32"/>
        <v>0</v>
      </c>
      <c r="I125" s="47">
        <f t="shared" si="33"/>
        <v>0</v>
      </c>
      <c r="J125" s="47">
        <f t="shared" si="34"/>
        <v>0</v>
      </c>
      <c r="K125" s="47">
        <f t="shared" si="35"/>
        <v>0</v>
      </c>
      <c r="L125" s="47">
        <f t="shared" si="36"/>
        <v>0</v>
      </c>
      <c r="M125" s="47">
        <f t="shared" si="37"/>
        <v>0</v>
      </c>
      <c r="N125" s="80">
        <v>0</v>
      </c>
      <c r="O125" s="47">
        <v>0</v>
      </c>
      <c r="P125" s="47">
        <v>0</v>
      </c>
      <c r="Q125" s="47">
        <v>0</v>
      </c>
      <c r="R125" s="47">
        <v>0</v>
      </c>
      <c r="S125" s="130">
        <v>0</v>
      </c>
      <c r="T125" s="47">
        <v>0</v>
      </c>
      <c r="U125" s="81">
        <f t="shared" si="39"/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0</v>
      </c>
      <c r="AC125" s="71">
        <f t="shared" si="40"/>
        <v>0</v>
      </c>
      <c r="AD125" s="113">
        <f t="shared" si="41"/>
        <v>0</v>
      </c>
    </row>
    <row r="126" spans="1:30" s="49" customFormat="1" ht="12.75" hidden="1">
      <c r="A126" s="94">
        <v>121</v>
      </c>
      <c r="B126" s="36"/>
      <c r="C126" s="141"/>
      <c r="D126" s="57"/>
      <c r="E126" s="79">
        <f t="shared" si="38"/>
        <v>0</v>
      </c>
      <c r="F126" s="80">
        <v>0</v>
      </c>
      <c r="G126" s="47">
        <f t="shared" si="31"/>
        <v>0</v>
      </c>
      <c r="H126" s="47">
        <f t="shared" si="32"/>
        <v>0</v>
      </c>
      <c r="I126" s="47">
        <f t="shared" si="33"/>
        <v>0</v>
      </c>
      <c r="J126" s="47">
        <f t="shared" si="34"/>
        <v>0</v>
      </c>
      <c r="K126" s="47">
        <f t="shared" si="35"/>
        <v>0</v>
      </c>
      <c r="L126" s="47">
        <f t="shared" si="36"/>
        <v>0</v>
      </c>
      <c r="M126" s="47">
        <f t="shared" si="37"/>
        <v>0</v>
      </c>
      <c r="N126" s="80">
        <v>0</v>
      </c>
      <c r="O126" s="47">
        <v>0</v>
      </c>
      <c r="P126" s="47">
        <v>0</v>
      </c>
      <c r="Q126" s="47">
        <v>0</v>
      </c>
      <c r="R126" s="47">
        <v>0</v>
      </c>
      <c r="S126" s="130">
        <v>0</v>
      </c>
      <c r="T126" s="47">
        <v>0</v>
      </c>
      <c r="U126" s="81">
        <f t="shared" si="39"/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7">
        <v>0</v>
      </c>
      <c r="AB126" s="47">
        <v>0</v>
      </c>
      <c r="AC126" s="71">
        <f t="shared" si="40"/>
        <v>0</v>
      </c>
      <c r="AD126" s="113">
        <f t="shared" si="41"/>
        <v>0</v>
      </c>
    </row>
    <row r="127" spans="1:30" s="49" customFormat="1" ht="12.75" hidden="1">
      <c r="A127" s="94">
        <v>122</v>
      </c>
      <c r="B127" s="36"/>
      <c r="C127" s="141"/>
      <c r="D127" s="57"/>
      <c r="E127" s="79">
        <f t="shared" si="38"/>
        <v>0</v>
      </c>
      <c r="F127" s="80">
        <v>0</v>
      </c>
      <c r="G127" s="47">
        <f t="shared" si="31"/>
        <v>0</v>
      </c>
      <c r="H127" s="47">
        <f t="shared" si="32"/>
        <v>0</v>
      </c>
      <c r="I127" s="47">
        <f t="shared" si="33"/>
        <v>0</v>
      </c>
      <c r="J127" s="47">
        <f t="shared" si="34"/>
        <v>0</v>
      </c>
      <c r="K127" s="47">
        <f t="shared" si="35"/>
        <v>0</v>
      </c>
      <c r="L127" s="47">
        <f t="shared" si="36"/>
        <v>0</v>
      </c>
      <c r="M127" s="47">
        <f t="shared" si="37"/>
        <v>0</v>
      </c>
      <c r="N127" s="80">
        <v>0</v>
      </c>
      <c r="O127" s="47">
        <v>0</v>
      </c>
      <c r="P127" s="47">
        <v>0</v>
      </c>
      <c r="Q127" s="47">
        <v>0</v>
      </c>
      <c r="R127" s="47">
        <v>0</v>
      </c>
      <c r="S127" s="130">
        <v>0</v>
      </c>
      <c r="T127" s="47">
        <v>0</v>
      </c>
      <c r="U127" s="81">
        <f t="shared" si="39"/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71">
        <f t="shared" si="40"/>
        <v>0</v>
      </c>
      <c r="AD127" s="113">
        <f t="shared" si="41"/>
        <v>0</v>
      </c>
    </row>
    <row r="128" spans="1:30" s="49" customFormat="1" ht="12.75" hidden="1">
      <c r="A128" s="94">
        <v>123</v>
      </c>
      <c r="B128" s="36"/>
      <c r="C128" s="141"/>
      <c r="D128" s="57"/>
      <c r="E128" s="79">
        <f t="shared" si="38"/>
        <v>0</v>
      </c>
      <c r="F128" s="80">
        <v>0</v>
      </c>
      <c r="G128" s="47">
        <f t="shared" si="31"/>
        <v>0</v>
      </c>
      <c r="H128" s="47">
        <f t="shared" si="32"/>
        <v>0</v>
      </c>
      <c r="I128" s="47">
        <f t="shared" si="33"/>
        <v>0</v>
      </c>
      <c r="J128" s="47">
        <f t="shared" si="34"/>
        <v>0</v>
      </c>
      <c r="K128" s="47">
        <f t="shared" si="35"/>
        <v>0</v>
      </c>
      <c r="L128" s="47">
        <f t="shared" si="36"/>
        <v>0</v>
      </c>
      <c r="M128" s="47">
        <f t="shared" si="37"/>
        <v>0</v>
      </c>
      <c r="N128" s="80">
        <v>0</v>
      </c>
      <c r="O128" s="47">
        <v>0</v>
      </c>
      <c r="P128" s="47">
        <v>0</v>
      </c>
      <c r="Q128" s="47">
        <v>0</v>
      </c>
      <c r="R128" s="47">
        <v>0</v>
      </c>
      <c r="S128" s="130">
        <v>0</v>
      </c>
      <c r="T128" s="47">
        <v>0</v>
      </c>
      <c r="U128" s="81">
        <f t="shared" si="39"/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71">
        <f t="shared" si="40"/>
        <v>0</v>
      </c>
      <c r="AD128" s="113">
        <f t="shared" si="41"/>
        <v>0</v>
      </c>
    </row>
    <row r="129" spans="1:30" s="49" customFormat="1" ht="12.75" hidden="1">
      <c r="A129" s="94">
        <v>124</v>
      </c>
      <c r="B129" s="36"/>
      <c r="C129" s="141"/>
      <c r="D129" s="57"/>
      <c r="E129" s="79">
        <f t="shared" si="38"/>
        <v>0</v>
      </c>
      <c r="F129" s="80">
        <v>0</v>
      </c>
      <c r="G129" s="47">
        <f t="shared" si="31"/>
        <v>0</v>
      </c>
      <c r="H129" s="47">
        <f t="shared" si="32"/>
        <v>0</v>
      </c>
      <c r="I129" s="47">
        <f t="shared" si="33"/>
        <v>0</v>
      </c>
      <c r="J129" s="47">
        <f t="shared" si="34"/>
        <v>0</v>
      </c>
      <c r="K129" s="47">
        <f t="shared" si="35"/>
        <v>0</v>
      </c>
      <c r="L129" s="47">
        <f t="shared" si="36"/>
        <v>0</v>
      </c>
      <c r="M129" s="47">
        <f t="shared" si="37"/>
        <v>0</v>
      </c>
      <c r="N129" s="80">
        <v>0</v>
      </c>
      <c r="O129" s="47">
        <v>0</v>
      </c>
      <c r="P129" s="47">
        <v>0</v>
      </c>
      <c r="Q129" s="47">
        <v>0</v>
      </c>
      <c r="R129" s="47">
        <v>0</v>
      </c>
      <c r="S129" s="130">
        <v>0</v>
      </c>
      <c r="T129" s="47">
        <v>0</v>
      </c>
      <c r="U129" s="81">
        <f t="shared" si="39"/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0</v>
      </c>
      <c r="AB129" s="47">
        <v>0</v>
      </c>
      <c r="AC129" s="71">
        <f t="shared" si="40"/>
        <v>0</v>
      </c>
      <c r="AD129" s="113">
        <f t="shared" si="41"/>
        <v>0</v>
      </c>
    </row>
    <row r="130" spans="1:30" s="49" customFormat="1" ht="12.75" hidden="1">
      <c r="A130" s="94">
        <v>125</v>
      </c>
      <c r="B130" s="36"/>
      <c r="C130" s="141"/>
      <c r="D130" s="57"/>
      <c r="E130" s="79">
        <f t="shared" si="38"/>
        <v>0</v>
      </c>
      <c r="F130" s="80">
        <v>0</v>
      </c>
      <c r="G130" s="47">
        <f t="shared" si="31"/>
        <v>0</v>
      </c>
      <c r="H130" s="47">
        <f t="shared" si="32"/>
        <v>0</v>
      </c>
      <c r="I130" s="47">
        <f t="shared" si="33"/>
        <v>0</v>
      </c>
      <c r="J130" s="47">
        <f t="shared" si="34"/>
        <v>0</v>
      </c>
      <c r="K130" s="47">
        <f t="shared" si="35"/>
        <v>0</v>
      </c>
      <c r="L130" s="47">
        <f t="shared" si="36"/>
        <v>0</v>
      </c>
      <c r="M130" s="47">
        <f t="shared" si="37"/>
        <v>0</v>
      </c>
      <c r="N130" s="80">
        <v>0</v>
      </c>
      <c r="O130" s="47">
        <v>0</v>
      </c>
      <c r="P130" s="47">
        <v>0</v>
      </c>
      <c r="Q130" s="47">
        <v>0</v>
      </c>
      <c r="R130" s="47">
        <v>0</v>
      </c>
      <c r="S130" s="130">
        <v>0</v>
      </c>
      <c r="T130" s="47">
        <v>0</v>
      </c>
      <c r="U130" s="81">
        <f t="shared" si="39"/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71">
        <f t="shared" si="40"/>
        <v>0</v>
      </c>
      <c r="AD130" s="113">
        <f t="shared" si="41"/>
        <v>0</v>
      </c>
    </row>
    <row r="131" spans="1:30" s="49" customFormat="1" ht="12.75" hidden="1">
      <c r="A131" s="94">
        <v>126</v>
      </c>
      <c r="B131" s="36"/>
      <c r="C131" s="141"/>
      <c r="D131" s="57"/>
      <c r="E131" s="79">
        <f t="shared" si="38"/>
        <v>0</v>
      </c>
      <c r="F131" s="80">
        <v>0</v>
      </c>
      <c r="G131" s="47">
        <f t="shared" si="31"/>
        <v>0</v>
      </c>
      <c r="H131" s="47">
        <f t="shared" si="32"/>
        <v>0</v>
      </c>
      <c r="I131" s="47">
        <f t="shared" si="33"/>
        <v>0</v>
      </c>
      <c r="J131" s="47">
        <f t="shared" si="34"/>
        <v>0</v>
      </c>
      <c r="K131" s="47">
        <f t="shared" si="35"/>
        <v>0</v>
      </c>
      <c r="L131" s="47">
        <f t="shared" si="36"/>
        <v>0</v>
      </c>
      <c r="M131" s="47">
        <f t="shared" si="37"/>
        <v>0</v>
      </c>
      <c r="N131" s="80">
        <v>0</v>
      </c>
      <c r="O131" s="47">
        <v>0</v>
      </c>
      <c r="P131" s="47">
        <v>0</v>
      </c>
      <c r="Q131" s="47">
        <v>0</v>
      </c>
      <c r="R131" s="47">
        <v>0</v>
      </c>
      <c r="S131" s="130">
        <v>0</v>
      </c>
      <c r="T131" s="47">
        <v>0</v>
      </c>
      <c r="U131" s="81">
        <f t="shared" si="39"/>
        <v>0</v>
      </c>
      <c r="V131" s="47">
        <v>0</v>
      </c>
      <c r="W131" s="47">
        <v>0</v>
      </c>
      <c r="X131" s="47">
        <v>0</v>
      </c>
      <c r="Y131" s="47">
        <v>0</v>
      </c>
      <c r="Z131" s="47">
        <v>0</v>
      </c>
      <c r="AA131" s="47">
        <v>0</v>
      </c>
      <c r="AB131" s="47">
        <v>0</v>
      </c>
      <c r="AC131" s="71">
        <f t="shared" si="40"/>
        <v>0</v>
      </c>
      <c r="AD131" s="113">
        <f t="shared" si="41"/>
        <v>0</v>
      </c>
    </row>
    <row r="132" spans="1:30" s="49" customFormat="1" ht="12.75" hidden="1">
      <c r="A132" s="94">
        <v>127</v>
      </c>
      <c r="B132" s="36"/>
      <c r="C132" s="141"/>
      <c r="D132" s="57"/>
      <c r="E132" s="79">
        <f t="shared" si="38"/>
        <v>0</v>
      </c>
      <c r="F132" s="80">
        <v>0</v>
      </c>
      <c r="G132" s="47">
        <f t="shared" si="31"/>
        <v>0</v>
      </c>
      <c r="H132" s="47">
        <f t="shared" si="32"/>
        <v>0</v>
      </c>
      <c r="I132" s="47">
        <f t="shared" si="33"/>
        <v>0</v>
      </c>
      <c r="J132" s="47">
        <f t="shared" si="34"/>
        <v>0</v>
      </c>
      <c r="K132" s="47">
        <f t="shared" si="35"/>
        <v>0</v>
      </c>
      <c r="L132" s="47">
        <f t="shared" si="36"/>
        <v>0</v>
      </c>
      <c r="M132" s="47">
        <f t="shared" si="37"/>
        <v>0</v>
      </c>
      <c r="N132" s="80">
        <v>0</v>
      </c>
      <c r="O132" s="47">
        <v>0</v>
      </c>
      <c r="P132" s="47">
        <v>0</v>
      </c>
      <c r="Q132" s="47">
        <v>0</v>
      </c>
      <c r="R132" s="47">
        <v>0</v>
      </c>
      <c r="S132" s="130">
        <v>0</v>
      </c>
      <c r="T132" s="47">
        <v>0</v>
      </c>
      <c r="U132" s="81">
        <f t="shared" si="39"/>
        <v>0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0</v>
      </c>
      <c r="AB132" s="47">
        <v>0</v>
      </c>
      <c r="AC132" s="71">
        <f t="shared" si="40"/>
        <v>0</v>
      </c>
      <c r="AD132" s="113">
        <f t="shared" si="41"/>
        <v>0</v>
      </c>
    </row>
    <row r="133" spans="1:30" s="49" customFormat="1" ht="12.75" hidden="1">
      <c r="A133" s="94">
        <v>128</v>
      </c>
      <c r="B133" s="36"/>
      <c r="C133" s="141"/>
      <c r="D133" s="57"/>
      <c r="E133" s="79">
        <f t="shared" si="38"/>
        <v>0</v>
      </c>
      <c r="F133" s="80">
        <v>0</v>
      </c>
      <c r="G133" s="47">
        <f t="shared" si="31"/>
        <v>0</v>
      </c>
      <c r="H133" s="47">
        <f t="shared" si="32"/>
        <v>0</v>
      </c>
      <c r="I133" s="47">
        <f t="shared" si="33"/>
        <v>0</v>
      </c>
      <c r="J133" s="47">
        <f t="shared" si="34"/>
        <v>0</v>
      </c>
      <c r="K133" s="47">
        <f t="shared" si="35"/>
        <v>0</v>
      </c>
      <c r="L133" s="47">
        <f t="shared" si="36"/>
        <v>0</v>
      </c>
      <c r="M133" s="47">
        <f t="shared" si="37"/>
        <v>0</v>
      </c>
      <c r="N133" s="80">
        <v>0</v>
      </c>
      <c r="O133" s="47">
        <v>0</v>
      </c>
      <c r="P133" s="47">
        <v>0</v>
      </c>
      <c r="Q133" s="47">
        <v>0</v>
      </c>
      <c r="R133" s="47">
        <v>0</v>
      </c>
      <c r="S133" s="130">
        <v>0</v>
      </c>
      <c r="T133" s="47">
        <v>0</v>
      </c>
      <c r="U133" s="81">
        <f t="shared" si="39"/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71">
        <f t="shared" si="40"/>
        <v>0</v>
      </c>
      <c r="AD133" s="113">
        <f t="shared" si="41"/>
        <v>0</v>
      </c>
    </row>
    <row r="134" spans="1:30" s="49" customFormat="1" ht="12.75" hidden="1">
      <c r="A134" s="94">
        <v>129</v>
      </c>
      <c r="B134" s="36"/>
      <c r="C134" s="141"/>
      <c r="D134" s="57"/>
      <c r="E134" s="79">
        <f t="shared" si="38"/>
        <v>0</v>
      </c>
      <c r="F134" s="80">
        <v>0</v>
      </c>
      <c r="G134" s="47">
        <f t="shared" si="31"/>
        <v>0</v>
      </c>
      <c r="H134" s="47">
        <f t="shared" si="32"/>
        <v>0</v>
      </c>
      <c r="I134" s="47">
        <f t="shared" si="33"/>
        <v>0</v>
      </c>
      <c r="J134" s="47">
        <f t="shared" si="34"/>
        <v>0</v>
      </c>
      <c r="K134" s="47">
        <f t="shared" si="35"/>
        <v>0</v>
      </c>
      <c r="L134" s="47">
        <f t="shared" si="36"/>
        <v>0</v>
      </c>
      <c r="M134" s="47">
        <f t="shared" si="37"/>
        <v>0</v>
      </c>
      <c r="N134" s="80">
        <v>0</v>
      </c>
      <c r="O134" s="47">
        <v>0</v>
      </c>
      <c r="P134" s="47">
        <v>0</v>
      </c>
      <c r="Q134" s="47">
        <v>0</v>
      </c>
      <c r="R134" s="47">
        <v>0</v>
      </c>
      <c r="S134" s="130">
        <v>0</v>
      </c>
      <c r="T134" s="47">
        <v>0</v>
      </c>
      <c r="U134" s="81">
        <f t="shared" si="39"/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7">
        <v>0</v>
      </c>
      <c r="AB134" s="47">
        <v>0</v>
      </c>
      <c r="AC134" s="71">
        <f t="shared" si="40"/>
        <v>0</v>
      </c>
      <c r="AD134" s="113">
        <f t="shared" si="41"/>
        <v>0</v>
      </c>
    </row>
    <row r="135" spans="1:30" s="49" customFormat="1" ht="12.75" hidden="1">
      <c r="A135" s="94">
        <v>130</v>
      </c>
      <c r="B135" s="36"/>
      <c r="C135" s="141"/>
      <c r="D135" s="57"/>
      <c r="E135" s="79">
        <f t="shared" si="38"/>
        <v>0</v>
      </c>
      <c r="F135" s="80">
        <v>0</v>
      </c>
      <c r="G135" s="47">
        <f t="shared" si="31"/>
        <v>0</v>
      </c>
      <c r="H135" s="47">
        <f t="shared" si="32"/>
        <v>0</v>
      </c>
      <c r="I135" s="47">
        <f t="shared" si="33"/>
        <v>0</v>
      </c>
      <c r="J135" s="47">
        <f t="shared" si="34"/>
        <v>0</v>
      </c>
      <c r="K135" s="47">
        <f t="shared" si="35"/>
        <v>0</v>
      </c>
      <c r="L135" s="47">
        <f t="shared" si="36"/>
        <v>0</v>
      </c>
      <c r="M135" s="47">
        <f t="shared" si="37"/>
        <v>0</v>
      </c>
      <c r="N135" s="80">
        <v>0</v>
      </c>
      <c r="O135" s="47">
        <v>0</v>
      </c>
      <c r="P135" s="47">
        <v>0</v>
      </c>
      <c r="Q135" s="47">
        <v>0</v>
      </c>
      <c r="R135" s="47">
        <v>0</v>
      </c>
      <c r="S135" s="130">
        <v>0</v>
      </c>
      <c r="T135" s="47">
        <v>0</v>
      </c>
      <c r="U135" s="81">
        <f t="shared" si="39"/>
        <v>0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7">
        <v>0</v>
      </c>
      <c r="AB135" s="47">
        <v>0</v>
      </c>
      <c r="AC135" s="71">
        <f t="shared" si="40"/>
        <v>0</v>
      </c>
      <c r="AD135" s="113">
        <f t="shared" si="41"/>
        <v>0</v>
      </c>
    </row>
    <row r="136" spans="1:30" s="49" customFormat="1" ht="12.75" hidden="1">
      <c r="A136" s="94">
        <v>131</v>
      </c>
      <c r="B136" s="36"/>
      <c r="C136" s="141"/>
      <c r="D136" s="57"/>
      <c r="E136" s="79">
        <f t="shared" si="38"/>
        <v>0</v>
      </c>
      <c r="F136" s="80">
        <v>0</v>
      </c>
      <c r="G136" s="47">
        <f t="shared" si="31"/>
        <v>0</v>
      </c>
      <c r="H136" s="47">
        <f t="shared" si="32"/>
        <v>0</v>
      </c>
      <c r="I136" s="47">
        <f t="shared" si="33"/>
        <v>0</v>
      </c>
      <c r="J136" s="47">
        <f t="shared" si="34"/>
        <v>0</v>
      </c>
      <c r="K136" s="47">
        <f t="shared" si="35"/>
        <v>0</v>
      </c>
      <c r="L136" s="47">
        <f t="shared" si="36"/>
        <v>0</v>
      </c>
      <c r="M136" s="47">
        <f t="shared" si="37"/>
        <v>0</v>
      </c>
      <c r="N136" s="80">
        <v>0</v>
      </c>
      <c r="O136" s="47">
        <v>0</v>
      </c>
      <c r="P136" s="47">
        <v>0</v>
      </c>
      <c r="Q136" s="47">
        <v>0</v>
      </c>
      <c r="R136" s="47">
        <v>0</v>
      </c>
      <c r="S136" s="130">
        <v>0</v>
      </c>
      <c r="T136" s="47">
        <v>0</v>
      </c>
      <c r="U136" s="81">
        <f t="shared" si="39"/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71">
        <f t="shared" si="40"/>
        <v>0</v>
      </c>
      <c r="AD136" s="113">
        <f t="shared" si="41"/>
        <v>0</v>
      </c>
    </row>
    <row r="137" spans="1:30" s="49" customFormat="1" ht="12.75" hidden="1">
      <c r="A137" s="94">
        <v>132</v>
      </c>
      <c r="B137" s="36"/>
      <c r="C137" s="141"/>
      <c r="D137" s="57"/>
      <c r="E137" s="79">
        <f t="shared" si="38"/>
        <v>0</v>
      </c>
      <c r="F137" s="80">
        <v>0</v>
      </c>
      <c r="G137" s="47">
        <f t="shared" si="31"/>
        <v>0</v>
      </c>
      <c r="H137" s="47">
        <f t="shared" si="32"/>
        <v>0</v>
      </c>
      <c r="I137" s="47">
        <f t="shared" si="33"/>
        <v>0</v>
      </c>
      <c r="J137" s="47">
        <f t="shared" si="34"/>
        <v>0</v>
      </c>
      <c r="K137" s="47">
        <f t="shared" si="35"/>
        <v>0</v>
      </c>
      <c r="L137" s="47">
        <f t="shared" si="36"/>
        <v>0</v>
      </c>
      <c r="M137" s="47">
        <f t="shared" si="37"/>
        <v>0</v>
      </c>
      <c r="N137" s="80">
        <v>0</v>
      </c>
      <c r="O137" s="47">
        <v>0</v>
      </c>
      <c r="P137" s="47">
        <v>0</v>
      </c>
      <c r="Q137" s="47">
        <v>0</v>
      </c>
      <c r="R137" s="47">
        <v>0</v>
      </c>
      <c r="S137" s="130">
        <v>0</v>
      </c>
      <c r="T137" s="47">
        <v>0</v>
      </c>
      <c r="U137" s="81">
        <f t="shared" si="39"/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71">
        <f t="shared" si="40"/>
        <v>0</v>
      </c>
      <c r="AD137" s="113">
        <f t="shared" si="41"/>
        <v>0</v>
      </c>
    </row>
    <row r="138" spans="1:30" s="49" customFormat="1" ht="12.75" hidden="1">
      <c r="A138" s="94">
        <v>133</v>
      </c>
      <c r="B138" s="36"/>
      <c r="C138" s="141"/>
      <c r="D138" s="57"/>
      <c r="E138" s="79">
        <f t="shared" si="38"/>
        <v>0</v>
      </c>
      <c r="F138" s="80">
        <v>0</v>
      </c>
      <c r="G138" s="47">
        <f t="shared" ref="G138:G201" si="42">(E138+J138+L138+K138+M138)*1%</f>
        <v>0</v>
      </c>
      <c r="H138" s="47">
        <f t="shared" ref="H138:H201" si="43">(E138+J138+L138+K138+M138)*8%</f>
        <v>0</v>
      </c>
      <c r="I138" s="47">
        <f t="shared" ref="I138:I201" si="44">H138/2</f>
        <v>0</v>
      </c>
      <c r="J138" s="47">
        <f t="shared" ref="J138:J201" si="45">E138/12</f>
        <v>0</v>
      </c>
      <c r="K138" s="47">
        <f t="shared" ref="K138:K201" si="46">E138/12</f>
        <v>0</v>
      </c>
      <c r="L138" s="47">
        <f t="shared" ref="L138:L201" si="47">K138/3</f>
        <v>0</v>
      </c>
      <c r="M138" s="47">
        <f t="shared" ref="M138:M201" si="48">E138/12</f>
        <v>0</v>
      </c>
      <c r="N138" s="80">
        <v>0</v>
      </c>
      <c r="O138" s="47">
        <v>0</v>
      </c>
      <c r="P138" s="47">
        <v>0</v>
      </c>
      <c r="Q138" s="47">
        <v>0</v>
      </c>
      <c r="R138" s="47">
        <v>0</v>
      </c>
      <c r="S138" s="130">
        <v>0</v>
      </c>
      <c r="T138" s="47">
        <v>0</v>
      </c>
      <c r="U138" s="81">
        <f t="shared" si="39"/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0</v>
      </c>
      <c r="AB138" s="47">
        <v>0</v>
      </c>
      <c r="AC138" s="71">
        <f t="shared" si="40"/>
        <v>0</v>
      </c>
      <c r="AD138" s="113">
        <f t="shared" si="41"/>
        <v>0</v>
      </c>
    </row>
    <row r="139" spans="1:30" s="49" customFormat="1" ht="12.75" hidden="1">
      <c r="A139" s="94">
        <v>134</v>
      </c>
      <c r="B139" s="36"/>
      <c r="C139" s="141"/>
      <c r="D139" s="57"/>
      <c r="E139" s="79">
        <f t="shared" ref="E139:E202" si="49">C139*D139</f>
        <v>0</v>
      </c>
      <c r="F139" s="80">
        <v>0</v>
      </c>
      <c r="G139" s="47">
        <f t="shared" si="42"/>
        <v>0</v>
      </c>
      <c r="H139" s="47">
        <f t="shared" si="43"/>
        <v>0</v>
      </c>
      <c r="I139" s="47">
        <f t="shared" si="44"/>
        <v>0</v>
      </c>
      <c r="J139" s="47">
        <f t="shared" si="45"/>
        <v>0</v>
      </c>
      <c r="K139" s="47">
        <f t="shared" si="46"/>
        <v>0</v>
      </c>
      <c r="L139" s="47">
        <f t="shared" si="47"/>
        <v>0</v>
      </c>
      <c r="M139" s="47">
        <f t="shared" si="48"/>
        <v>0</v>
      </c>
      <c r="N139" s="80">
        <v>0</v>
      </c>
      <c r="O139" s="47">
        <v>0</v>
      </c>
      <c r="P139" s="47">
        <v>0</v>
      </c>
      <c r="Q139" s="47">
        <v>0</v>
      </c>
      <c r="R139" s="47">
        <v>0</v>
      </c>
      <c r="S139" s="130">
        <v>0</v>
      </c>
      <c r="T139" s="47">
        <v>0</v>
      </c>
      <c r="U139" s="81">
        <f t="shared" ref="U139:U202" si="50">SUM(F139:T139)</f>
        <v>0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7">
        <v>0</v>
      </c>
      <c r="AB139" s="47">
        <v>0</v>
      </c>
      <c r="AC139" s="71">
        <f t="shared" ref="AC139:AC202" si="51">SUM(V139:AB139)</f>
        <v>0</v>
      </c>
      <c r="AD139" s="113">
        <f t="shared" ref="AD139:AD202" si="52">E139+U139+AC139</f>
        <v>0</v>
      </c>
    </row>
    <row r="140" spans="1:30" s="49" customFormat="1" ht="12.75" hidden="1">
      <c r="A140" s="94">
        <v>135</v>
      </c>
      <c r="B140" s="36"/>
      <c r="C140" s="141"/>
      <c r="D140" s="57"/>
      <c r="E140" s="79">
        <f t="shared" si="49"/>
        <v>0</v>
      </c>
      <c r="F140" s="80">
        <v>0</v>
      </c>
      <c r="G140" s="47">
        <f t="shared" si="42"/>
        <v>0</v>
      </c>
      <c r="H140" s="47">
        <f t="shared" si="43"/>
        <v>0</v>
      </c>
      <c r="I140" s="47">
        <f t="shared" si="44"/>
        <v>0</v>
      </c>
      <c r="J140" s="47">
        <f t="shared" si="45"/>
        <v>0</v>
      </c>
      <c r="K140" s="47">
        <f t="shared" si="46"/>
        <v>0</v>
      </c>
      <c r="L140" s="47">
        <f t="shared" si="47"/>
        <v>0</v>
      </c>
      <c r="M140" s="47">
        <f t="shared" si="48"/>
        <v>0</v>
      </c>
      <c r="N140" s="80">
        <v>0</v>
      </c>
      <c r="O140" s="47">
        <v>0</v>
      </c>
      <c r="P140" s="47">
        <v>0</v>
      </c>
      <c r="Q140" s="47">
        <v>0</v>
      </c>
      <c r="R140" s="47">
        <v>0</v>
      </c>
      <c r="S140" s="130">
        <v>0</v>
      </c>
      <c r="T140" s="47">
        <v>0</v>
      </c>
      <c r="U140" s="81">
        <f t="shared" si="50"/>
        <v>0</v>
      </c>
      <c r="V140" s="47">
        <v>0</v>
      </c>
      <c r="W140" s="47">
        <v>0</v>
      </c>
      <c r="X140" s="47">
        <v>0</v>
      </c>
      <c r="Y140" s="47">
        <v>0</v>
      </c>
      <c r="Z140" s="47">
        <v>0</v>
      </c>
      <c r="AA140" s="47">
        <v>0</v>
      </c>
      <c r="AB140" s="47">
        <v>0</v>
      </c>
      <c r="AC140" s="71">
        <f t="shared" si="51"/>
        <v>0</v>
      </c>
      <c r="AD140" s="113">
        <f t="shared" si="52"/>
        <v>0</v>
      </c>
    </row>
    <row r="141" spans="1:30" s="49" customFormat="1" ht="12.75" hidden="1">
      <c r="A141" s="94">
        <v>136</v>
      </c>
      <c r="B141" s="36"/>
      <c r="C141" s="141"/>
      <c r="D141" s="57"/>
      <c r="E141" s="79">
        <f t="shared" si="49"/>
        <v>0</v>
      </c>
      <c r="F141" s="80">
        <v>0</v>
      </c>
      <c r="G141" s="47">
        <f t="shared" si="42"/>
        <v>0</v>
      </c>
      <c r="H141" s="47">
        <f t="shared" si="43"/>
        <v>0</v>
      </c>
      <c r="I141" s="47">
        <f t="shared" si="44"/>
        <v>0</v>
      </c>
      <c r="J141" s="47">
        <f t="shared" si="45"/>
        <v>0</v>
      </c>
      <c r="K141" s="47">
        <f t="shared" si="46"/>
        <v>0</v>
      </c>
      <c r="L141" s="47">
        <f t="shared" si="47"/>
        <v>0</v>
      </c>
      <c r="M141" s="47">
        <f t="shared" si="48"/>
        <v>0</v>
      </c>
      <c r="N141" s="80">
        <v>0</v>
      </c>
      <c r="O141" s="47">
        <v>0</v>
      </c>
      <c r="P141" s="47">
        <v>0</v>
      </c>
      <c r="Q141" s="47">
        <v>0</v>
      </c>
      <c r="R141" s="47">
        <v>0</v>
      </c>
      <c r="S141" s="130">
        <v>0</v>
      </c>
      <c r="T141" s="47">
        <v>0</v>
      </c>
      <c r="U141" s="81">
        <f t="shared" si="50"/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71">
        <f t="shared" si="51"/>
        <v>0</v>
      </c>
      <c r="AD141" s="113">
        <f t="shared" si="52"/>
        <v>0</v>
      </c>
    </row>
    <row r="142" spans="1:30" s="49" customFormat="1" ht="12.75" hidden="1">
      <c r="A142" s="94">
        <v>137</v>
      </c>
      <c r="B142" s="36"/>
      <c r="C142" s="141"/>
      <c r="D142" s="57"/>
      <c r="E142" s="79">
        <f t="shared" si="49"/>
        <v>0</v>
      </c>
      <c r="F142" s="80">
        <v>0</v>
      </c>
      <c r="G142" s="47">
        <f t="shared" si="42"/>
        <v>0</v>
      </c>
      <c r="H142" s="47">
        <f t="shared" si="43"/>
        <v>0</v>
      </c>
      <c r="I142" s="47">
        <f t="shared" si="44"/>
        <v>0</v>
      </c>
      <c r="J142" s="47">
        <f t="shared" si="45"/>
        <v>0</v>
      </c>
      <c r="K142" s="47">
        <f t="shared" si="46"/>
        <v>0</v>
      </c>
      <c r="L142" s="47">
        <f t="shared" si="47"/>
        <v>0</v>
      </c>
      <c r="M142" s="47">
        <f t="shared" si="48"/>
        <v>0</v>
      </c>
      <c r="N142" s="80">
        <v>0</v>
      </c>
      <c r="O142" s="47">
        <v>0</v>
      </c>
      <c r="P142" s="47">
        <v>0</v>
      </c>
      <c r="Q142" s="47">
        <v>0</v>
      </c>
      <c r="R142" s="47">
        <v>0</v>
      </c>
      <c r="S142" s="130">
        <v>0</v>
      </c>
      <c r="T142" s="47">
        <v>0</v>
      </c>
      <c r="U142" s="81">
        <f t="shared" si="50"/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0</v>
      </c>
      <c r="AB142" s="47">
        <v>0</v>
      </c>
      <c r="AC142" s="71">
        <f t="shared" si="51"/>
        <v>0</v>
      </c>
      <c r="AD142" s="113">
        <f t="shared" si="52"/>
        <v>0</v>
      </c>
    </row>
    <row r="143" spans="1:30" s="49" customFormat="1" ht="12.75" hidden="1">
      <c r="A143" s="94">
        <v>138</v>
      </c>
      <c r="B143" s="36"/>
      <c r="C143" s="141"/>
      <c r="D143" s="57"/>
      <c r="E143" s="79">
        <f t="shared" si="49"/>
        <v>0</v>
      </c>
      <c r="F143" s="80">
        <v>0</v>
      </c>
      <c r="G143" s="47">
        <f t="shared" si="42"/>
        <v>0</v>
      </c>
      <c r="H143" s="47">
        <f t="shared" si="43"/>
        <v>0</v>
      </c>
      <c r="I143" s="47">
        <f t="shared" si="44"/>
        <v>0</v>
      </c>
      <c r="J143" s="47">
        <f t="shared" si="45"/>
        <v>0</v>
      </c>
      <c r="K143" s="47">
        <f t="shared" si="46"/>
        <v>0</v>
      </c>
      <c r="L143" s="47">
        <f t="shared" si="47"/>
        <v>0</v>
      </c>
      <c r="M143" s="47">
        <f t="shared" si="48"/>
        <v>0</v>
      </c>
      <c r="N143" s="80">
        <v>0</v>
      </c>
      <c r="O143" s="47">
        <v>0</v>
      </c>
      <c r="P143" s="47">
        <v>0</v>
      </c>
      <c r="Q143" s="47">
        <v>0</v>
      </c>
      <c r="R143" s="47">
        <v>0</v>
      </c>
      <c r="S143" s="130">
        <v>0</v>
      </c>
      <c r="T143" s="47">
        <v>0</v>
      </c>
      <c r="U143" s="81">
        <f t="shared" si="50"/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71">
        <f t="shared" si="51"/>
        <v>0</v>
      </c>
      <c r="AD143" s="113">
        <f t="shared" si="52"/>
        <v>0</v>
      </c>
    </row>
    <row r="144" spans="1:30" s="49" customFormat="1" ht="12.75" hidden="1">
      <c r="A144" s="94">
        <v>139</v>
      </c>
      <c r="B144" s="36"/>
      <c r="C144" s="141"/>
      <c r="D144" s="57"/>
      <c r="E144" s="79">
        <f t="shared" si="49"/>
        <v>0</v>
      </c>
      <c r="F144" s="80">
        <v>0</v>
      </c>
      <c r="G144" s="47">
        <f t="shared" si="42"/>
        <v>0</v>
      </c>
      <c r="H144" s="47">
        <f t="shared" si="43"/>
        <v>0</v>
      </c>
      <c r="I144" s="47">
        <f t="shared" si="44"/>
        <v>0</v>
      </c>
      <c r="J144" s="47">
        <f t="shared" si="45"/>
        <v>0</v>
      </c>
      <c r="K144" s="47">
        <f t="shared" si="46"/>
        <v>0</v>
      </c>
      <c r="L144" s="47">
        <f t="shared" si="47"/>
        <v>0</v>
      </c>
      <c r="M144" s="47">
        <f t="shared" si="48"/>
        <v>0</v>
      </c>
      <c r="N144" s="80">
        <v>0</v>
      </c>
      <c r="O144" s="47">
        <v>0</v>
      </c>
      <c r="P144" s="47">
        <v>0</v>
      </c>
      <c r="Q144" s="47">
        <v>0</v>
      </c>
      <c r="R144" s="47">
        <v>0</v>
      </c>
      <c r="S144" s="130">
        <v>0</v>
      </c>
      <c r="T144" s="47">
        <v>0</v>
      </c>
      <c r="U144" s="81">
        <f t="shared" si="50"/>
        <v>0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7">
        <v>0</v>
      </c>
      <c r="AB144" s="47">
        <v>0</v>
      </c>
      <c r="AC144" s="71">
        <f t="shared" si="51"/>
        <v>0</v>
      </c>
      <c r="AD144" s="113">
        <f t="shared" si="52"/>
        <v>0</v>
      </c>
    </row>
    <row r="145" spans="1:30" s="49" customFormat="1" ht="12.75" hidden="1">
      <c r="A145" s="94">
        <v>140</v>
      </c>
      <c r="B145" s="36"/>
      <c r="C145" s="141"/>
      <c r="D145" s="57"/>
      <c r="E145" s="79">
        <f t="shared" si="49"/>
        <v>0</v>
      </c>
      <c r="F145" s="80">
        <v>0</v>
      </c>
      <c r="G145" s="47">
        <f t="shared" si="42"/>
        <v>0</v>
      </c>
      <c r="H145" s="47">
        <f t="shared" si="43"/>
        <v>0</v>
      </c>
      <c r="I145" s="47">
        <f t="shared" si="44"/>
        <v>0</v>
      </c>
      <c r="J145" s="47">
        <f t="shared" si="45"/>
        <v>0</v>
      </c>
      <c r="K145" s="47">
        <f t="shared" si="46"/>
        <v>0</v>
      </c>
      <c r="L145" s="47">
        <f t="shared" si="47"/>
        <v>0</v>
      </c>
      <c r="M145" s="47">
        <f t="shared" si="48"/>
        <v>0</v>
      </c>
      <c r="N145" s="80">
        <v>0</v>
      </c>
      <c r="O145" s="47">
        <v>0</v>
      </c>
      <c r="P145" s="47">
        <v>0</v>
      </c>
      <c r="Q145" s="47">
        <v>0</v>
      </c>
      <c r="R145" s="47">
        <v>0</v>
      </c>
      <c r="S145" s="130">
        <v>0</v>
      </c>
      <c r="T145" s="47">
        <v>0</v>
      </c>
      <c r="U145" s="81">
        <f t="shared" si="50"/>
        <v>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0</v>
      </c>
      <c r="AB145" s="47">
        <v>0</v>
      </c>
      <c r="AC145" s="71">
        <f t="shared" si="51"/>
        <v>0</v>
      </c>
      <c r="AD145" s="113">
        <f t="shared" si="52"/>
        <v>0</v>
      </c>
    </row>
    <row r="146" spans="1:30" s="49" customFormat="1" ht="12.75" hidden="1">
      <c r="A146" s="94">
        <v>141</v>
      </c>
      <c r="B146" s="36"/>
      <c r="C146" s="141"/>
      <c r="D146" s="57"/>
      <c r="E146" s="79">
        <f t="shared" si="49"/>
        <v>0</v>
      </c>
      <c r="F146" s="80">
        <v>0</v>
      </c>
      <c r="G146" s="47">
        <f t="shared" si="42"/>
        <v>0</v>
      </c>
      <c r="H146" s="47">
        <f t="shared" si="43"/>
        <v>0</v>
      </c>
      <c r="I146" s="47">
        <f t="shared" si="44"/>
        <v>0</v>
      </c>
      <c r="J146" s="47">
        <f t="shared" si="45"/>
        <v>0</v>
      </c>
      <c r="K146" s="47">
        <f t="shared" si="46"/>
        <v>0</v>
      </c>
      <c r="L146" s="47">
        <f t="shared" si="47"/>
        <v>0</v>
      </c>
      <c r="M146" s="47">
        <f t="shared" si="48"/>
        <v>0</v>
      </c>
      <c r="N146" s="80">
        <v>0</v>
      </c>
      <c r="O146" s="47">
        <v>0</v>
      </c>
      <c r="P146" s="47">
        <v>0</v>
      </c>
      <c r="Q146" s="47">
        <v>0</v>
      </c>
      <c r="R146" s="47">
        <v>0</v>
      </c>
      <c r="S146" s="130">
        <v>0</v>
      </c>
      <c r="T146" s="47">
        <v>0</v>
      </c>
      <c r="U146" s="81">
        <f t="shared" si="50"/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7">
        <v>0</v>
      </c>
      <c r="AB146" s="47">
        <v>0</v>
      </c>
      <c r="AC146" s="71">
        <f t="shared" si="51"/>
        <v>0</v>
      </c>
      <c r="AD146" s="113">
        <f t="shared" si="52"/>
        <v>0</v>
      </c>
    </row>
    <row r="147" spans="1:30" s="49" customFormat="1" ht="12.75" hidden="1">
      <c r="A147" s="94">
        <v>142</v>
      </c>
      <c r="B147" s="36"/>
      <c r="C147" s="141"/>
      <c r="D147" s="57"/>
      <c r="E147" s="79">
        <f t="shared" si="49"/>
        <v>0</v>
      </c>
      <c r="F147" s="80">
        <v>0</v>
      </c>
      <c r="G147" s="47">
        <f t="shared" si="42"/>
        <v>0</v>
      </c>
      <c r="H147" s="47">
        <f t="shared" si="43"/>
        <v>0</v>
      </c>
      <c r="I147" s="47">
        <f t="shared" si="44"/>
        <v>0</v>
      </c>
      <c r="J147" s="47">
        <f t="shared" si="45"/>
        <v>0</v>
      </c>
      <c r="K147" s="47">
        <f t="shared" si="46"/>
        <v>0</v>
      </c>
      <c r="L147" s="47">
        <f t="shared" si="47"/>
        <v>0</v>
      </c>
      <c r="M147" s="47">
        <f t="shared" si="48"/>
        <v>0</v>
      </c>
      <c r="N147" s="80">
        <v>0</v>
      </c>
      <c r="O147" s="47">
        <v>0</v>
      </c>
      <c r="P147" s="47">
        <v>0</v>
      </c>
      <c r="Q147" s="47">
        <v>0</v>
      </c>
      <c r="R147" s="47">
        <v>0</v>
      </c>
      <c r="S147" s="130">
        <v>0</v>
      </c>
      <c r="T147" s="47">
        <v>0</v>
      </c>
      <c r="U147" s="81">
        <f t="shared" si="50"/>
        <v>0</v>
      </c>
      <c r="V147" s="47">
        <v>0</v>
      </c>
      <c r="W147" s="47">
        <v>0</v>
      </c>
      <c r="X147" s="47">
        <v>0</v>
      </c>
      <c r="Y147" s="47">
        <v>0</v>
      </c>
      <c r="Z147" s="47">
        <v>0</v>
      </c>
      <c r="AA147" s="47">
        <v>0</v>
      </c>
      <c r="AB147" s="47">
        <v>0</v>
      </c>
      <c r="AC147" s="71">
        <f t="shared" si="51"/>
        <v>0</v>
      </c>
      <c r="AD147" s="113">
        <f t="shared" si="52"/>
        <v>0</v>
      </c>
    </row>
    <row r="148" spans="1:30" s="49" customFormat="1" ht="12.75" hidden="1">
      <c r="A148" s="94">
        <v>143</v>
      </c>
      <c r="B148" s="36"/>
      <c r="C148" s="141"/>
      <c r="D148" s="57"/>
      <c r="E148" s="79">
        <f t="shared" si="49"/>
        <v>0</v>
      </c>
      <c r="F148" s="80">
        <v>0</v>
      </c>
      <c r="G148" s="47">
        <f t="shared" si="42"/>
        <v>0</v>
      </c>
      <c r="H148" s="47">
        <f t="shared" si="43"/>
        <v>0</v>
      </c>
      <c r="I148" s="47">
        <f t="shared" si="44"/>
        <v>0</v>
      </c>
      <c r="J148" s="47">
        <f t="shared" si="45"/>
        <v>0</v>
      </c>
      <c r="K148" s="47">
        <f t="shared" si="46"/>
        <v>0</v>
      </c>
      <c r="L148" s="47">
        <f t="shared" si="47"/>
        <v>0</v>
      </c>
      <c r="M148" s="47">
        <f t="shared" si="48"/>
        <v>0</v>
      </c>
      <c r="N148" s="80">
        <v>0</v>
      </c>
      <c r="O148" s="47">
        <v>0</v>
      </c>
      <c r="P148" s="47">
        <v>0</v>
      </c>
      <c r="Q148" s="47">
        <v>0</v>
      </c>
      <c r="R148" s="47">
        <v>0</v>
      </c>
      <c r="S148" s="130">
        <v>0</v>
      </c>
      <c r="T148" s="47">
        <v>0</v>
      </c>
      <c r="U148" s="81">
        <f t="shared" si="50"/>
        <v>0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7">
        <v>0</v>
      </c>
      <c r="AB148" s="47">
        <v>0</v>
      </c>
      <c r="AC148" s="71">
        <f t="shared" si="51"/>
        <v>0</v>
      </c>
      <c r="AD148" s="113">
        <f t="shared" si="52"/>
        <v>0</v>
      </c>
    </row>
    <row r="149" spans="1:30" s="49" customFormat="1" ht="12.75" hidden="1">
      <c r="A149" s="94">
        <v>144</v>
      </c>
      <c r="B149" s="36"/>
      <c r="C149" s="141"/>
      <c r="D149" s="57"/>
      <c r="E149" s="79">
        <f t="shared" si="49"/>
        <v>0</v>
      </c>
      <c r="F149" s="80">
        <v>0</v>
      </c>
      <c r="G149" s="47">
        <f t="shared" si="42"/>
        <v>0</v>
      </c>
      <c r="H149" s="47">
        <f t="shared" si="43"/>
        <v>0</v>
      </c>
      <c r="I149" s="47">
        <f t="shared" si="44"/>
        <v>0</v>
      </c>
      <c r="J149" s="47">
        <f t="shared" si="45"/>
        <v>0</v>
      </c>
      <c r="K149" s="47">
        <f t="shared" si="46"/>
        <v>0</v>
      </c>
      <c r="L149" s="47">
        <f t="shared" si="47"/>
        <v>0</v>
      </c>
      <c r="M149" s="47">
        <f t="shared" si="48"/>
        <v>0</v>
      </c>
      <c r="N149" s="80">
        <v>0</v>
      </c>
      <c r="O149" s="47">
        <v>0</v>
      </c>
      <c r="P149" s="47">
        <v>0</v>
      </c>
      <c r="Q149" s="47">
        <v>0</v>
      </c>
      <c r="R149" s="47">
        <v>0</v>
      </c>
      <c r="S149" s="130">
        <v>0</v>
      </c>
      <c r="T149" s="47">
        <v>0</v>
      </c>
      <c r="U149" s="81">
        <f t="shared" si="50"/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7">
        <v>0</v>
      </c>
      <c r="AB149" s="47">
        <v>0</v>
      </c>
      <c r="AC149" s="71">
        <f t="shared" si="51"/>
        <v>0</v>
      </c>
      <c r="AD149" s="113">
        <f t="shared" si="52"/>
        <v>0</v>
      </c>
    </row>
    <row r="150" spans="1:30" s="49" customFormat="1" ht="12.75" hidden="1">
      <c r="A150" s="94">
        <v>145</v>
      </c>
      <c r="B150" s="36"/>
      <c r="C150" s="141"/>
      <c r="D150" s="57"/>
      <c r="E150" s="79">
        <f t="shared" si="49"/>
        <v>0</v>
      </c>
      <c r="F150" s="80">
        <v>0</v>
      </c>
      <c r="G150" s="47">
        <f t="shared" si="42"/>
        <v>0</v>
      </c>
      <c r="H150" s="47">
        <f t="shared" si="43"/>
        <v>0</v>
      </c>
      <c r="I150" s="47">
        <f t="shared" si="44"/>
        <v>0</v>
      </c>
      <c r="J150" s="47">
        <f t="shared" si="45"/>
        <v>0</v>
      </c>
      <c r="K150" s="47">
        <f t="shared" si="46"/>
        <v>0</v>
      </c>
      <c r="L150" s="47">
        <f t="shared" si="47"/>
        <v>0</v>
      </c>
      <c r="M150" s="47">
        <f t="shared" si="48"/>
        <v>0</v>
      </c>
      <c r="N150" s="80">
        <v>0</v>
      </c>
      <c r="O150" s="47">
        <v>0</v>
      </c>
      <c r="P150" s="47">
        <v>0</v>
      </c>
      <c r="Q150" s="47">
        <v>0</v>
      </c>
      <c r="R150" s="47">
        <v>0</v>
      </c>
      <c r="S150" s="130">
        <v>0</v>
      </c>
      <c r="T150" s="47">
        <v>0</v>
      </c>
      <c r="U150" s="81">
        <f t="shared" si="50"/>
        <v>0</v>
      </c>
      <c r="V150" s="47">
        <v>0</v>
      </c>
      <c r="W150" s="47">
        <v>0</v>
      </c>
      <c r="X150" s="47">
        <v>0</v>
      </c>
      <c r="Y150" s="47">
        <v>0</v>
      </c>
      <c r="Z150" s="47">
        <v>0</v>
      </c>
      <c r="AA150" s="47">
        <v>0</v>
      </c>
      <c r="AB150" s="47">
        <v>0</v>
      </c>
      <c r="AC150" s="71">
        <f t="shared" si="51"/>
        <v>0</v>
      </c>
      <c r="AD150" s="113">
        <f t="shared" si="52"/>
        <v>0</v>
      </c>
    </row>
    <row r="151" spans="1:30" s="49" customFormat="1" ht="12.75" hidden="1">
      <c r="A151" s="94">
        <v>146</v>
      </c>
      <c r="B151" s="36"/>
      <c r="C151" s="141"/>
      <c r="D151" s="57"/>
      <c r="E151" s="79">
        <f t="shared" si="49"/>
        <v>0</v>
      </c>
      <c r="F151" s="80">
        <v>0</v>
      </c>
      <c r="G151" s="47">
        <f t="shared" si="42"/>
        <v>0</v>
      </c>
      <c r="H151" s="47">
        <f t="shared" si="43"/>
        <v>0</v>
      </c>
      <c r="I151" s="47">
        <f t="shared" si="44"/>
        <v>0</v>
      </c>
      <c r="J151" s="47">
        <f t="shared" si="45"/>
        <v>0</v>
      </c>
      <c r="K151" s="47">
        <f t="shared" si="46"/>
        <v>0</v>
      </c>
      <c r="L151" s="47">
        <f t="shared" si="47"/>
        <v>0</v>
      </c>
      <c r="M151" s="47">
        <f t="shared" si="48"/>
        <v>0</v>
      </c>
      <c r="N151" s="80">
        <v>0</v>
      </c>
      <c r="O151" s="47">
        <v>0</v>
      </c>
      <c r="P151" s="47">
        <v>0</v>
      </c>
      <c r="Q151" s="47">
        <v>0</v>
      </c>
      <c r="R151" s="47">
        <v>0</v>
      </c>
      <c r="S151" s="130">
        <v>0</v>
      </c>
      <c r="T151" s="47">
        <v>0</v>
      </c>
      <c r="U151" s="81">
        <f t="shared" si="50"/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7">
        <v>0</v>
      </c>
      <c r="AB151" s="47">
        <v>0</v>
      </c>
      <c r="AC151" s="71">
        <f t="shared" si="51"/>
        <v>0</v>
      </c>
      <c r="AD151" s="113">
        <f t="shared" si="52"/>
        <v>0</v>
      </c>
    </row>
    <row r="152" spans="1:30" s="49" customFormat="1" ht="12.75" hidden="1">
      <c r="A152" s="94">
        <v>147</v>
      </c>
      <c r="B152" s="36"/>
      <c r="C152" s="141"/>
      <c r="D152" s="57"/>
      <c r="E152" s="79">
        <f t="shared" si="49"/>
        <v>0</v>
      </c>
      <c r="F152" s="80">
        <v>0</v>
      </c>
      <c r="G152" s="47">
        <f t="shared" si="42"/>
        <v>0</v>
      </c>
      <c r="H152" s="47">
        <f t="shared" si="43"/>
        <v>0</v>
      </c>
      <c r="I152" s="47">
        <f t="shared" si="44"/>
        <v>0</v>
      </c>
      <c r="J152" s="47">
        <f t="shared" si="45"/>
        <v>0</v>
      </c>
      <c r="K152" s="47">
        <f t="shared" si="46"/>
        <v>0</v>
      </c>
      <c r="L152" s="47">
        <f t="shared" si="47"/>
        <v>0</v>
      </c>
      <c r="M152" s="47">
        <f t="shared" si="48"/>
        <v>0</v>
      </c>
      <c r="N152" s="80">
        <v>0</v>
      </c>
      <c r="O152" s="47">
        <v>0</v>
      </c>
      <c r="P152" s="47">
        <v>0</v>
      </c>
      <c r="Q152" s="47">
        <v>0</v>
      </c>
      <c r="R152" s="47">
        <v>0</v>
      </c>
      <c r="S152" s="130">
        <v>0</v>
      </c>
      <c r="T152" s="47">
        <v>0</v>
      </c>
      <c r="U152" s="81">
        <f t="shared" si="50"/>
        <v>0</v>
      </c>
      <c r="V152" s="47">
        <v>0</v>
      </c>
      <c r="W152" s="47">
        <v>0</v>
      </c>
      <c r="X152" s="47">
        <v>0</v>
      </c>
      <c r="Y152" s="47">
        <v>0</v>
      </c>
      <c r="Z152" s="47">
        <v>0</v>
      </c>
      <c r="AA152" s="47">
        <v>0</v>
      </c>
      <c r="AB152" s="47">
        <v>0</v>
      </c>
      <c r="AC152" s="71">
        <f t="shared" si="51"/>
        <v>0</v>
      </c>
      <c r="AD152" s="113">
        <f t="shared" si="52"/>
        <v>0</v>
      </c>
    </row>
    <row r="153" spans="1:30" s="49" customFormat="1" ht="12.75" hidden="1">
      <c r="A153" s="94">
        <v>148</v>
      </c>
      <c r="B153" s="36"/>
      <c r="C153" s="141"/>
      <c r="D153" s="57"/>
      <c r="E153" s="79">
        <f t="shared" si="49"/>
        <v>0</v>
      </c>
      <c r="F153" s="80">
        <v>0</v>
      </c>
      <c r="G153" s="47">
        <f t="shared" si="42"/>
        <v>0</v>
      </c>
      <c r="H153" s="47">
        <f t="shared" si="43"/>
        <v>0</v>
      </c>
      <c r="I153" s="47">
        <f t="shared" si="44"/>
        <v>0</v>
      </c>
      <c r="J153" s="47">
        <f t="shared" si="45"/>
        <v>0</v>
      </c>
      <c r="K153" s="47">
        <f t="shared" si="46"/>
        <v>0</v>
      </c>
      <c r="L153" s="47">
        <f t="shared" si="47"/>
        <v>0</v>
      </c>
      <c r="M153" s="47">
        <f t="shared" si="48"/>
        <v>0</v>
      </c>
      <c r="N153" s="80">
        <v>0</v>
      </c>
      <c r="O153" s="47">
        <v>0</v>
      </c>
      <c r="P153" s="47">
        <v>0</v>
      </c>
      <c r="Q153" s="47">
        <v>0</v>
      </c>
      <c r="R153" s="47">
        <v>0</v>
      </c>
      <c r="S153" s="130">
        <v>0</v>
      </c>
      <c r="T153" s="47">
        <v>0</v>
      </c>
      <c r="U153" s="81">
        <f t="shared" si="50"/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0</v>
      </c>
      <c r="AC153" s="71">
        <f t="shared" si="51"/>
        <v>0</v>
      </c>
      <c r="AD153" s="113">
        <f t="shared" si="52"/>
        <v>0</v>
      </c>
    </row>
    <row r="154" spans="1:30" s="49" customFormat="1" ht="12.75" hidden="1">
      <c r="A154" s="94">
        <v>149</v>
      </c>
      <c r="B154" s="36"/>
      <c r="C154" s="141"/>
      <c r="D154" s="57"/>
      <c r="E154" s="79">
        <f t="shared" si="49"/>
        <v>0</v>
      </c>
      <c r="F154" s="80">
        <v>0</v>
      </c>
      <c r="G154" s="47">
        <f t="shared" si="42"/>
        <v>0</v>
      </c>
      <c r="H154" s="47">
        <f t="shared" si="43"/>
        <v>0</v>
      </c>
      <c r="I154" s="47">
        <f t="shared" si="44"/>
        <v>0</v>
      </c>
      <c r="J154" s="47">
        <f t="shared" si="45"/>
        <v>0</v>
      </c>
      <c r="K154" s="47">
        <f t="shared" si="46"/>
        <v>0</v>
      </c>
      <c r="L154" s="47">
        <f t="shared" si="47"/>
        <v>0</v>
      </c>
      <c r="M154" s="47">
        <f t="shared" si="48"/>
        <v>0</v>
      </c>
      <c r="N154" s="80">
        <v>0</v>
      </c>
      <c r="O154" s="47">
        <v>0</v>
      </c>
      <c r="P154" s="47">
        <v>0</v>
      </c>
      <c r="Q154" s="47">
        <v>0</v>
      </c>
      <c r="R154" s="47">
        <v>0</v>
      </c>
      <c r="S154" s="130">
        <v>0</v>
      </c>
      <c r="T154" s="47">
        <v>0</v>
      </c>
      <c r="U154" s="81">
        <f t="shared" si="50"/>
        <v>0</v>
      </c>
      <c r="V154" s="47">
        <v>0</v>
      </c>
      <c r="W154" s="47">
        <v>0</v>
      </c>
      <c r="X154" s="47">
        <v>0</v>
      </c>
      <c r="Y154" s="47">
        <v>0</v>
      </c>
      <c r="Z154" s="47">
        <v>0</v>
      </c>
      <c r="AA154" s="47">
        <v>0</v>
      </c>
      <c r="AB154" s="47">
        <v>0</v>
      </c>
      <c r="AC154" s="71">
        <f t="shared" si="51"/>
        <v>0</v>
      </c>
      <c r="AD154" s="113">
        <f t="shared" si="52"/>
        <v>0</v>
      </c>
    </row>
    <row r="155" spans="1:30" s="49" customFormat="1" ht="12.75" hidden="1">
      <c r="A155" s="94">
        <v>150</v>
      </c>
      <c r="B155" s="36"/>
      <c r="C155" s="141"/>
      <c r="D155" s="57"/>
      <c r="E155" s="79">
        <f t="shared" si="49"/>
        <v>0</v>
      </c>
      <c r="F155" s="80">
        <v>0</v>
      </c>
      <c r="G155" s="47">
        <f t="shared" si="42"/>
        <v>0</v>
      </c>
      <c r="H155" s="47">
        <f t="shared" si="43"/>
        <v>0</v>
      </c>
      <c r="I155" s="47">
        <f t="shared" si="44"/>
        <v>0</v>
      </c>
      <c r="J155" s="47">
        <f t="shared" si="45"/>
        <v>0</v>
      </c>
      <c r="K155" s="47">
        <f t="shared" si="46"/>
        <v>0</v>
      </c>
      <c r="L155" s="47">
        <f t="shared" si="47"/>
        <v>0</v>
      </c>
      <c r="M155" s="47">
        <f t="shared" si="48"/>
        <v>0</v>
      </c>
      <c r="N155" s="80">
        <v>0</v>
      </c>
      <c r="O155" s="47">
        <v>0</v>
      </c>
      <c r="P155" s="47">
        <v>0</v>
      </c>
      <c r="Q155" s="47">
        <v>0</v>
      </c>
      <c r="R155" s="47">
        <v>0</v>
      </c>
      <c r="S155" s="130">
        <v>0</v>
      </c>
      <c r="T155" s="47">
        <v>0</v>
      </c>
      <c r="U155" s="81">
        <f t="shared" si="50"/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7">
        <v>0</v>
      </c>
      <c r="AB155" s="47">
        <v>0</v>
      </c>
      <c r="AC155" s="71">
        <f t="shared" si="51"/>
        <v>0</v>
      </c>
      <c r="AD155" s="113">
        <f t="shared" si="52"/>
        <v>0</v>
      </c>
    </row>
    <row r="156" spans="1:30" s="49" customFormat="1" ht="12.75" hidden="1">
      <c r="A156" s="94">
        <v>151</v>
      </c>
      <c r="B156" s="36"/>
      <c r="C156" s="141"/>
      <c r="D156" s="57"/>
      <c r="E156" s="79">
        <f t="shared" si="49"/>
        <v>0</v>
      </c>
      <c r="F156" s="80">
        <v>0</v>
      </c>
      <c r="G156" s="47">
        <f t="shared" si="42"/>
        <v>0</v>
      </c>
      <c r="H156" s="47">
        <f t="shared" si="43"/>
        <v>0</v>
      </c>
      <c r="I156" s="47">
        <f t="shared" si="44"/>
        <v>0</v>
      </c>
      <c r="J156" s="47">
        <f t="shared" si="45"/>
        <v>0</v>
      </c>
      <c r="K156" s="47">
        <f t="shared" si="46"/>
        <v>0</v>
      </c>
      <c r="L156" s="47">
        <f t="shared" si="47"/>
        <v>0</v>
      </c>
      <c r="M156" s="47">
        <f t="shared" si="48"/>
        <v>0</v>
      </c>
      <c r="N156" s="80">
        <v>0</v>
      </c>
      <c r="O156" s="47">
        <v>0</v>
      </c>
      <c r="P156" s="47">
        <v>0</v>
      </c>
      <c r="Q156" s="47">
        <v>0</v>
      </c>
      <c r="R156" s="47">
        <v>0</v>
      </c>
      <c r="S156" s="130">
        <v>0</v>
      </c>
      <c r="T156" s="47">
        <v>0</v>
      </c>
      <c r="U156" s="81">
        <f t="shared" si="50"/>
        <v>0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7">
        <v>0</v>
      </c>
      <c r="AB156" s="47">
        <v>0</v>
      </c>
      <c r="AC156" s="71">
        <f t="shared" si="51"/>
        <v>0</v>
      </c>
      <c r="AD156" s="113">
        <f t="shared" si="52"/>
        <v>0</v>
      </c>
    </row>
    <row r="157" spans="1:30" s="49" customFormat="1" ht="12.75" hidden="1">
      <c r="A157" s="94">
        <v>152</v>
      </c>
      <c r="B157" s="36"/>
      <c r="C157" s="141"/>
      <c r="D157" s="57"/>
      <c r="E157" s="79">
        <f t="shared" si="49"/>
        <v>0</v>
      </c>
      <c r="F157" s="80">
        <v>0</v>
      </c>
      <c r="G157" s="47">
        <f t="shared" si="42"/>
        <v>0</v>
      </c>
      <c r="H157" s="47">
        <f t="shared" si="43"/>
        <v>0</v>
      </c>
      <c r="I157" s="47">
        <f t="shared" si="44"/>
        <v>0</v>
      </c>
      <c r="J157" s="47">
        <f t="shared" si="45"/>
        <v>0</v>
      </c>
      <c r="K157" s="47">
        <f t="shared" si="46"/>
        <v>0</v>
      </c>
      <c r="L157" s="47">
        <f t="shared" si="47"/>
        <v>0</v>
      </c>
      <c r="M157" s="47">
        <f t="shared" si="48"/>
        <v>0</v>
      </c>
      <c r="N157" s="80">
        <v>0</v>
      </c>
      <c r="O157" s="47">
        <v>0</v>
      </c>
      <c r="P157" s="47">
        <v>0</v>
      </c>
      <c r="Q157" s="47">
        <v>0</v>
      </c>
      <c r="R157" s="47">
        <v>0</v>
      </c>
      <c r="S157" s="130">
        <v>0</v>
      </c>
      <c r="T157" s="47">
        <v>0</v>
      </c>
      <c r="U157" s="81">
        <f t="shared" si="50"/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7">
        <v>0</v>
      </c>
      <c r="AB157" s="47">
        <v>0</v>
      </c>
      <c r="AC157" s="71">
        <f t="shared" si="51"/>
        <v>0</v>
      </c>
      <c r="AD157" s="113">
        <f t="shared" si="52"/>
        <v>0</v>
      </c>
    </row>
    <row r="158" spans="1:30" s="49" customFormat="1" ht="12.75" hidden="1">
      <c r="A158" s="94">
        <v>153</v>
      </c>
      <c r="B158" s="36"/>
      <c r="C158" s="141"/>
      <c r="D158" s="57"/>
      <c r="E158" s="79">
        <f t="shared" si="49"/>
        <v>0</v>
      </c>
      <c r="F158" s="80">
        <v>0</v>
      </c>
      <c r="G158" s="47">
        <f t="shared" si="42"/>
        <v>0</v>
      </c>
      <c r="H158" s="47">
        <f t="shared" si="43"/>
        <v>0</v>
      </c>
      <c r="I158" s="47">
        <f t="shared" si="44"/>
        <v>0</v>
      </c>
      <c r="J158" s="47">
        <f t="shared" si="45"/>
        <v>0</v>
      </c>
      <c r="K158" s="47">
        <f t="shared" si="46"/>
        <v>0</v>
      </c>
      <c r="L158" s="47">
        <f t="shared" si="47"/>
        <v>0</v>
      </c>
      <c r="M158" s="47">
        <f t="shared" si="48"/>
        <v>0</v>
      </c>
      <c r="N158" s="80">
        <v>0</v>
      </c>
      <c r="O158" s="47">
        <v>0</v>
      </c>
      <c r="P158" s="47">
        <v>0</v>
      </c>
      <c r="Q158" s="47">
        <v>0</v>
      </c>
      <c r="R158" s="47">
        <v>0</v>
      </c>
      <c r="S158" s="130">
        <v>0</v>
      </c>
      <c r="T158" s="47">
        <v>0</v>
      </c>
      <c r="U158" s="81">
        <f t="shared" si="50"/>
        <v>0</v>
      </c>
      <c r="V158" s="47">
        <v>0</v>
      </c>
      <c r="W158" s="47">
        <v>0</v>
      </c>
      <c r="X158" s="47">
        <v>0</v>
      </c>
      <c r="Y158" s="47">
        <v>0</v>
      </c>
      <c r="Z158" s="47">
        <v>0</v>
      </c>
      <c r="AA158" s="47">
        <v>0</v>
      </c>
      <c r="AB158" s="47">
        <v>0</v>
      </c>
      <c r="AC158" s="71">
        <f t="shared" si="51"/>
        <v>0</v>
      </c>
      <c r="AD158" s="113">
        <f t="shared" si="52"/>
        <v>0</v>
      </c>
    </row>
    <row r="159" spans="1:30" s="49" customFormat="1" ht="12.75" hidden="1">
      <c r="A159" s="94">
        <v>154</v>
      </c>
      <c r="B159" s="36"/>
      <c r="C159" s="141"/>
      <c r="D159" s="57"/>
      <c r="E159" s="79">
        <f t="shared" si="49"/>
        <v>0</v>
      </c>
      <c r="F159" s="80">
        <v>0</v>
      </c>
      <c r="G159" s="47">
        <f t="shared" si="42"/>
        <v>0</v>
      </c>
      <c r="H159" s="47">
        <f t="shared" si="43"/>
        <v>0</v>
      </c>
      <c r="I159" s="47">
        <f t="shared" si="44"/>
        <v>0</v>
      </c>
      <c r="J159" s="47">
        <f t="shared" si="45"/>
        <v>0</v>
      </c>
      <c r="K159" s="47">
        <f t="shared" si="46"/>
        <v>0</v>
      </c>
      <c r="L159" s="47">
        <f t="shared" si="47"/>
        <v>0</v>
      </c>
      <c r="M159" s="47">
        <f t="shared" si="48"/>
        <v>0</v>
      </c>
      <c r="N159" s="80">
        <v>0</v>
      </c>
      <c r="O159" s="47">
        <v>0</v>
      </c>
      <c r="P159" s="47">
        <v>0</v>
      </c>
      <c r="Q159" s="47">
        <v>0</v>
      </c>
      <c r="R159" s="47">
        <v>0</v>
      </c>
      <c r="S159" s="130">
        <v>0</v>
      </c>
      <c r="T159" s="47">
        <v>0</v>
      </c>
      <c r="U159" s="81">
        <f t="shared" si="50"/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7">
        <v>0</v>
      </c>
      <c r="AB159" s="47">
        <v>0</v>
      </c>
      <c r="AC159" s="71">
        <f t="shared" si="51"/>
        <v>0</v>
      </c>
      <c r="AD159" s="113">
        <f t="shared" si="52"/>
        <v>0</v>
      </c>
    </row>
    <row r="160" spans="1:30" s="49" customFormat="1" ht="12.75" hidden="1">
      <c r="A160" s="94">
        <v>155</v>
      </c>
      <c r="B160" s="36"/>
      <c r="C160" s="141"/>
      <c r="D160" s="57"/>
      <c r="E160" s="79">
        <f t="shared" si="49"/>
        <v>0</v>
      </c>
      <c r="F160" s="80">
        <v>0</v>
      </c>
      <c r="G160" s="47">
        <f t="shared" si="42"/>
        <v>0</v>
      </c>
      <c r="H160" s="47">
        <f t="shared" si="43"/>
        <v>0</v>
      </c>
      <c r="I160" s="47">
        <f t="shared" si="44"/>
        <v>0</v>
      </c>
      <c r="J160" s="47">
        <f t="shared" si="45"/>
        <v>0</v>
      </c>
      <c r="K160" s="47">
        <f t="shared" si="46"/>
        <v>0</v>
      </c>
      <c r="L160" s="47">
        <f t="shared" si="47"/>
        <v>0</v>
      </c>
      <c r="M160" s="47">
        <f t="shared" si="48"/>
        <v>0</v>
      </c>
      <c r="N160" s="80">
        <v>0</v>
      </c>
      <c r="O160" s="47">
        <v>0</v>
      </c>
      <c r="P160" s="47">
        <v>0</v>
      </c>
      <c r="Q160" s="47">
        <v>0</v>
      </c>
      <c r="R160" s="47">
        <v>0</v>
      </c>
      <c r="S160" s="130">
        <v>0</v>
      </c>
      <c r="T160" s="47">
        <v>0</v>
      </c>
      <c r="U160" s="81">
        <f t="shared" si="50"/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7">
        <v>0</v>
      </c>
      <c r="AB160" s="47">
        <v>0</v>
      </c>
      <c r="AC160" s="71">
        <f t="shared" si="51"/>
        <v>0</v>
      </c>
      <c r="AD160" s="113">
        <f t="shared" si="52"/>
        <v>0</v>
      </c>
    </row>
    <row r="161" spans="1:30" s="49" customFormat="1" ht="12.75" hidden="1">
      <c r="A161" s="94">
        <v>156</v>
      </c>
      <c r="B161" s="36"/>
      <c r="C161" s="141"/>
      <c r="D161" s="57"/>
      <c r="E161" s="79">
        <f t="shared" si="49"/>
        <v>0</v>
      </c>
      <c r="F161" s="80">
        <v>0</v>
      </c>
      <c r="G161" s="47">
        <f t="shared" si="42"/>
        <v>0</v>
      </c>
      <c r="H161" s="47">
        <f t="shared" si="43"/>
        <v>0</v>
      </c>
      <c r="I161" s="47">
        <f t="shared" si="44"/>
        <v>0</v>
      </c>
      <c r="J161" s="47">
        <f t="shared" si="45"/>
        <v>0</v>
      </c>
      <c r="K161" s="47">
        <f t="shared" si="46"/>
        <v>0</v>
      </c>
      <c r="L161" s="47">
        <f t="shared" si="47"/>
        <v>0</v>
      </c>
      <c r="M161" s="47">
        <f t="shared" si="48"/>
        <v>0</v>
      </c>
      <c r="N161" s="80">
        <v>0</v>
      </c>
      <c r="O161" s="47">
        <v>0</v>
      </c>
      <c r="P161" s="47">
        <v>0</v>
      </c>
      <c r="Q161" s="47">
        <v>0</v>
      </c>
      <c r="R161" s="47">
        <v>0</v>
      </c>
      <c r="S161" s="130">
        <v>0</v>
      </c>
      <c r="T161" s="47">
        <v>0</v>
      </c>
      <c r="U161" s="81">
        <f t="shared" si="50"/>
        <v>0</v>
      </c>
      <c r="V161" s="47">
        <v>0</v>
      </c>
      <c r="W161" s="47">
        <v>0</v>
      </c>
      <c r="X161" s="47">
        <v>0</v>
      </c>
      <c r="Y161" s="47">
        <v>0</v>
      </c>
      <c r="Z161" s="47">
        <v>0</v>
      </c>
      <c r="AA161" s="47">
        <v>0</v>
      </c>
      <c r="AB161" s="47">
        <v>0</v>
      </c>
      <c r="AC161" s="71">
        <f t="shared" si="51"/>
        <v>0</v>
      </c>
      <c r="AD161" s="113">
        <f t="shared" si="52"/>
        <v>0</v>
      </c>
    </row>
    <row r="162" spans="1:30" s="49" customFormat="1" ht="12.75" hidden="1">
      <c r="A162" s="94">
        <v>157</v>
      </c>
      <c r="B162" s="36"/>
      <c r="C162" s="141"/>
      <c r="D162" s="57"/>
      <c r="E162" s="79">
        <f t="shared" si="49"/>
        <v>0</v>
      </c>
      <c r="F162" s="80">
        <v>0</v>
      </c>
      <c r="G162" s="47">
        <f t="shared" si="42"/>
        <v>0</v>
      </c>
      <c r="H162" s="47">
        <f t="shared" si="43"/>
        <v>0</v>
      </c>
      <c r="I162" s="47">
        <f t="shared" si="44"/>
        <v>0</v>
      </c>
      <c r="J162" s="47">
        <f t="shared" si="45"/>
        <v>0</v>
      </c>
      <c r="K162" s="47">
        <f t="shared" si="46"/>
        <v>0</v>
      </c>
      <c r="L162" s="47">
        <f t="shared" si="47"/>
        <v>0</v>
      </c>
      <c r="M162" s="47">
        <f t="shared" si="48"/>
        <v>0</v>
      </c>
      <c r="N162" s="80">
        <v>0</v>
      </c>
      <c r="O162" s="47">
        <v>0</v>
      </c>
      <c r="P162" s="47">
        <v>0</v>
      </c>
      <c r="Q162" s="47">
        <v>0</v>
      </c>
      <c r="R162" s="47">
        <v>0</v>
      </c>
      <c r="S162" s="130">
        <v>0</v>
      </c>
      <c r="T162" s="47">
        <v>0</v>
      </c>
      <c r="U162" s="81">
        <f t="shared" si="50"/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71">
        <f t="shared" si="51"/>
        <v>0</v>
      </c>
      <c r="AD162" s="113">
        <f t="shared" si="52"/>
        <v>0</v>
      </c>
    </row>
    <row r="163" spans="1:30" s="49" customFormat="1" ht="12.75" hidden="1">
      <c r="A163" s="94">
        <v>158</v>
      </c>
      <c r="B163" s="36"/>
      <c r="C163" s="141"/>
      <c r="D163" s="57"/>
      <c r="E163" s="79">
        <f t="shared" si="49"/>
        <v>0</v>
      </c>
      <c r="F163" s="80">
        <v>0</v>
      </c>
      <c r="G163" s="47">
        <f t="shared" si="42"/>
        <v>0</v>
      </c>
      <c r="H163" s="47">
        <f t="shared" si="43"/>
        <v>0</v>
      </c>
      <c r="I163" s="47">
        <f t="shared" si="44"/>
        <v>0</v>
      </c>
      <c r="J163" s="47">
        <f t="shared" si="45"/>
        <v>0</v>
      </c>
      <c r="K163" s="47">
        <f t="shared" si="46"/>
        <v>0</v>
      </c>
      <c r="L163" s="47">
        <f t="shared" si="47"/>
        <v>0</v>
      </c>
      <c r="M163" s="47">
        <f t="shared" si="48"/>
        <v>0</v>
      </c>
      <c r="N163" s="80">
        <v>0</v>
      </c>
      <c r="O163" s="47">
        <v>0</v>
      </c>
      <c r="P163" s="47">
        <v>0</v>
      </c>
      <c r="Q163" s="47">
        <v>0</v>
      </c>
      <c r="R163" s="47">
        <v>0</v>
      </c>
      <c r="S163" s="130">
        <v>0</v>
      </c>
      <c r="T163" s="47">
        <v>0</v>
      </c>
      <c r="U163" s="81">
        <f t="shared" si="50"/>
        <v>0</v>
      </c>
      <c r="V163" s="47">
        <v>0</v>
      </c>
      <c r="W163" s="47">
        <v>0</v>
      </c>
      <c r="X163" s="47">
        <v>0</v>
      </c>
      <c r="Y163" s="47">
        <v>0</v>
      </c>
      <c r="Z163" s="47">
        <v>0</v>
      </c>
      <c r="AA163" s="47">
        <v>0</v>
      </c>
      <c r="AB163" s="47">
        <v>0</v>
      </c>
      <c r="AC163" s="71">
        <f t="shared" si="51"/>
        <v>0</v>
      </c>
      <c r="AD163" s="113">
        <f t="shared" si="52"/>
        <v>0</v>
      </c>
    </row>
    <row r="164" spans="1:30" s="49" customFormat="1" ht="12.75" hidden="1">
      <c r="A164" s="94">
        <v>159</v>
      </c>
      <c r="B164" s="36"/>
      <c r="C164" s="141"/>
      <c r="D164" s="57"/>
      <c r="E164" s="79">
        <f t="shared" si="49"/>
        <v>0</v>
      </c>
      <c r="F164" s="80">
        <v>0</v>
      </c>
      <c r="G164" s="47">
        <f t="shared" si="42"/>
        <v>0</v>
      </c>
      <c r="H164" s="47">
        <f t="shared" si="43"/>
        <v>0</v>
      </c>
      <c r="I164" s="47">
        <f t="shared" si="44"/>
        <v>0</v>
      </c>
      <c r="J164" s="47">
        <f t="shared" si="45"/>
        <v>0</v>
      </c>
      <c r="K164" s="47">
        <f t="shared" si="46"/>
        <v>0</v>
      </c>
      <c r="L164" s="47">
        <f t="shared" si="47"/>
        <v>0</v>
      </c>
      <c r="M164" s="47">
        <f t="shared" si="48"/>
        <v>0</v>
      </c>
      <c r="N164" s="80">
        <v>0</v>
      </c>
      <c r="O164" s="47">
        <v>0</v>
      </c>
      <c r="P164" s="47">
        <v>0</v>
      </c>
      <c r="Q164" s="47">
        <v>0</v>
      </c>
      <c r="R164" s="47">
        <v>0</v>
      </c>
      <c r="S164" s="130">
        <v>0</v>
      </c>
      <c r="T164" s="47">
        <v>0</v>
      </c>
      <c r="U164" s="81">
        <f t="shared" si="50"/>
        <v>0</v>
      </c>
      <c r="V164" s="47">
        <v>0</v>
      </c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71">
        <f t="shared" si="51"/>
        <v>0</v>
      </c>
      <c r="AD164" s="113">
        <f t="shared" si="52"/>
        <v>0</v>
      </c>
    </row>
    <row r="165" spans="1:30" s="49" customFormat="1" ht="12.75" hidden="1">
      <c r="A165" s="94">
        <v>160</v>
      </c>
      <c r="B165" s="36"/>
      <c r="C165" s="141"/>
      <c r="D165" s="57"/>
      <c r="E165" s="79">
        <f t="shared" si="49"/>
        <v>0</v>
      </c>
      <c r="F165" s="80">
        <v>0</v>
      </c>
      <c r="G165" s="47">
        <f t="shared" si="42"/>
        <v>0</v>
      </c>
      <c r="H165" s="47">
        <f t="shared" si="43"/>
        <v>0</v>
      </c>
      <c r="I165" s="47">
        <f t="shared" si="44"/>
        <v>0</v>
      </c>
      <c r="J165" s="47">
        <f t="shared" si="45"/>
        <v>0</v>
      </c>
      <c r="K165" s="47">
        <f t="shared" si="46"/>
        <v>0</v>
      </c>
      <c r="L165" s="47">
        <f t="shared" si="47"/>
        <v>0</v>
      </c>
      <c r="M165" s="47">
        <f t="shared" si="48"/>
        <v>0</v>
      </c>
      <c r="N165" s="80">
        <v>0</v>
      </c>
      <c r="O165" s="47">
        <v>0</v>
      </c>
      <c r="P165" s="47">
        <v>0</v>
      </c>
      <c r="Q165" s="47">
        <v>0</v>
      </c>
      <c r="R165" s="47">
        <v>0</v>
      </c>
      <c r="S165" s="130">
        <v>0</v>
      </c>
      <c r="T165" s="47">
        <v>0</v>
      </c>
      <c r="U165" s="81">
        <f t="shared" si="50"/>
        <v>0</v>
      </c>
      <c r="V165" s="47">
        <v>0</v>
      </c>
      <c r="W165" s="47">
        <v>0</v>
      </c>
      <c r="X165" s="47">
        <v>0</v>
      </c>
      <c r="Y165" s="47">
        <v>0</v>
      </c>
      <c r="Z165" s="47">
        <v>0</v>
      </c>
      <c r="AA165" s="47">
        <v>0</v>
      </c>
      <c r="AB165" s="47">
        <v>0</v>
      </c>
      <c r="AC165" s="71">
        <f t="shared" si="51"/>
        <v>0</v>
      </c>
      <c r="AD165" s="113">
        <f t="shared" si="52"/>
        <v>0</v>
      </c>
    </row>
    <row r="166" spans="1:30" s="49" customFormat="1" ht="12.75" hidden="1">
      <c r="A166" s="94">
        <v>161</v>
      </c>
      <c r="B166" s="36"/>
      <c r="C166" s="141"/>
      <c r="D166" s="57"/>
      <c r="E166" s="79">
        <f t="shared" si="49"/>
        <v>0</v>
      </c>
      <c r="F166" s="80">
        <v>0</v>
      </c>
      <c r="G166" s="47">
        <f t="shared" si="42"/>
        <v>0</v>
      </c>
      <c r="H166" s="47">
        <f t="shared" si="43"/>
        <v>0</v>
      </c>
      <c r="I166" s="47">
        <f t="shared" si="44"/>
        <v>0</v>
      </c>
      <c r="J166" s="47">
        <f t="shared" si="45"/>
        <v>0</v>
      </c>
      <c r="K166" s="47">
        <f t="shared" si="46"/>
        <v>0</v>
      </c>
      <c r="L166" s="47">
        <f t="shared" si="47"/>
        <v>0</v>
      </c>
      <c r="M166" s="47">
        <f t="shared" si="48"/>
        <v>0</v>
      </c>
      <c r="N166" s="80">
        <v>0</v>
      </c>
      <c r="O166" s="47">
        <v>0</v>
      </c>
      <c r="P166" s="47">
        <v>0</v>
      </c>
      <c r="Q166" s="47">
        <v>0</v>
      </c>
      <c r="R166" s="47">
        <v>0</v>
      </c>
      <c r="S166" s="130">
        <v>0</v>
      </c>
      <c r="T166" s="47">
        <v>0</v>
      </c>
      <c r="U166" s="81">
        <f t="shared" si="50"/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71">
        <f t="shared" si="51"/>
        <v>0</v>
      </c>
      <c r="AD166" s="113">
        <f t="shared" si="52"/>
        <v>0</v>
      </c>
    </row>
    <row r="167" spans="1:30" s="49" customFormat="1" ht="12.75" hidden="1">
      <c r="A167" s="94">
        <v>162</v>
      </c>
      <c r="B167" s="36"/>
      <c r="C167" s="141"/>
      <c r="D167" s="57"/>
      <c r="E167" s="79">
        <f t="shared" si="49"/>
        <v>0</v>
      </c>
      <c r="F167" s="80">
        <v>0</v>
      </c>
      <c r="G167" s="47">
        <f t="shared" si="42"/>
        <v>0</v>
      </c>
      <c r="H167" s="47">
        <f t="shared" si="43"/>
        <v>0</v>
      </c>
      <c r="I167" s="47">
        <f t="shared" si="44"/>
        <v>0</v>
      </c>
      <c r="J167" s="47">
        <f t="shared" si="45"/>
        <v>0</v>
      </c>
      <c r="K167" s="47">
        <f t="shared" si="46"/>
        <v>0</v>
      </c>
      <c r="L167" s="47">
        <f t="shared" si="47"/>
        <v>0</v>
      </c>
      <c r="M167" s="47">
        <f t="shared" si="48"/>
        <v>0</v>
      </c>
      <c r="N167" s="80">
        <v>0</v>
      </c>
      <c r="O167" s="47">
        <v>0</v>
      </c>
      <c r="P167" s="47">
        <v>0</v>
      </c>
      <c r="Q167" s="47">
        <v>0</v>
      </c>
      <c r="R167" s="47">
        <v>0</v>
      </c>
      <c r="S167" s="130">
        <v>0</v>
      </c>
      <c r="T167" s="47">
        <v>0</v>
      </c>
      <c r="U167" s="81">
        <f t="shared" si="50"/>
        <v>0</v>
      </c>
      <c r="V167" s="47">
        <v>0</v>
      </c>
      <c r="W167" s="47">
        <v>0</v>
      </c>
      <c r="X167" s="47">
        <v>0</v>
      </c>
      <c r="Y167" s="47">
        <v>0</v>
      </c>
      <c r="Z167" s="47">
        <v>0</v>
      </c>
      <c r="AA167" s="47">
        <v>0</v>
      </c>
      <c r="AB167" s="47">
        <v>0</v>
      </c>
      <c r="AC167" s="71">
        <f t="shared" si="51"/>
        <v>0</v>
      </c>
      <c r="AD167" s="113">
        <f t="shared" si="52"/>
        <v>0</v>
      </c>
    </row>
    <row r="168" spans="1:30" s="49" customFormat="1" ht="12.75" hidden="1">
      <c r="A168" s="94">
        <v>163</v>
      </c>
      <c r="B168" s="36"/>
      <c r="C168" s="141"/>
      <c r="D168" s="57"/>
      <c r="E168" s="79">
        <f t="shared" si="49"/>
        <v>0</v>
      </c>
      <c r="F168" s="80">
        <v>0</v>
      </c>
      <c r="G168" s="47">
        <f t="shared" si="42"/>
        <v>0</v>
      </c>
      <c r="H168" s="47">
        <f t="shared" si="43"/>
        <v>0</v>
      </c>
      <c r="I168" s="47">
        <f t="shared" si="44"/>
        <v>0</v>
      </c>
      <c r="J168" s="47">
        <f t="shared" si="45"/>
        <v>0</v>
      </c>
      <c r="K168" s="47">
        <f t="shared" si="46"/>
        <v>0</v>
      </c>
      <c r="L168" s="47">
        <f t="shared" si="47"/>
        <v>0</v>
      </c>
      <c r="M168" s="47">
        <f t="shared" si="48"/>
        <v>0</v>
      </c>
      <c r="N168" s="80">
        <v>0</v>
      </c>
      <c r="O168" s="47">
        <v>0</v>
      </c>
      <c r="P168" s="47">
        <v>0</v>
      </c>
      <c r="Q168" s="47">
        <v>0</v>
      </c>
      <c r="R168" s="47">
        <v>0</v>
      </c>
      <c r="S168" s="130">
        <v>0</v>
      </c>
      <c r="T168" s="47">
        <v>0</v>
      </c>
      <c r="U168" s="81">
        <f t="shared" si="50"/>
        <v>0</v>
      </c>
      <c r="V168" s="47">
        <v>0</v>
      </c>
      <c r="W168" s="47">
        <v>0</v>
      </c>
      <c r="X168" s="47">
        <v>0</v>
      </c>
      <c r="Y168" s="47">
        <v>0</v>
      </c>
      <c r="Z168" s="47">
        <v>0</v>
      </c>
      <c r="AA168" s="47">
        <v>0</v>
      </c>
      <c r="AB168" s="47">
        <v>0</v>
      </c>
      <c r="AC168" s="71">
        <f t="shared" si="51"/>
        <v>0</v>
      </c>
      <c r="AD168" s="113">
        <f t="shared" si="52"/>
        <v>0</v>
      </c>
    </row>
    <row r="169" spans="1:30" s="49" customFormat="1" ht="12.75" hidden="1">
      <c r="A169" s="94">
        <v>164</v>
      </c>
      <c r="B169" s="36"/>
      <c r="C169" s="141"/>
      <c r="D169" s="57"/>
      <c r="E169" s="79">
        <f t="shared" si="49"/>
        <v>0</v>
      </c>
      <c r="F169" s="80">
        <v>0</v>
      </c>
      <c r="G169" s="47">
        <f t="shared" si="42"/>
        <v>0</v>
      </c>
      <c r="H169" s="47">
        <f t="shared" si="43"/>
        <v>0</v>
      </c>
      <c r="I169" s="47">
        <f t="shared" si="44"/>
        <v>0</v>
      </c>
      <c r="J169" s="47">
        <f t="shared" si="45"/>
        <v>0</v>
      </c>
      <c r="K169" s="47">
        <f t="shared" si="46"/>
        <v>0</v>
      </c>
      <c r="L169" s="47">
        <f t="shared" si="47"/>
        <v>0</v>
      </c>
      <c r="M169" s="47">
        <f t="shared" si="48"/>
        <v>0</v>
      </c>
      <c r="N169" s="80">
        <v>0</v>
      </c>
      <c r="O169" s="47">
        <v>0</v>
      </c>
      <c r="P169" s="47">
        <v>0</v>
      </c>
      <c r="Q169" s="47">
        <v>0</v>
      </c>
      <c r="R169" s="47">
        <v>0</v>
      </c>
      <c r="S169" s="130">
        <v>0</v>
      </c>
      <c r="T169" s="47">
        <v>0</v>
      </c>
      <c r="U169" s="81">
        <f t="shared" si="50"/>
        <v>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  <c r="AA169" s="47">
        <v>0</v>
      </c>
      <c r="AB169" s="47">
        <v>0</v>
      </c>
      <c r="AC169" s="71">
        <f t="shared" si="51"/>
        <v>0</v>
      </c>
      <c r="AD169" s="113">
        <f t="shared" si="52"/>
        <v>0</v>
      </c>
    </row>
    <row r="170" spans="1:30" s="49" customFormat="1" ht="12.75" hidden="1">
      <c r="A170" s="94">
        <v>165</v>
      </c>
      <c r="B170" s="36"/>
      <c r="C170" s="141"/>
      <c r="D170" s="57"/>
      <c r="E170" s="79">
        <f t="shared" si="49"/>
        <v>0</v>
      </c>
      <c r="F170" s="80">
        <v>0</v>
      </c>
      <c r="G170" s="47">
        <f t="shared" si="42"/>
        <v>0</v>
      </c>
      <c r="H170" s="47">
        <f t="shared" si="43"/>
        <v>0</v>
      </c>
      <c r="I170" s="47">
        <f t="shared" si="44"/>
        <v>0</v>
      </c>
      <c r="J170" s="47">
        <f t="shared" si="45"/>
        <v>0</v>
      </c>
      <c r="K170" s="47">
        <f t="shared" si="46"/>
        <v>0</v>
      </c>
      <c r="L170" s="47">
        <f t="shared" si="47"/>
        <v>0</v>
      </c>
      <c r="M170" s="47">
        <f t="shared" si="48"/>
        <v>0</v>
      </c>
      <c r="N170" s="80">
        <v>0</v>
      </c>
      <c r="O170" s="47">
        <v>0</v>
      </c>
      <c r="P170" s="47">
        <v>0</v>
      </c>
      <c r="Q170" s="47">
        <v>0</v>
      </c>
      <c r="R170" s="47">
        <v>0</v>
      </c>
      <c r="S170" s="130">
        <v>0</v>
      </c>
      <c r="T170" s="47">
        <v>0</v>
      </c>
      <c r="U170" s="81">
        <f t="shared" si="50"/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71">
        <f t="shared" si="51"/>
        <v>0</v>
      </c>
      <c r="AD170" s="113">
        <f t="shared" si="52"/>
        <v>0</v>
      </c>
    </row>
    <row r="171" spans="1:30" s="49" customFormat="1" ht="12.75" hidden="1">
      <c r="A171" s="94">
        <v>166</v>
      </c>
      <c r="B171" s="36"/>
      <c r="C171" s="141"/>
      <c r="D171" s="57"/>
      <c r="E171" s="79">
        <f t="shared" si="49"/>
        <v>0</v>
      </c>
      <c r="F171" s="80">
        <v>0</v>
      </c>
      <c r="G171" s="47">
        <f t="shared" si="42"/>
        <v>0</v>
      </c>
      <c r="H171" s="47">
        <f t="shared" si="43"/>
        <v>0</v>
      </c>
      <c r="I171" s="47">
        <f t="shared" si="44"/>
        <v>0</v>
      </c>
      <c r="J171" s="47">
        <f t="shared" si="45"/>
        <v>0</v>
      </c>
      <c r="K171" s="47">
        <f t="shared" si="46"/>
        <v>0</v>
      </c>
      <c r="L171" s="47">
        <f t="shared" si="47"/>
        <v>0</v>
      </c>
      <c r="M171" s="47">
        <f t="shared" si="48"/>
        <v>0</v>
      </c>
      <c r="N171" s="80">
        <v>0</v>
      </c>
      <c r="O171" s="47">
        <v>0</v>
      </c>
      <c r="P171" s="47">
        <v>0</v>
      </c>
      <c r="Q171" s="47">
        <v>0</v>
      </c>
      <c r="R171" s="47">
        <v>0</v>
      </c>
      <c r="S171" s="130">
        <v>0</v>
      </c>
      <c r="T171" s="47">
        <v>0</v>
      </c>
      <c r="U171" s="81">
        <f t="shared" si="50"/>
        <v>0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0</v>
      </c>
      <c r="AB171" s="47">
        <v>0</v>
      </c>
      <c r="AC171" s="71">
        <f t="shared" si="51"/>
        <v>0</v>
      </c>
      <c r="AD171" s="113">
        <f t="shared" si="52"/>
        <v>0</v>
      </c>
    </row>
    <row r="172" spans="1:30" s="49" customFormat="1" ht="12.75" hidden="1">
      <c r="A172" s="94">
        <v>167</v>
      </c>
      <c r="B172" s="36"/>
      <c r="C172" s="141"/>
      <c r="D172" s="57"/>
      <c r="E172" s="79">
        <f t="shared" si="49"/>
        <v>0</v>
      </c>
      <c r="F172" s="80">
        <v>0</v>
      </c>
      <c r="G172" s="47">
        <f t="shared" si="42"/>
        <v>0</v>
      </c>
      <c r="H172" s="47">
        <f t="shared" si="43"/>
        <v>0</v>
      </c>
      <c r="I172" s="47">
        <f t="shared" si="44"/>
        <v>0</v>
      </c>
      <c r="J172" s="47">
        <f t="shared" si="45"/>
        <v>0</v>
      </c>
      <c r="K172" s="47">
        <f t="shared" si="46"/>
        <v>0</v>
      </c>
      <c r="L172" s="47">
        <f t="shared" si="47"/>
        <v>0</v>
      </c>
      <c r="M172" s="47">
        <f t="shared" si="48"/>
        <v>0</v>
      </c>
      <c r="N172" s="80">
        <v>0</v>
      </c>
      <c r="O172" s="47">
        <v>0</v>
      </c>
      <c r="P172" s="47">
        <v>0</v>
      </c>
      <c r="Q172" s="47">
        <v>0</v>
      </c>
      <c r="R172" s="47">
        <v>0</v>
      </c>
      <c r="S172" s="130">
        <v>0</v>
      </c>
      <c r="T172" s="47">
        <v>0</v>
      </c>
      <c r="U172" s="81">
        <f t="shared" si="50"/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71">
        <f t="shared" si="51"/>
        <v>0</v>
      </c>
      <c r="AD172" s="113">
        <f t="shared" si="52"/>
        <v>0</v>
      </c>
    </row>
    <row r="173" spans="1:30" s="49" customFormat="1" ht="12.75" hidden="1">
      <c r="A173" s="94">
        <v>168</v>
      </c>
      <c r="B173" s="36"/>
      <c r="C173" s="141"/>
      <c r="D173" s="57"/>
      <c r="E173" s="79">
        <f t="shared" si="49"/>
        <v>0</v>
      </c>
      <c r="F173" s="80">
        <v>0</v>
      </c>
      <c r="G173" s="47">
        <f t="shared" si="42"/>
        <v>0</v>
      </c>
      <c r="H173" s="47">
        <f t="shared" si="43"/>
        <v>0</v>
      </c>
      <c r="I173" s="47">
        <f t="shared" si="44"/>
        <v>0</v>
      </c>
      <c r="J173" s="47">
        <f t="shared" si="45"/>
        <v>0</v>
      </c>
      <c r="K173" s="47">
        <f t="shared" si="46"/>
        <v>0</v>
      </c>
      <c r="L173" s="47">
        <f t="shared" si="47"/>
        <v>0</v>
      </c>
      <c r="M173" s="47">
        <f t="shared" si="48"/>
        <v>0</v>
      </c>
      <c r="N173" s="80">
        <v>0</v>
      </c>
      <c r="O173" s="47">
        <v>0</v>
      </c>
      <c r="P173" s="47">
        <v>0</v>
      </c>
      <c r="Q173" s="47">
        <v>0</v>
      </c>
      <c r="R173" s="47">
        <v>0</v>
      </c>
      <c r="S173" s="130">
        <v>0</v>
      </c>
      <c r="T173" s="47">
        <v>0</v>
      </c>
      <c r="U173" s="81">
        <f t="shared" si="50"/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7">
        <v>0</v>
      </c>
      <c r="AB173" s="47">
        <v>0</v>
      </c>
      <c r="AC173" s="71">
        <f t="shared" si="51"/>
        <v>0</v>
      </c>
      <c r="AD173" s="113">
        <f t="shared" si="52"/>
        <v>0</v>
      </c>
    </row>
    <row r="174" spans="1:30" s="49" customFormat="1" ht="12.75" hidden="1">
      <c r="A174" s="94">
        <v>169</v>
      </c>
      <c r="B174" s="36"/>
      <c r="C174" s="141"/>
      <c r="D174" s="57"/>
      <c r="E174" s="79">
        <f t="shared" si="49"/>
        <v>0</v>
      </c>
      <c r="F174" s="80">
        <v>0</v>
      </c>
      <c r="G174" s="47">
        <f t="shared" si="42"/>
        <v>0</v>
      </c>
      <c r="H174" s="47">
        <f t="shared" si="43"/>
        <v>0</v>
      </c>
      <c r="I174" s="47">
        <f t="shared" si="44"/>
        <v>0</v>
      </c>
      <c r="J174" s="47">
        <f t="shared" si="45"/>
        <v>0</v>
      </c>
      <c r="K174" s="47">
        <f t="shared" si="46"/>
        <v>0</v>
      </c>
      <c r="L174" s="47">
        <f t="shared" si="47"/>
        <v>0</v>
      </c>
      <c r="M174" s="47">
        <f t="shared" si="48"/>
        <v>0</v>
      </c>
      <c r="N174" s="80">
        <v>0</v>
      </c>
      <c r="O174" s="47">
        <v>0</v>
      </c>
      <c r="P174" s="47">
        <v>0</v>
      </c>
      <c r="Q174" s="47">
        <v>0</v>
      </c>
      <c r="R174" s="47">
        <v>0</v>
      </c>
      <c r="S174" s="130">
        <v>0</v>
      </c>
      <c r="T174" s="47">
        <v>0</v>
      </c>
      <c r="U174" s="81">
        <f t="shared" si="50"/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71">
        <f t="shared" si="51"/>
        <v>0</v>
      </c>
      <c r="AD174" s="113">
        <f t="shared" si="52"/>
        <v>0</v>
      </c>
    </row>
    <row r="175" spans="1:30" s="49" customFormat="1" ht="12.75" hidden="1">
      <c r="A175" s="94">
        <v>170</v>
      </c>
      <c r="B175" s="36"/>
      <c r="C175" s="141"/>
      <c r="D175" s="57"/>
      <c r="E175" s="79">
        <f t="shared" si="49"/>
        <v>0</v>
      </c>
      <c r="F175" s="80">
        <v>0</v>
      </c>
      <c r="G175" s="47">
        <f t="shared" si="42"/>
        <v>0</v>
      </c>
      <c r="H175" s="47">
        <f t="shared" si="43"/>
        <v>0</v>
      </c>
      <c r="I175" s="47">
        <f t="shared" si="44"/>
        <v>0</v>
      </c>
      <c r="J175" s="47">
        <f t="shared" si="45"/>
        <v>0</v>
      </c>
      <c r="K175" s="47">
        <f t="shared" si="46"/>
        <v>0</v>
      </c>
      <c r="L175" s="47">
        <f t="shared" si="47"/>
        <v>0</v>
      </c>
      <c r="M175" s="47">
        <f t="shared" si="48"/>
        <v>0</v>
      </c>
      <c r="N175" s="80">
        <v>0</v>
      </c>
      <c r="O175" s="47">
        <v>0</v>
      </c>
      <c r="P175" s="47">
        <v>0</v>
      </c>
      <c r="Q175" s="47">
        <v>0</v>
      </c>
      <c r="R175" s="47">
        <v>0</v>
      </c>
      <c r="S175" s="130">
        <v>0</v>
      </c>
      <c r="T175" s="47">
        <v>0</v>
      </c>
      <c r="U175" s="81">
        <f t="shared" si="50"/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7">
        <v>0</v>
      </c>
      <c r="AB175" s="47">
        <v>0</v>
      </c>
      <c r="AC175" s="71">
        <f t="shared" si="51"/>
        <v>0</v>
      </c>
      <c r="AD175" s="113">
        <f t="shared" si="52"/>
        <v>0</v>
      </c>
    </row>
    <row r="176" spans="1:30" s="49" customFormat="1" ht="12.75" hidden="1">
      <c r="A176" s="94">
        <v>171</v>
      </c>
      <c r="B176" s="36"/>
      <c r="C176" s="141"/>
      <c r="D176" s="57"/>
      <c r="E176" s="79">
        <f t="shared" si="49"/>
        <v>0</v>
      </c>
      <c r="F176" s="80">
        <v>0</v>
      </c>
      <c r="G176" s="47">
        <f t="shared" si="42"/>
        <v>0</v>
      </c>
      <c r="H176" s="47">
        <f t="shared" si="43"/>
        <v>0</v>
      </c>
      <c r="I176" s="47">
        <f t="shared" si="44"/>
        <v>0</v>
      </c>
      <c r="J176" s="47">
        <f t="shared" si="45"/>
        <v>0</v>
      </c>
      <c r="K176" s="47">
        <f t="shared" si="46"/>
        <v>0</v>
      </c>
      <c r="L176" s="47">
        <f t="shared" si="47"/>
        <v>0</v>
      </c>
      <c r="M176" s="47">
        <f t="shared" si="48"/>
        <v>0</v>
      </c>
      <c r="N176" s="80">
        <v>0</v>
      </c>
      <c r="O176" s="47">
        <v>0</v>
      </c>
      <c r="P176" s="47">
        <v>0</v>
      </c>
      <c r="Q176" s="47">
        <v>0</v>
      </c>
      <c r="R176" s="47">
        <v>0</v>
      </c>
      <c r="S176" s="130">
        <v>0</v>
      </c>
      <c r="T176" s="47">
        <v>0</v>
      </c>
      <c r="U176" s="81">
        <f t="shared" si="50"/>
        <v>0</v>
      </c>
      <c r="V176" s="47">
        <v>0</v>
      </c>
      <c r="W176" s="47">
        <v>0</v>
      </c>
      <c r="X176" s="47">
        <v>0</v>
      </c>
      <c r="Y176" s="47">
        <v>0</v>
      </c>
      <c r="Z176" s="47">
        <v>0</v>
      </c>
      <c r="AA176" s="47">
        <v>0</v>
      </c>
      <c r="AB176" s="47">
        <v>0</v>
      </c>
      <c r="AC176" s="71">
        <f t="shared" si="51"/>
        <v>0</v>
      </c>
      <c r="AD176" s="113">
        <f t="shared" si="52"/>
        <v>0</v>
      </c>
    </row>
    <row r="177" spans="1:30" s="49" customFormat="1" ht="12.75" hidden="1">
      <c r="A177" s="94">
        <v>172</v>
      </c>
      <c r="B177" s="36"/>
      <c r="C177" s="141"/>
      <c r="D177" s="57"/>
      <c r="E177" s="79">
        <f t="shared" si="49"/>
        <v>0</v>
      </c>
      <c r="F177" s="80">
        <v>0</v>
      </c>
      <c r="G177" s="47">
        <f t="shared" si="42"/>
        <v>0</v>
      </c>
      <c r="H177" s="47">
        <f t="shared" si="43"/>
        <v>0</v>
      </c>
      <c r="I177" s="47">
        <f t="shared" si="44"/>
        <v>0</v>
      </c>
      <c r="J177" s="47">
        <f t="shared" si="45"/>
        <v>0</v>
      </c>
      <c r="K177" s="47">
        <f t="shared" si="46"/>
        <v>0</v>
      </c>
      <c r="L177" s="47">
        <f t="shared" si="47"/>
        <v>0</v>
      </c>
      <c r="M177" s="47">
        <f t="shared" si="48"/>
        <v>0</v>
      </c>
      <c r="N177" s="80">
        <v>0</v>
      </c>
      <c r="O177" s="47">
        <v>0</v>
      </c>
      <c r="P177" s="47">
        <v>0</v>
      </c>
      <c r="Q177" s="47">
        <v>0</v>
      </c>
      <c r="R177" s="47">
        <v>0</v>
      </c>
      <c r="S177" s="130">
        <v>0</v>
      </c>
      <c r="T177" s="47">
        <v>0</v>
      </c>
      <c r="U177" s="81">
        <f t="shared" si="50"/>
        <v>0</v>
      </c>
      <c r="V177" s="47">
        <v>0</v>
      </c>
      <c r="W177" s="47">
        <v>0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71">
        <f t="shared" si="51"/>
        <v>0</v>
      </c>
      <c r="AD177" s="113">
        <f t="shared" si="52"/>
        <v>0</v>
      </c>
    </row>
    <row r="178" spans="1:30" s="49" customFormat="1" ht="12.75" hidden="1">
      <c r="A178" s="94">
        <v>173</v>
      </c>
      <c r="B178" s="36"/>
      <c r="C178" s="141"/>
      <c r="D178" s="57"/>
      <c r="E178" s="79">
        <f t="shared" si="49"/>
        <v>0</v>
      </c>
      <c r="F178" s="80">
        <v>0</v>
      </c>
      <c r="G178" s="47">
        <f t="shared" si="42"/>
        <v>0</v>
      </c>
      <c r="H178" s="47">
        <f t="shared" si="43"/>
        <v>0</v>
      </c>
      <c r="I178" s="47">
        <f t="shared" si="44"/>
        <v>0</v>
      </c>
      <c r="J178" s="47">
        <f t="shared" si="45"/>
        <v>0</v>
      </c>
      <c r="K178" s="47">
        <f t="shared" si="46"/>
        <v>0</v>
      </c>
      <c r="L178" s="47">
        <f t="shared" si="47"/>
        <v>0</v>
      </c>
      <c r="M178" s="47">
        <f t="shared" si="48"/>
        <v>0</v>
      </c>
      <c r="N178" s="80">
        <v>0</v>
      </c>
      <c r="O178" s="47">
        <v>0</v>
      </c>
      <c r="P178" s="47">
        <v>0</v>
      </c>
      <c r="Q178" s="47">
        <v>0</v>
      </c>
      <c r="R178" s="47">
        <v>0</v>
      </c>
      <c r="S178" s="130">
        <v>0</v>
      </c>
      <c r="T178" s="47">
        <v>0</v>
      </c>
      <c r="U178" s="81">
        <f t="shared" si="50"/>
        <v>0</v>
      </c>
      <c r="V178" s="47">
        <v>0</v>
      </c>
      <c r="W178" s="47">
        <v>0</v>
      </c>
      <c r="X178" s="47">
        <v>0</v>
      </c>
      <c r="Y178" s="47">
        <v>0</v>
      </c>
      <c r="Z178" s="47">
        <v>0</v>
      </c>
      <c r="AA178" s="47">
        <v>0</v>
      </c>
      <c r="AB178" s="47">
        <v>0</v>
      </c>
      <c r="AC178" s="71">
        <f t="shared" si="51"/>
        <v>0</v>
      </c>
      <c r="AD178" s="113">
        <f t="shared" si="52"/>
        <v>0</v>
      </c>
    </row>
    <row r="179" spans="1:30" s="49" customFormat="1" ht="12.75" hidden="1">
      <c r="A179" s="94">
        <v>174</v>
      </c>
      <c r="B179" s="36"/>
      <c r="C179" s="141"/>
      <c r="D179" s="57"/>
      <c r="E179" s="79">
        <f t="shared" si="49"/>
        <v>0</v>
      </c>
      <c r="F179" s="80">
        <v>0</v>
      </c>
      <c r="G179" s="47">
        <f t="shared" si="42"/>
        <v>0</v>
      </c>
      <c r="H179" s="47">
        <f t="shared" si="43"/>
        <v>0</v>
      </c>
      <c r="I179" s="47">
        <f t="shared" si="44"/>
        <v>0</v>
      </c>
      <c r="J179" s="47">
        <f t="shared" si="45"/>
        <v>0</v>
      </c>
      <c r="K179" s="47">
        <f t="shared" si="46"/>
        <v>0</v>
      </c>
      <c r="L179" s="47">
        <f t="shared" si="47"/>
        <v>0</v>
      </c>
      <c r="M179" s="47">
        <f t="shared" si="48"/>
        <v>0</v>
      </c>
      <c r="N179" s="80">
        <v>0</v>
      </c>
      <c r="O179" s="47">
        <v>0</v>
      </c>
      <c r="P179" s="47">
        <v>0</v>
      </c>
      <c r="Q179" s="47">
        <v>0</v>
      </c>
      <c r="R179" s="47">
        <v>0</v>
      </c>
      <c r="S179" s="130">
        <v>0</v>
      </c>
      <c r="T179" s="47">
        <v>0</v>
      </c>
      <c r="U179" s="81">
        <f t="shared" si="50"/>
        <v>0</v>
      </c>
      <c r="V179" s="47">
        <v>0</v>
      </c>
      <c r="W179" s="47">
        <v>0</v>
      </c>
      <c r="X179" s="47">
        <v>0</v>
      </c>
      <c r="Y179" s="47">
        <v>0</v>
      </c>
      <c r="Z179" s="47">
        <v>0</v>
      </c>
      <c r="AA179" s="47">
        <v>0</v>
      </c>
      <c r="AB179" s="47">
        <v>0</v>
      </c>
      <c r="AC179" s="71">
        <f t="shared" si="51"/>
        <v>0</v>
      </c>
      <c r="AD179" s="113">
        <f t="shared" si="52"/>
        <v>0</v>
      </c>
    </row>
    <row r="180" spans="1:30" s="49" customFormat="1" ht="12.75" hidden="1">
      <c r="A180" s="94">
        <v>175</v>
      </c>
      <c r="B180" s="36"/>
      <c r="C180" s="141"/>
      <c r="D180" s="57"/>
      <c r="E180" s="79">
        <f t="shared" si="49"/>
        <v>0</v>
      </c>
      <c r="F180" s="80">
        <v>0</v>
      </c>
      <c r="G180" s="47">
        <f t="shared" si="42"/>
        <v>0</v>
      </c>
      <c r="H180" s="47">
        <f t="shared" si="43"/>
        <v>0</v>
      </c>
      <c r="I180" s="47">
        <f t="shared" si="44"/>
        <v>0</v>
      </c>
      <c r="J180" s="47">
        <f t="shared" si="45"/>
        <v>0</v>
      </c>
      <c r="K180" s="47">
        <f t="shared" si="46"/>
        <v>0</v>
      </c>
      <c r="L180" s="47">
        <f t="shared" si="47"/>
        <v>0</v>
      </c>
      <c r="M180" s="47">
        <f t="shared" si="48"/>
        <v>0</v>
      </c>
      <c r="N180" s="80">
        <v>0</v>
      </c>
      <c r="O180" s="47">
        <v>0</v>
      </c>
      <c r="P180" s="47">
        <v>0</v>
      </c>
      <c r="Q180" s="47">
        <v>0</v>
      </c>
      <c r="R180" s="47">
        <v>0</v>
      </c>
      <c r="S180" s="130">
        <v>0</v>
      </c>
      <c r="T180" s="47">
        <v>0</v>
      </c>
      <c r="U180" s="81">
        <f t="shared" si="50"/>
        <v>0</v>
      </c>
      <c r="V180" s="47">
        <v>0</v>
      </c>
      <c r="W180" s="47">
        <v>0</v>
      </c>
      <c r="X180" s="47">
        <v>0</v>
      </c>
      <c r="Y180" s="47">
        <v>0</v>
      </c>
      <c r="Z180" s="47">
        <v>0</v>
      </c>
      <c r="AA180" s="47">
        <v>0</v>
      </c>
      <c r="AB180" s="47">
        <v>0</v>
      </c>
      <c r="AC180" s="71">
        <f t="shared" si="51"/>
        <v>0</v>
      </c>
      <c r="AD180" s="113">
        <f t="shared" si="52"/>
        <v>0</v>
      </c>
    </row>
    <row r="181" spans="1:30" s="49" customFormat="1" ht="12.75" hidden="1">
      <c r="A181" s="94">
        <v>176</v>
      </c>
      <c r="B181" s="36"/>
      <c r="C181" s="141"/>
      <c r="D181" s="57"/>
      <c r="E181" s="79">
        <f t="shared" si="49"/>
        <v>0</v>
      </c>
      <c r="F181" s="80">
        <v>0</v>
      </c>
      <c r="G181" s="47">
        <f t="shared" si="42"/>
        <v>0</v>
      </c>
      <c r="H181" s="47">
        <f t="shared" si="43"/>
        <v>0</v>
      </c>
      <c r="I181" s="47">
        <f t="shared" si="44"/>
        <v>0</v>
      </c>
      <c r="J181" s="47">
        <f t="shared" si="45"/>
        <v>0</v>
      </c>
      <c r="K181" s="47">
        <f t="shared" si="46"/>
        <v>0</v>
      </c>
      <c r="L181" s="47">
        <f t="shared" si="47"/>
        <v>0</v>
      </c>
      <c r="M181" s="47">
        <f t="shared" si="48"/>
        <v>0</v>
      </c>
      <c r="N181" s="80">
        <v>0</v>
      </c>
      <c r="O181" s="47">
        <v>0</v>
      </c>
      <c r="P181" s="47">
        <v>0</v>
      </c>
      <c r="Q181" s="47">
        <v>0</v>
      </c>
      <c r="R181" s="47">
        <v>0</v>
      </c>
      <c r="S181" s="130">
        <v>0</v>
      </c>
      <c r="T181" s="47">
        <v>0</v>
      </c>
      <c r="U181" s="81">
        <f t="shared" si="50"/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71">
        <f t="shared" si="51"/>
        <v>0</v>
      </c>
      <c r="AD181" s="113">
        <f t="shared" si="52"/>
        <v>0</v>
      </c>
    </row>
    <row r="182" spans="1:30" s="49" customFormat="1" ht="12.75" hidden="1">
      <c r="A182" s="94">
        <v>177</v>
      </c>
      <c r="B182" s="36"/>
      <c r="C182" s="141"/>
      <c r="D182" s="57"/>
      <c r="E182" s="79">
        <f t="shared" si="49"/>
        <v>0</v>
      </c>
      <c r="F182" s="80">
        <v>0</v>
      </c>
      <c r="G182" s="47">
        <f t="shared" si="42"/>
        <v>0</v>
      </c>
      <c r="H182" s="47">
        <f t="shared" si="43"/>
        <v>0</v>
      </c>
      <c r="I182" s="47">
        <f t="shared" si="44"/>
        <v>0</v>
      </c>
      <c r="J182" s="47">
        <f t="shared" si="45"/>
        <v>0</v>
      </c>
      <c r="K182" s="47">
        <f t="shared" si="46"/>
        <v>0</v>
      </c>
      <c r="L182" s="47">
        <f t="shared" si="47"/>
        <v>0</v>
      </c>
      <c r="M182" s="47">
        <f t="shared" si="48"/>
        <v>0</v>
      </c>
      <c r="N182" s="80">
        <v>0</v>
      </c>
      <c r="O182" s="47">
        <v>0</v>
      </c>
      <c r="P182" s="47">
        <v>0</v>
      </c>
      <c r="Q182" s="47">
        <v>0</v>
      </c>
      <c r="R182" s="47">
        <v>0</v>
      </c>
      <c r="S182" s="130">
        <v>0</v>
      </c>
      <c r="T182" s="47">
        <v>0</v>
      </c>
      <c r="U182" s="81">
        <f t="shared" si="50"/>
        <v>0</v>
      </c>
      <c r="V182" s="47">
        <v>0</v>
      </c>
      <c r="W182" s="47">
        <v>0</v>
      </c>
      <c r="X182" s="47">
        <v>0</v>
      </c>
      <c r="Y182" s="47">
        <v>0</v>
      </c>
      <c r="Z182" s="47">
        <v>0</v>
      </c>
      <c r="AA182" s="47">
        <v>0</v>
      </c>
      <c r="AB182" s="47">
        <v>0</v>
      </c>
      <c r="AC182" s="71">
        <f t="shared" si="51"/>
        <v>0</v>
      </c>
      <c r="AD182" s="113">
        <f t="shared" si="52"/>
        <v>0</v>
      </c>
    </row>
    <row r="183" spans="1:30" s="49" customFormat="1" ht="12.75" hidden="1">
      <c r="A183" s="94">
        <v>178</v>
      </c>
      <c r="B183" s="36"/>
      <c r="C183" s="141"/>
      <c r="D183" s="57"/>
      <c r="E183" s="79">
        <f t="shared" si="49"/>
        <v>0</v>
      </c>
      <c r="F183" s="80">
        <v>0</v>
      </c>
      <c r="G183" s="47">
        <f t="shared" si="42"/>
        <v>0</v>
      </c>
      <c r="H183" s="47">
        <f t="shared" si="43"/>
        <v>0</v>
      </c>
      <c r="I183" s="47">
        <f t="shared" si="44"/>
        <v>0</v>
      </c>
      <c r="J183" s="47">
        <f t="shared" si="45"/>
        <v>0</v>
      </c>
      <c r="K183" s="47">
        <f t="shared" si="46"/>
        <v>0</v>
      </c>
      <c r="L183" s="47">
        <f t="shared" si="47"/>
        <v>0</v>
      </c>
      <c r="M183" s="47">
        <f t="shared" si="48"/>
        <v>0</v>
      </c>
      <c r="N183" s="80">
        <v>0</v>
      </c>
      <c r="O183" s="47">
        <v>0</v>
      </c>
      <c r="P183" s="47">
        <v>0</v>
      </c>
      <c r="Q183" s="47">
        <v>0</v>
      </c>
      <c r="R183" s="47">
        <v>0</v>
      </c>
      <c r="S183" s="130">
        <v>0</v>
      </c>
      <c r="T183" s="47">
        <v>0</v>
      </c>
      <c r="U183" s="81">
        <f t="shared" si="50"/>
        <v>0</v>
      </c>
      <c r="V183" s="47">
        <v>0</v>
      </c>
      <c r="W183" s="47">
        <v>0</v>
      </c>
      <c r="X183" s="47">
        <v>0</v>
      </c>
      <c r="Y183" s="47">
        <v>0</v>
      </c>
      <c r="Z183" s="47">
        <v>0</v>
      </c>
      <c r="AA183" s="47">
        <v>0</v>
      </c>
      <c r="AB183" s="47">
        <v>0</v>
      </c>
      <c r="AC183" s="71">
        <f t="shared" si="51"/>
        <v>0</v>
      </c>
      <c r="AD183" s="113">
        <f t="shared" si="52"/>
        <v>0</v>
      </c>
    </row>
    <row r="184" spans="1:30" s="49" customFormat="1" ht="12.75" hidden="1">
      <c r="A184" s="94">
        <v>179</v>
      </c>
      <c r="B184" s="36"/>
      <c r="C184" s="141"/>
      <c r="D184" s="57"/>
      <c r="E184" s="79">
        <f t="shared" si="49"/>
        <v>0</v>
      </c>
      <c r="F184" s="80">
        <v>0</v>
      </c>
      <c r="G184" s="47">
        <f t="shared" si="42"/>
        <v>0</v>
      </c>
      <c r="H184" s="47">
        <f t="shared" si="43"/>
        <v>0</v>
      </c>
      <c r="I184" s="47">
        <f t="shared" si="44"/>
        <v>0</v>
      </c>
      <c r="J184" s="47">
        <f t="shared" si="45"/>
        <v>0</v>
      </c>
      <c r="K184" s="47">
        <f t="shared" si="46"/>
        <v>0</v>
      </c>
      <c r="L184" s="47">
        <f t="shared" si="47"/>
        <v>0</v>
      </c>
      <c r="M184" s="47">
        <f t="shared" si="48"/>
        <v>0</v>
      </c>
      <c r="N184" s="80">
        <v>0</v>
      </c>
      <c r="O184" s="47">
        <v>0</v>
      </c>
      <c r="P184" s="47">
        <v>0</v>
      </c>
      <c r="Q184" s="47">
        <v>0</v>
      </c>
      <c r="R184" s="47">
        <v>0</v>
      </c>
      <c r="S184" s="130">
        <v>0</v>
      </c>
      <c r="T184" s="47">
        <v>0</v>
      </c>
      <c r="U184" s="81">
        <f t="shared" si="50"/>
        <v>0</v>
      </c>
      <c r="V184" s="47">
        <v>0</v>
      </c>
      <c r="W184" s="47">
        <v>0</v>
      </c>
      <c r="X184" s="47">
        <v>0</v>
      </c>
      <c r="Y184" s="47">
        <v>0</v>
      </c>
      <c r="Z184" s="47">
        <v>0</v>
      </c>
      <c r="AA184" s="47">
        <v>0</v>
      </c>
      <c r="AB184" s="47">
        <v>0</v>
      </c>
      <c r="AC184" s="71">
        <f t="shared" si="51"/>
        <v>0</v>
      </c>
      <c r="AD184" s="113">
        <f t="shared" si="52"/>
        <v>0</v>
      </c>
    </row>
    <row r="185" spans="1:30" s="49" customFormat="1" ht="12.75" hidden="1">
      <c r="A185" s="94">
        <v>180</v>
      </c>
      <c r="B185" s="36"/>
      <c r="C185" s="141"/>
      <c r="D185" s="57"/>
      <c r="E185" s="79">
        <f t="shared" si="49"/>
        <v>0</v>
      </c>
      <c r="F185" s="80">
        <v>0</v>
      </c>
      <c r="G185" s="47">
        <f t="shared" si="42"/>
        <v>0</v>
      </c>
      <c r="H185" s="47">
        <f t="shared" si="43"/>
        <v>0</v>
      </c>
      <c r="I185" s="47">
        <f t="shared" si="44"/>
        <v>0</v>
      </c>
      <c r="J185" s="47">
        <f t="shared" si="45"/>
        <v>0</v>
      </c>
      <c r="K185" s="47">
        <f t="shared" si="46"/>
        <v>0</v>
      </c>
      <c r="L185" s="47">
        <f t="shared" si="47"/>
        <v>0</v>
      </c>
      <c r="M185" s="47">
        <f t="shared" si="48"/>
        <v>0</v>
      </c>
      <c r="N185" s="80">
        <v>0</v>
      </c>
      <c r="O185" s="47">
        <v>0</v>
      </c>
      <c r="P185" s="47">
        <v>0</v>
      </c>
      <c r="Q185" s="47">
        <v>0</v>
      </c>
      <c r="R185" s="47">
        <v>0</v>
      </c>
      <c r="S185" s="130">
        <v>0</v>
      </c>
      <c r="T185" s="47">
        <v>0</v>
      </c>
      <c r="U185" s="81">
        <f t="shared" si="50"/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v>0</v>
      </c>
      <c r="AA185" s="47">
        <v>0</v>
      </c>
      <c r="AB185" s="47">
        <v>0</v>
      </c>
      <c r="AC185" s="71">
        <f t="shared" si="51"/>
        <v>0</v>
      </c>
      <c r="AD185" s="113">
        <f t="shared" si="52"/>
        <v>0</v>
      </c>
    </row>
    <row r="186" spans="1:30" s="49" customFormat="1" ht="12.75" hidden="1">
      <c r="A186" s="94">
        <v>181</v>
      </c>
      <c r="B186" s="36"/>
      <c r="C186" s="141"/>
      <c r="D186" s="57"/>
      <c r="E186" s="79">
        <f t="shared" si="49"/>
        <v>0</v>
      </c>
      <c r="F186" s="80">
        <v>0</v>
      </c>
      <c r="G186" s="47">
        <f t="shared" si="42"/>
        <v>0</v>
      </c>
      <c r="H186" s="47">
        <f t="shared" si="43"/>
        <v>0</v>
      </c>
      <c r="I186" s="47">
        <f t="shared" si="44"/>
        <v>0</v>
      </c>
      <c r="J186" s="47">
        <f t="shared" si="45"/>
        <v>0</v>
      </c>
      <c r="K186" s="47">
        <f t="shared" si="46"/>
        <v>0</v>
      </c>
      <c r="L186" s="47">
        <f t="shared" si="47"/>
        <v>0</v>
      </c>
      <c r="M186" s="47">
        <f t="shared" si="48"/>
        <v>0</v>
      </c>
      <c r="N186" s="80">
        <v>0</v>
      </c>
      <c r="O186" s="47">
        <v>0</v>
      </c>
      <c r="P186" s="47">
        <v>0</v>
      </c>
      <c r="Q186" s="47">
        <v>0</v>
      </c>
      <c r="R186" s="47">
        <v>0</v>
      </c>
      <c r="S186" s="130">
        <v>0</v>
      </c>
      <c r="T186" s="47">
        <v>0</v>
      </c>
      <c r="U186" s="81">
        <f t="shared" si="50"/>
        <v>0</v>
      </c>
      <c r="V186" s="47">
        <v>0</v>
      </c>
      <c r="W186" s="47">
        <v>0</v>
      </c>
      <c r="X186" s="47">
        <v>0</v>
      </c>
      <c r="Y186" s="47">
        <v>0</v>
      </c>
      <c r="Z186" s="47">
        <v>0</v>
      </c>
      <c r="AA186" s="47">
        <v>0</v>
      </c>
      <c r="AB186" s="47">
        <v>0</v>
      </c>
      <c r="AC186" s="71">
        <f t="shared" si="51"/>
        <v>0</v>
      </c>
      <c r="AD186" s="113">
        <f t="shared" si="52"/>
        <v>0</v>
      </c>
    </row>
    <row r="187" spans="1:30" s="49" customFormat="1" ht="12.75" hidden="1">
      <c r="A187" s="94">
        <v>182</v>
      </c>
      <c r="B187" s="36"/>
      <c r="C187" s="141"/>
      <c r="D187" s="57"/>
      <c r="E187" s="79">
        <f t="shared" si="49"/>
        <v>0</v>
      </c>
      <c r="F187" s="80">
        <v>0</v>
      </c>
      <c r="G187" s="47">
        <f t="shared" si="42"/>
        <v>0</v>
      </c>
      <c r="H187" s="47">
        <f t="shared" si="43"/>
        <v>0</v>
      </c>
      <c r="I187" s="47">
        <f t="shared" si="44"/>
        <v>0</v>
      </c>
      <c r="J187" s="47">
        <f t="shared" si="45"/>
        <v>0</v>
      </c>
      <c r="K187" s="47">
        <f t="shared" si="46"/>
        <v>0</v>
      </c>
      <c r="L187" s="47">
        <f t="shared" si="47"/>
        <v>0</v>
      </c>
      <c r="M187" s="47">
        <f t="shared" si="48"/>
        <v>0</v>
      </c>
      <c r="N187" s="80">
        <v>0</v>
      </c>
      <c r="O187" s="47">
        <v>0</v>
      </c>
      <c r="P187" s="47">
        <v>0</v>
      </c>
      <c r="Q187" s="47">
        <v>0</v>
      </c>
      <c r="R187" s="47">
        <v>0</v>
      </c>
      <c r="S187" s="130">
        <v>0</v>
      </c>
      <c r="T187" s="47">
        <v>0</v>
      </c>
      <c r="U187" s="81">
        <f t="shared" si="50"/>
        <v>0</v>
      </c>
      <c r="V187" s="47">
        <v>0</v>
      </c>
      <c r="W187" s="47">
        <v>0</v>
      </c>
      <c r="X187" s="47">
        <v>0</v>
      </c>
      <c r="Y187" s="47">
        <v>0</v>
      </c>
      <c r="Z187" s="47">
        <v>0</v>
      </c>
      <c r="AA187" s="47">
        <v>0</v>
      </c>
      <c r="AB187" s="47">
        <v>0</v>
      </c>
      <c r="AC187" s="71">
        <f t="shared" si="51"/>
        <v>0</v>
      </c>
      <c r="AD187" s="113">
        <f t="shared" si="52"/>
        <v>0</v>
      </c>
    </row>
    <row r="188" spans="1:30" s="49" customFormat="1" ht="12.75" hidden="1">
      <c r="A188" s="94">
        <v>183</v>
      </c>
      <c r="B188" s="36"/>
      <c r="C188" s="141"/>
      <c r="D188" s="57"/>
      <c r="E188" s="79">
        <f t="shared" si="49"/>
        <v>0</v>
      </c>
      <c r="F188" s="80">
        <v>0</v>
      </c>
      <c r="G188" s="47">
        <f t="shared" si="42"/>
        <v>0</v>
      </c>
      <c r="H188" s="47">
        <f t="shared" si="43"/>
        <v>0</v>
      </c>
      <c r="I188" s="47">
        <f t="shared" si="44"/>
        <v>0</v>
      </c>
      <c r="J188" s="47">
        <f t="shared" si="45"/>
        <v>0</v>
      </c>
      <c r="K188" s="47">
        <f t="shared" si="46"/>
        <v>0</v>
      </c>
      <c r="L188" s="47">
        <f t="shared" si="47"/>
        <v>0</v>
      </c>
      <c r="M188" s="47">
        <f t="shared" si="48"/>
        <v>0</v>
      </c>
      <c r="N188" s="80">
        <v>0</v>
      </c>
      <c r="O188" s="47">
        <v>0</v>
      </c>
      <c r="P188" s="47">
        <v>0</v>
      </c>
      <c r="Q188" s="47">
        <v>0</v>
      </c>
      <c r="R188" s="47">
        <v>0</v>
      </c>
      <c r="S188" s="130">
        <v>0</v>
      </c>
      <c r="T188" s="47">
        <v>0</v>
      </c>
      <c r="U188" s="81">
        <f t="shared" si="50"/>
        <v>0</v>
      </c>
      <c r="V188" s="47">
        <v>0</v>
      </c>
      <c r="W188" s="47">
        <v>0</v>
      </c>
      <c r="X188" s="47">
        <v>0</v>
      </c>
      <c r="Y188" s="47">
        <v>0</v>
      </c>
      <c r="Z188" s="47">
        <v>0</v>
      </c>
      <c r="AA188" s="47">
        <v>0</v>
      </c>
      <c r="AB188" s="47">
        <v>0</v>
      </c>
      <c r="AC188" s="71">
        <f t="shared" si="51"/>
        <v>0</v>
      </c>
      <c r="AD188" s="113">
        <f t="shared" si="52"/>
        <v>0</v>
      </c>
    </row>
    <row r="189" spans="1:30" s="49" customFormat="1" ht="12.75" hidden="1">
      <c r="A189" s="94">
        <v>184</v>
      </c>
      <c r="B189" s="36"/>
      <c r="C189" s="141"/>
      <c r="D189" s="57"/>
      <c r="E189" s="79">
        <f t="shared" si="49"/>
        <v>0</v>
      </c>
      <c r="F189" s="80">
        <v>0</v>
      </c>
      <c r="G189" s="47">
        <f t="shared" si="42"/>
        <v>0</v>
      </c>
      <c r="H189" s="47">
        <f t="shared" si="43"/>
        <v>0</v>
      </c>
      <c r="I189" s="47">
        <f t="shared" si="44"/>
        <v>0</v>
      </c>
      <c r="J189" s="47">
        <f t="shared" si="45"/>
        <v>0</v>
      </c>
      <c r="K189" s="47">
        <f t="shared" si="46"/>
        <v>0</v>
      </c>
      <c r="L189" s="47">
        <f t="shared" si="47"/>
        <v>0</v>
      </c>
      <c r="M189" s="47">
        <f t="shared" si="48"/>
        <v>0</v>
      </c>
      <c r="N189" s="80">
        <v>0</v>
      </c>
      <c r="O189" s="47">
        <v>0</v>
      </c>
      <c r="P189" s="47">
        <v>0</v>
      </c>
      <c r="Q189" s="47">
        <v>0</v>
      </c>
      <c r="R189" s="47">
        <v>0</v>
      </c>
      <c r="S189" s="130">
        <v>0</v>
      </c>
      <c r="T189" s="47">
        <v>0</v>
      </c>
      <c r="U189" s="81">
        <f t="shared" si="50"/>
        <v>0</v>
      </c>
      <c r="V189" s="47">
        <v>0</v>
      </c>
      <c r="W189" s="47">
        <v>0</v>
      </c>
      <c r="X189" s="47">
        <v>0</v>
      </c>
      <c r="Y189" s="47">
        <v>0</v>
      </c>
      <c r="Z189" s="47">
        <v>0</v>
      </c>
      <c r="AA189" s="47">
        <v>0</v>
      </c>
      <c r="AB189" s="47">
        <v>0</v>
      </c>
      <c r="AC189" s="71">
        <f t="shared" si="51"/>
        <v>0</v>
      </c>
      <c r="AD189" s="113">
        <f t="shared" si="52"/>
        <v>0</v>
      </c>
    </row>
    <row r="190" spans="1:30" s="49" customFormat="1" ht="12.75" hidden="1">
      <c r="A190" s="94">
        <v>185</v>
      </c>
      <c r="B190" s="36"/>
      <c r="C190" s="141"/>
      <c r="D190" s="57"/>
      <c r="E190" s="79">
        <f t="shared" si="49"/>
        <v>0</v>
      </c>
      <c r="F190" s="80">
        <v>0</v>
      </c>
      <c r="G190" s="47">
        <f t="shared" si="42"/>
        <v>0</v>
      </c>
      <c r="H190" s="47">
        <f t="shared" si="43"/>
        <v>0</v>
      </c>
      <c r="I190" s="47">
        <f t="shared" si="44"/>
        <v>0</v>
      </c>
      <c r="J190" s="47">
        <f t="shared" si="45"/>
        <v>0</v>
      </c>
      <c r="K190" s="47">
        <f t="shared" si="46"/>
        <v>0</v>
      </c>
      <c r="L190" s="47">
        <f t="shared" si="47"/>
        <v>0</v>
      </c>
      <c r="M190" s="47">
        <f t="shared" si="48"/>
        <v>0</v>
      </c>
      <c r="N190" s="80">
        <v>0</v>
      </c>
      <c r="O190" s="47">
        <v>0</v>
      </c>
      <c r="P190" s="47">
        <v>0</v>
      </c>
      <c r="Q190" s="47">
        <v>0</v>
      </c>
      <c r="R190" s="47">
        <v>0</v>
      </c>
      <c r="S190" s="130">
        <v>0</v>
      </c>
      <c r="T190" s="47">
        <v>0</v>
      </c>
      <c r="U190" s="81">
        <f t="shared" si="50"/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v>0</v>
      </c>
      <c r="AA190" s="47">
        <v>0</v>
      </c>
      <c r="AB190" s="47">
        <v>0</v>
      </c>
      <c r="AC190" s="71">
        <f t="shared" si="51"/>
        <v>0</v>
      </c>
      <c r="AD190" s="113">
        <f t="shared" si="52"/>
        <v>0</v>
      </c>
    </row>
    <row r="191" spans="1:30" s="49" customFormat="1" ht="12.75" hidden="1">
      <c r="A191" s="94">
        <v>186</v>
      </c>
      <c r="B191" s="36"/>
      <c r="C191" s="141"/>
      <c r="D191" s="57"/>
      <c r="E191" s="79">
        <f t="shared" si="49"/>
        <v>0</v>
      </c>
      <c r="F191" s="80">
        <v>0</v>
      </c>
      <c r="G191" s="47">
        <f t="shared" si="42"/>
        <v>0</v>
      </c>
      <c r="H191" s="47">
        <f t="shared" si="43"/>
        <v>0</v>
      </c>
      <c r="I191" s="47">
        <f t="shared" si="44"/>
        <v>0</v>
      </c>
      <c r="J191" s="47">
        <f t="shared" si="45"/>
        <v>0</v>
      </c>
      <c r="K191" s="47">
        <f t="shared" si="46"/>
        <v>0</v>
      </c>
      <c r="L191" s="47">
        <f t="shared" si="47"/>
        <v>0</v>
      </c>
      <c r="M191" s="47">
        <f t="shared" si="48"/>
        <v>0</v>
      </c>
      <c r="N191" s="80">
        <v>0</v>
      </c>
      <c r="O191" s="47">
        <v>0</v>
      </c>
      <c r="P191" s="47">
        <v>0</v>
      </c>
      <c r="Q191" s="47">
        <v>0</v>
      </c>
      <c r="R191" s="47">
        <v>0</v>
      </c>
      <c r="S191" s="130">
        <v>0</v>
      </c>
      <c r="T191" s="47">
        <v>0</v>
      </c>
      <c r="U191" s="81">
        <f t="shared" si="50"/>
        <v>0</v>
      </c>
      <c r="V191" s="47">
        <v>0</v>
      </c>
      <c r="W191" s="47">
        <v>0</v>
      </c>
      <c r="X191" s="47">
        <v>0</v>
      </c>
      <c r="Y191" s="47">
        <v>0</v>
      </c>
      <c r="Z191" s="47">
        <v>0</v>
      </c>
      <c r="AA191" s="47">
        <v>0</v>
      </c>
      <c r="AB191" s="47">
        <v>0</v>
      </c>
      <c r="AC191" s="71">
        <f t="shared" si="51"/>
        <v>0</v>
      </c>
      <c r="AD191" s="113">
        <f t="shared" si="52"/>
        <v>0</v>
      </c>
    </row>
    <row r="192" spans="1:30" s="49" customFormat="1" ht="12.75" hidden="1">
      <c r="A192" s="94">
        <v>187</v>
      </c>
      <c r="B192" s="36"/>
      <c r="C192" s="141"/>
      <c r="D192" s="57"/>
      <c r="E192" s="79">
        <f t="shared" si="49"/>
        <v>0</v>
      </c>
      <c r="F192" s="80">
        <v>0</v>
      </c>
      <c r="G192" s="47">
        <f t="shared" si="42"/>
        <v>0</v>
      </c>
      <c r="H192" s="47">
        <f t="shared" si="43"/>
        <v>0</v>
      </c>
      <c r="I192" s="47">
        <f t="shared" si="44"/>
        <v>0</v>
      </c>
      <c r="J192" s="47">
        <f t="shared" si="45"/>
        <v>0</v>
      </c>
      <c r="K192" s="47">
        <f t="shared" si="46"/>
        <v>0</v>
      </c>
      <c r="L192" s="47">
        <f t="shared" si="47"/>
        <v>0</v>
      </c>
      <c r="M192" s="47">
        <f t="shared" si="48"/>
        <v>0</v>
      </c>
      <c r="N192" s="80">
        <v>0</v>
      </c>
      <c r="O192" s="47">
        <v>0</v>
      </c>
      <c r="P192" s="47">
        <v>0</v>
      </c>
      <c r="Q192" s="47">
        <v>0</v>
      </c>
      <c r="R192" s="47">
        <v>0</v>
      </c>
      <c r="S192" s="130">
        <v>0</v>
      </c>
      <c r="T192" s="47">
        <v>0</v>
      </c>
      <c r="U192" s="81">
        <f t="shared" si="50"/>
        <v>0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71">
        <f t="shared" si="51"/>
        <v>0</v>
      </c>
      <c r="AD192" s="113">
        <f t="shared" si="52"/>
        <v>0</v>
      </c>
    </row>
    <row r="193" spans="1:30" s="49" customFormat="1" ht="12.75" hidden="1">
      <c r="A193" s="94">
        <v>188</v>
      </c>
      <c r="B193" s="36"/>
      <c r="C193" s="141"/>
      <c r="D193" s="57"/>
      <c r="E193" s="79">
        <f t="shared" si="49"/>
        <v>0</v>
      </c>
      <c r="F193" s="80">
        <v>0</v>
      </c>
      <c r="G193" s="47">
        <f t="shared" si="42"/>
        <v>0</v>
      </c>
      <c r="H193" s="47">
        <f t="shared" si="43"/>
        <v>0</v>
      </c>
      <c r="I193" s="47">
        <f t="shared" si="44"/>
        <v>0</v>
      </c>
      <c r="J193" s="47">
        <f t="shared" si="45"/>
        <v>0</v>
      </c>
      <c r="K193" s="47">
        <f t="shared" si="46"/>
        <v>0</v>
      </c>
      <c r="L193" s="47">
        <f t="shared" si="47"/>
        <v>0</v>
      </c>
      <c r="M193" s="47">
        <f t="shared" si="48"/>
        <v>0</v>
      </c>
      <c r="N193" s="80">
        <v>0</v>
      </c>
      <c r="O193" s="47">
        <v>0</v>
      </c>
      <c r="P193" s="47">
        <v>0</v>
      </c>
      <c r="Q193" s="47">
        <v>0</v>
      </c>
      <c r="R193" s="47">
        <v>0</v>
      </c>
      <c r="S193" s="130">
        <v>0</v>
      </c>
      <c r="T193" s="47">
        <v>0</v>
      </c>
      <c r="U193" s="81">
        <f t="shared" si="50"/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71">
        <f t="shared" si="51"/>
        <v>0</v>
      </c>
      <c r="AD193" s="113">
        <f t="shared" si="52"/>
        <v>0</v>
      </c>
    </row>
    <row r="194" spans="1:30" s="49" customFormat="1" ht="12.75" hidden="1">
      <c r="A194" s="94">
        <v>189</v>
      </c>
      <c r="B194" s="36"/>
      <c r="C194" s="141"/>
      <c r="D194" s="57"/>
      <c r="E194" s="79">
        <f t="shared" si="49"/>
        <v>0</v>
      </c>
      <c r="F194" s="80">
        <v>0</v>
      </c>
      <c r="G194" s="47">
        <f t="shared" si="42"/>
        <v>0</v>
      </c>
      <c r="H194" s="47">
        <f t="shared" si="43"/>
        <v>0</v>
      </c>
      <c r="I194" s="47">
        <f t="shared" si="44"/>
        <v>0</v>
      </c>
      <c r="J194" s="47">
        <f t="shared" si="45"/>
        <v>0</v>
      </c>
      <c r="K194" s="47">
        <f t="shared" si="46"/>
        <v>0</v>
      </c>
      <c r="L194" s="47">
        <f t="shared" si="47"/>
        <v>0</v>
      </c>
      <c r="M194" s="47">
        <f t="shared" si="48"/>
        <v>0</v>
      </c>
      <c r="N194" s="80">
        <v>0</v>
      </c>
      <c r="O194" s="47">
        <v>0</v>
      </c>
      <c r="P194" s="47">
        <v>0</v>
      </c>
      <c r="Q194" s="47">
        <v>0</v>
      </c>
      <c r="R194" s="47">
        <v>0</v>
      </c>
      <c r="S194" s="130">
        <v>0</v>
      </c>
      <c r="T194" s="47">
        <v>0</v>
      </c>
      <c r="U194" s="81">
        <f t="shared" si="50"/>
        <v>0</v>
      </c>
      <c r="V194" s="47">
        <v>0</v>
      </c>
      <c r="W194" s="47">
        <v>0</v>
      </c>
      <c r="X194" s="47">
        <v>0</v>
      </c>
      <c r="Y194" s="47">
        <v>0</v>
      </c>
      <c r="Z194" s="47">
        <v>0</v>
      </c>
      <c r="AA194" s="47">
        <v>0</v>
      </c>
      <c r="AB194" s="47">
        <v>0</v>
      </c>
      <c r="AC194" s="71">
        <f t="shared" si="51"/>
        <v>0</v>
      </c>
      <c r="AD194" s="113">
        <f t="shared" si="52"/>
        <v>0</v>
      </c>
    </row>
    <row r="195" spans="1:30" s="49" customFormat="1" ht="12.75" hidden="1">
      <c r="A195" s="94">
        <v>190</v>
      </c>
      <c r="B195" s="36"/>
      <c r="C195" s="141"/>
      <c r="D195" s="57"/>
      <c r="E195" s="79">
        <f t="shared" si="49"/>
        <v>0</v>
      </c>
      <c r="F195" s="80">
        <v>0</v>
      </c>
      <c r="G195" s="47">
        <f t="shared" si="42"/>
        <v>0</v>
      </c>
      <c r="H195" s="47">
        <f t="shared" si="43"/>
        <v>0</v>
      </c>
      <c r="I195" s="47">
        <f t="shared" si="44"/>
        <v>0</v>
      </c>
      <c r="J195" s="47">
        <f t="shared" si="45"/>
        <v>0</v>
      </c>
      <c r="K195" s="47">
        <f t="shared" si="46"/>
        <v>0</v>
      </c>
      <c r="L195" s="47">
        <f t="shared" si="47"/>
        <v>0</v>
      </c>
      <c r="M195" s="47">
        <f t="shared" si="48"/>
        <v>0</v>
      </c>
      <c r="N195" s="80">
        <v>0</v>
      </c>
      <c r="O195" s="47">
        <v>0</v>
      </c>
      <c r="P195" s="47">
        <v>0</v>
      </c>
      <c r="Q195" s="47">
        <v>0</v>
      </c>
      <c r="R195" s="47">
        <v>0</v>
      </c>
      <c r="S195" s="130">
        <v>0</v>
      </c>
      <c r="T195" s="47">
        <v>0</v>
      </c>
      <c r="U195" s="81">
        <f t="shared" si="50"/>
        <v>0</v>
      </c>
      <c r="V195" s="47">
        <v>0</v>
      </c>
      <c r="W195" s="47">
        <v>0</v>
      </c>
      <c r="X195" s="47">
        <v>0</v>
      </c>
      <c r="Y195" s="47">
        <v>0</v>
      </c>
      <c r="Z195" s="47">
        <v>0</v>
      </c>
      <c r="AA195" s="47">
        <v>0</v>
      </c>
      <c r="AB195" s="47">
        <v>0</v>
      </c>
      <c r="AC195" s="71">
        <f t="shared" si="51"/>
        <v>0</v>
      </c>
      <c r="AD195" s="113">
        <f t="shared" si="52"/>
        <v>0</v>
      </c>
    </row>
    <row r="196" spans="1:30" s="49" customFormat="1" ht="12.75" hidden="1">
      <c r="A196" s="94">
        <v>191</v>
      </c>
      <c r="B196" s="36"/>
      <c r="C196" s="141"/>
      <c r="D196" s="57"/>
      <c r="E196" s="79">
        <f t="shared" si="49"/>
        <v>0</v>
      </c>
      <c r="F196" s="80">
        <v>0</v>
      </c>
      <c r="G196" s="47">
        <f t="shared" si="42"/>
        <v>0</v>
      </c>
      <c r="H196" s="47">
        <f t="shared" si="43"/>
        <v>0</v>
      </c>
      <c r="I196" s="47">
        <f t="shared" si="44"/>
        <v>0</v>
      </c>
      <c r="J196" s="47">
        <f t="shared" si="45"/>
        <v>0</v>
      </c>
      <c r="K196" s="47">
        <f t="shared" si="46"/>
        <v>0</v>
      </c>
      <c r="L196" s="47">
        <f t="shared" si="47"/>
        <v>0</v>
      </c>
      <c r="M196" s="47">
        <f t="shared" si="48"/>
        <v>0</v>
      </c>
      <c r="N196" s="80">
        <v>0</v>
      </c>
      <c r="O196" s="47">
        <v>0</v>
      </c>
      <c r="P196" s="47">
        <v>0</v>
      </c>
      <c r="Q196" s="47">
        <v>0</v>
      </c>
      <c r="R196" s="47">
        <v>0</v>
      </c>
      <c r="S196" s="130">
        <v>0</v>
      </c>
      <c r="T196" s="47">
        <v>0</v>
      </c>
      <c r="U196" s="81">
        <f t="shared" si="50"/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71">
        <f t="shared" si="51"/>
        <v>0</v>
      </c>
      <c r="AD196" s="113">
        <f t="shared" si="52"/>
        <v>0</v>
      </c>
    </row>
    <row r="197" spans="1:30" s="49" customFormat="1" ht="12.75" hidden="1">
      <c r="A197" s="94">
        <v>192</v>
      </c>
      <c r="B197" s="36"/>
      <c r="C197" s="141"/>
      <c r="D197" s="57"/>
      <c r="E197" s="79">
        <f t="shared" si="49"/>
        <v>0</v>
      </c>
      <c r="F197" s="80">
        <v>0</v>
      </c>
      <c r="G197" s="47">
        <f t="shared" si="42"/>
        <v>0</v>
      </c>
      <c r="H197" s="47">
        <f t="shared" si="43"/>
        <v>0</v>
      </c>
      <c r="I197" s="47">
        <f t="shared" si="44"/>
        <v>0</v>
      </c>
      <c r="J197" s="47">
        <f t="shared" si="45"/>
        <v>0</v>
      </c>
      <c r="K197" s="47">
        <f t="shared" si="46"/>
        <v>0</v>
      </c>
      <c r="L197" s="47">
        <f t="shared" si="47"/>
        <v>0</v>
      </c>
      <c r="M197" s="47">
        <f t="shared" si="48"/>
        <v>0</v>
      </c>
      <c r="N197" s="80">
        <v>0</v>
      </c>
      <c r="O197" s="47">
        <v>0</v>
      </c>
      <c r="P197" s="47">
        <v>0</v>
      </c>
      <c r="Q197" s="47">
        <v>0</v>
      </c>
      <c r="R197" s="47">
        <v>0</v>
      </c>
      <c r="S197" s="130">
        <v>0</v>
      </c>
      <c r="T197" s="47">
        <v>0</v>
      </c>
      <c r="U197" s="81">
        <f t="shared" si="50"/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71">
        <f t="shared" si="51"/>
        <v>0</v>
      </c>
      <c r="AD197" s="113">
        <f t="shared" si="52"/>
        <v>0</v>
      </c>
    </row>
    <row r="198" spans="1:30" s="49" customFormat="1" ht="12.75" hidden="1">
      <c r="A198" s="94">
        <v>193</v>
      </c>
      <c r="B198" s="36"/>
      <c r="C198" s="141"/>
      <c r="D198" s="57"/>
      <c r="E198" s="79">
        <f t="shared" si="49"/>
        <v>0</v>
      </c>
      <c r="F198" s="80">
        <v>0</v>
      </c>
      <c r="G198" s="47">
        <f t="shared" si="42"/>
        <v>0</v>
      </c>
      <c r="H198" s="47">
        <f t="shared" si="43"/>
        <v>0</v>
      </c>
      <c r="I198" s="47">
        <f t="shared" si="44"/>
        <v>0</v>
      </c>
      <c r="J198" s="47">
        <f t="shared" si="45"/>
        <v>0</v>
      </c>
      <c r="K198" s="47">
        <f t="shared" si="46"/>
        <v>0</v>
      </c>
      <c r="L198" s="47">
        <f t="shared" si="47"/>
        <v>0</v>
      </c>
      <c r="M198" s="47">
        <f t="shared" si="48"/>
        <v>0</v>
      </c>
      <c r="N198" s="80">
        <v>0</v>
      </c>
      <c r="O198" s="47">
        <v>0</v>
      </c>
      <c r="P198" s="47">
        <v>0</v>
      </c>
      <c r="Q198" s="47">
        <v>0</v>
      </c>
      <c r="R198" s="47">
        <v>0</v>
      </c>
      <c r="S198" s="130">
        <v>0</v>
      </c>
      <c r="T198" s="47">
        <v>0</v>
      </c>
      <c r="U198" s="81">
        <f t="shared" si="50"/>
        <v>0</v>
      </c>
      <c r="V198" s="47">
        <v>0</v>
      </c>
      <c r="W198" s="47">
        <v>0</v>
      </c>
      <c r="X198" s="47">
        <v>0</v>
      </c>
      <c r="Y198" s="47">
        <v>0</v>
      </c>
      <c r="Z198" s="47">
        <v>0</v>
      </c>
      <c r="AA198" s="47">
        <v>0</v>
      </c>
      <c r="AB198" s="47">
        <v>0</v>
      </c>
      <c r="AC198" s="71">
        <f t="shared" si="51"/>
        <v>0</v>
      </c>
      <c r="AD198" s="113">
        <f t="shared" si="52"/>
        <v>0</v>
      </c>
    </row>
    <row r="199" spans="1:30" s="49" customFormat="1" ht="12.75" hidden="1">
      <c r="A199" s="94">
        <v>194</v>
      </c>
      <c r="B199" s="36"/>
      <c r="C199" s="141"/>
      <c r="D199" s="57"/>
      <c r="E199" s="79">
        <f t="shared" si="49"/>
        <v>0</v>
      </c>
      <c r="F199" s="80">
        <v>0</v>
      </c>
      <c r="G199" s="47">
        <f t="shared" si="42"/>
        <v>0</v>
      </c>
      <c r="H199" s="47">
        <f t="shared" si="43"/>
        <v>0</v>
      </c>
      <c r="I199" s="47">
        <f t="shared" si="44"/>
        <v>0</v>
      </c>
      <c r="J199" s="47">
        <f t="shared" si="45"/>
        <v>0</v>
      </c>
      <c r="K199" s="47">
        <f t="shared" si="46"/>
        <v>0</v>
      </c>
      <c r="L199" s="47">
        <f t="shared" si="47"/>
        <v>0</v>
      </c>
      <c r="M199" s="47">
        <f t="shared" si="48"/>
        <v>0</v>
      </c>
      <c r="N199" s="80">
        <v>0</v>
      </c>
      <c r="O199" s="47">
        <v>0</v>
      </c>
      <c r="P199" s="47">
        <v>0</v>
      </c>
      <c r="Q199" s="47">
        <v>0</v>
      </c>
      <c r="R199" s="47">
        <v>0</v>
      </c>
      <c r="S199" s="130">
        <v>0</v>
      </c>
      <c r="T199" s="47">
        <v>0</v>
      </c>
      <c r="U199" s="81">
        <f t="shared" si="50"/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v>0</v>
      </c>
      <c r="AA199" s="47">
        <v>0</v>
      </c>
      <c r="AB199" s="47">
        <v>0</v>
      </c>
      <c r="AC199" s="71">
        <f t="shared" si="51"/>
        <v>0</v>
      </c>
      <c r="AD199" s="113">
        <f t="shared" si="52"/>
        <v>0</v>
      </c>
    </row>
    <row r="200" spans="1:30" s="49" customFormat="1" ht="12.75" hidden="1">
      <c r="A200" s="94">
        <v>195</v>
      </c>
      <c r="B200" s="36"/>
      <c r="C200" s="141"/>
      <c r="D200" s="57"/>
      <c r="E200" s="79">
        <f t="shared" si="49"/>
        <v>0</v>
      </c>
      <c r="F200" s="80">
        <v>0</v>
      </c>
      <c r="G200" s="47">
        <f t="shared" si="42"/>
        <v>0</v>
      </c>
      <c r="H200" s="47">
        <f t="shared" si="43"/>
        <v>0</v>
      </c>
      <c r="I200" s="47">
        <f t="shared" si="44"/>
        <v>0</v>
      </c>
      <c r="J200" s="47">
        <f t="shared" si="45"/>
        <v>0</v>
      </c>
      <c r="K200" s="47">
        <f t="shared" si="46"/>
        <v>0</v>
      </c>
      <c r="L200" s="47">
        <f t="shared" si="47"/>
        <v>0</v>
      </c>
      <c r="M200" s="47">
        <f t="shared" si="48"/>
        <v>0</v>
      </c>
      <c r="N200" s="80">
        <v>0</v>
      </c>
      <c r="O200" s="47">
        <v>0</v>
      </c>
      <c r="P200" s="47">
        <v>0</v>
      </c>
      <c r="Q200" s="47">
        <v>0</v>
      </c>
      <c r="R200" s="47">
        <v>0</v>
      </c>
      <c r="S200" s="130">
        <v>0</v>
      </c>
      <c r="T200" s="47">
        <v>0</v>
      </c>
      <c r="U200" s="81">
        <f t="shared" si="50"/>
        <v>0</v>
      </c>
      <c r="V200" s="47">
        <v>0</v>
      </c>
      <c r="W200" s="47">
        <v>0</v>
      </c>
      <c r="X200" s="47">
        <v>0</v>
      </c>
      <c r="Y200" s="47">
        <v>0</v>
      </c>
      <c r="Z200" s="47">
        <v>0</v>
      </c>
      <c r="AA200" s="47">
        <v>0</v>
      </c>
      <c r="AB200" s="47">
        <v>0</v>
      </c>
      <c r="AC200" s="71">
        <f t="shared" si="51"/>
        <v>0</v>
      </c>
      <c r="AD200" s="113">
        <f t="shared" si="52"/>
        <v>0</v>
      </c>
    </row>
    <row r="201" spans="1:30" s="49" customFormat="1" ht="12.75" hidden="1">
      <c r="A201" s="94">
        <v>196</v>
      </c>
      <c r="B201" s="36"/>
      <c r="C201" s="141"/>
      <c r="D201" s="57"/>
      <c r="E201" s="79">
        <f t="shared" si="49"/>
        <v>0</v>
      </c>
      <c r="F201" s="80">
        <v>0</v>
      </c>
      <c r="G201" s="47">
        <f t="shared" si="42"/>
        <v>0</v>
      </c>
      <c r="H201" s="47">
        <f t="shared" si="43"/>
        <v>0</v>
      </c>
      <c r="I201" s="47">
        <f t="shared" si="44"/>
        <v>0</v>
      </c>
      <c r="J201" s="47">
        <f t="shared" si="45"/>
        <v>0</v>
      </c>
      <c r="K201" s="47">
        <f t="shared" si="46"/>
        <v>0</v>
      </c>
      <c r="L201" s="47">
        <f t="shared" si="47"/>
        <v>0</v>
      </c>
      <c r="M201" s="47">
        <f t="shared" si="48"/>
        <v>0</v>
      </c>
      <c r="N201" s="80">
        <v>0</v>
      </c>
      <c r="O201" s="47">
        <v>0</v>
      </c>
      <c r="P201" s="47">
        <v>0</v>
      </c>
      <c r="Q201" s="47">
        <v>0</v>
      </c>
      <c r="R201" s="47">
        <v>0</v>
      </c>
      <c r="S201" s="130">
        <v>0</v>
      </c>
      <c r="T201" s="47">
        <v>0</v>
      </c>
      <c r="U201" s="81">
        <f t="shared" si="50"/>
        <v>0</v>
      </c>
      <c r="V201" s="47">
        <v>0</v>
      </c>
      <c r="W201" s="47">
        <v>0</v>
      </c>
      <c r="X201" s="47">
        <v>0</v>
      </c>
      <c r="Y201" s="47">
        <v>0</v>
      </c>
      <c r="Z201" s="47">
        <v>0</v>
      </c>
      <c r="AA201" s="47">
        <v>0</v>
      </c>
      <c r="AB201" s="47">
        <v>0</v>
      </c>
      <c r="AC201" s="71">
        <f t="shared" si="51"/>
        <v>0</v>
      </c>
      <c r="AD201" s="113">
        <f t="shared" si="52"/>
        <v>0</v>
      </c>
    </row>
    <row r="202" spans="1:30" s="49" customFormat="1" ht="12.75" hidden="1">
      <c r="A202" s="94">
        <v>197</v>
      </c>
      <c r="B202" s="36"/>
      <c r="C202" s="141"/>
      <c r="D202" s="57"/>
      <c r="E202" s="79">
        <f t="shared" si="49"/>
        <v>0</v>
      </c>
      <c r="F202" s="80">
        <v>0</v>
      </c>
      <c r="G202" s="47">
        <f t="shared" ref="G202:G265" si="53">(E202+J202+L202+K202+M202)*1%</f>
        <v>0</v>
      </c>
      <c r="H202" s="47">
        <f t="shared" ref="H202:H265" si="54">(E202+J202+L202+K202+M202)*8%</f>
        <v>0</v>
      </c>
      <c r="I202" s="47">
        <f t="shared" ref="I202:I265" si="55">H202/2</f>
        <v>0</v>
      </c>
      <c r="J202" s="47">
        <f t="shared" ref="J202:J265" si="56">E202/12</f>
        <v>0</v>
      </c>
      <c r="K202" s="47">
        <f t="shared" ref="K202:K265" si="57">E202/12</f>
        <v>0</v>
      </c>
      <c r="L202" s="47">
        <f t="shared" ref="L202:L265" si="58">K202/3</f>
        <v>0</v>
      </c>
      <c r="M202" s="47">
        <f t="shared" ref="M202:M265" si="59">E202/12</f>
        <v>0</v>
      </c>
      <c r="N202" s="80">
        <v>0</v>
      </c>
      <c r="O202" s="47">
        <v>0</v>
      </c>
      <c r="P202" s="47">
        <v>0</v>
      </c>
      <c r="Q202" s="47">
        <v>0</v>
      </c>
      <c r="R202" s="47">
        <v>0</v>
      </c>
      <c r="S202" s="130">
        <v>0</v>
      </c>
      <c r="T202" s="47">
        <v>0</v>
      </c>
      <c r="U202" s="81">
        <f t="shared" si="50"/>
        <v>0</v>
      </c>
      <c r="V202" s="47">
        <v>0</v>
      </c>
      <c r="W202" s="47">
        <v>0</v>
      </c>
      <c r="X202" s="47">
        <v>0</v>
      </c>
      <c r="Y202" s="47">
        <v>0</v>
      </c>
      <c r="Z202" s="47">
        <v>0</v>
      </c>
      <c r="AA202" s="47">
        <v>0</v>
      </c>
      <c r="AB202" s="47">
        <v>0</v>
      </c>
      <c r="AC202" s="71">
        <f t="shared" si="51"/>
        <v>0</v>
      </c>
      <c r="AD202" s="113">
        <f t="shared" si="52"/>
        <v>0</v>
      </c>
    </row>
    <row r="203" spans="1:30" s="49" customFormat="1" ht="12.75" hidden="1">
      <c r="A203" s="94">
        <v>198</v>
      </c>
      <c r="B203" s="36"/>
      <c r="C203" s="141"/>
      <c r="D203" s="57"/>
      <c r="E203" s="79">
        <f t="shared" ref="E203:E266" si="60">C203*D203</f>
        <v>0</v>
      </c>
      <c r="F203" s="80">
        <v>0</v>
      </c>
      <c r="G203" s="47">
        <f t="shared" si="53"/>
        <v>0</v>
      </c>
      <c r="H203" s="47">
        <f t="shared" si="54"/>
        <v>0</v>
      </c>
      <c r="I203" s="47">
        <f t="shared" si="55"/>
        <v>0</v>
      </c>
      <c r="J203" s="47">
        <f t="shared" si="56"/>
        <v>0</v>
      </c>
      <c r="K203" s="47">
        <f t="shared" si="57"/>
        <v>0</v>
      </c>
      <c r="L203" s="47">
        <f t="shared" si="58"/>
        <v>0</v>
      </c>
      <c r="M203" s="47">
        <f t="shared" si="59"/>
        <v>0</v>
      </c>
      <c r="N203" s="80">
        <v>0</v>
      </c>
      <c r="O203" s="47">
        <v>0</v>
      </c>
      <c r="P203" s="47">
        <v>0</v>
      </c>
      <c r="Q203" s="47">
        <v>0</v>
      </c>
      <c r="R203" s="47">
        <v>0</v>
      </c>
      <c r="S203" s="130">
        <v>0</v>
      </c>
      <c r="T203" s="47">
        <v>0</v>
      </c>
      <c r="U203" s="81">
        <f t="shared" ref="U203:U266" si="61">SUM(F203:T203)</f>
        <v>0</v>
      </c>
      <c r="V203" s="47">
        <v>0</v>
      </c>
      <c r="W203" s="47">
        <v>0</v>
      </c>
      <c r="X203" s="47">
        <v>0</v>
      </c>
      <c r="Y203" s="47">
        <v>0</v>
      </c>
      <c r="Z203" s="47">
        <v>0</v>
      </c>
      <c r="AA203" s="47">
        <v>0</v>
      </c>
      <c r="AB203" s="47">
        <v>0</v>
      </c>
      <c r="AC203" s="71">
        <f t="shared" ref="AC203:AC266" si="62">SUM(V203:AB203)</f>
        <v>0</v>
      </c>
      <c r="AD203" s="113">
        <f t="shared" ref="AD203:AD266" si="63">E203+U203+AC203</f>
        <v>0</v>
      </c>
    </row>
    <row r="204" spans="1:30" s="49" customFormat="1" ht="12.75" hidden="1">
      <c r="A204" s="94">
        <v>199</v>
      </c>
      <c r="B204" s="36"/>
      <c r="C204" s="141"/>
      <c r="D204" s="57"/>
      <c r="E204" s="79">
        <f t="shared" si="60"/>
        <v>0</v>
      </c>
      <c r="F204" s="80">
        <v>0</v>
      </c>
      <c r="G204" s="47">
        <f t="shared" si="53"/>
        <v>0</v>
      </c>
      <c r="H204" s="47">
        <f t="shared" si="54"/>
        <v>0</v>
      </c>
      <c r="I204" s="47">
        <f t="shared" si="55"/>
        <v>0</v>
      </c>
      <c r="J204" s="47">
        <f t="shared" si="56"/>
        <v>0</v>
      </c>
      <c r="K204" s="47">
        <f t="shared" si="57"/>
        <v>0</v>
      </c>
      <c r="L204" s="47">
        <f t="shared" si="58"/>
        <v>0</v>
      </c>
      <c r="M204" s="47">
        <f t="shared" si="59"/>
        <v>0</v>
      </c>
      <c r="N204" s="80">
        <v>0</v>
      </c>
      <c r="O204" s="47">
        <v>0</v>
      </c>
      <c r="P204" s="47">
        <v>0</v>
      </c>
      <c r="Q204" s="47">
        <v>0</v>
      </c>
      <c r="R204" s="47">
        <v>0</v>
      </c>
      <c r="S204" s="130">
        <v>0</v>
      </c>
      <c r="T204" s="47">
        <v>0</v>
      </c>
      <c r="U204" s="81">
        <f t="shared" si="61"/>
        <v>0</v>
      </c>
      <c r="V204" s="47">
        <v>0</v>
      </c>
      <c r="W204" s="47">
        <v>0</v>
      </c>
      <c r="X204" s="47">
        <v>0</v>
      </c>
      <c r="Y204" s="47">
        <v>0</v>
      </c>
      <c r="Z204" s="47">
        <v>0</v>
      </c>
      <c r="AA204" s="47">
        <v>0</v>
      </c>
      <c r="AB204" s="47">
        <v>0</v>
      </c>
      <c r="AC204" s="71">
        <f t="shared" si="62"/>
        <v>0</v>
      </c>
      <c r="AD204" s="113">
        <f t="shared" si="63"/>
        <v>0</v>
      </c>
    </row>
    <row r="205" spans="1:30" s="49" customFormat="1" ht="12.75" hidden="1">
      <c r="A205" s="94">
        <v>200</v>
      </c>
      <c r="B205" s="36"/>
      <c r="C205" s="141"/>
      <c r="D205" s="57"/>
      <c r="E205" s="79">
        <f t="shared" si="60"/>
        <v>0</v>
      </c>
      <c r="F205" s="80">
        <v>0</v>
      </c>
      <c r="G205" s="47">
        <f t="shared" si="53"/>
        <v>0</v>
      </c>
      <c r="H205" s="47">
        <f t="shared" si="54"/>
        <v>0</v>
      </c>
      <c r="I205" s="47">
        <f t="shared" si="55"/>
        <v>0</v>
      </c>
      <c r="J205" s="47">
        <f t="shared" si="56"/>
        <v>0</v>
      </c>
      <c r="K205" s="47">
        <f t="shared" si="57"/>
        <v>0</v>
      </c>
      <c r="L205" s="47">
        <f t="shared" si="58"/>
        <v>0</v>
      </c>
      <c r="M205" s="47">
        <f t="shared" si="59"/>
        <v>0</v>
      </c>
      <c r="N205" s="80">
        <v>0</v>
      </c>
      <c r="O205" s="47">
        <v>0</v>
      </c>
      <c r="P205" s="47">
        <v>0</v>
      </c>
      <c r="Q205" s="47">
        <v>0</v>
      </c>
      <c r="R205" s="47">
        <v>0</v>
      </c>
      <c r="S205" s="130">
        <v>0</v>
      </c>
      <c r="T205" s="47">
        <v>0</v>
      </c>
      <c r="U205" s="81">
        <f t="shared" si="61"/>
        <v>0</v>
      </c>
      <c r="V205" s="47">
        <v>0</v>
      </c>
      <c r="W205" s="47">
        <v>0</v>
      </c>
      <c r="X205" s="47">
        <v>0</v>
      </c>
      <c r="Y205" s="47">
        <v>0</v>
      </c>
      <c r="Z205" s="47">
        <v>0</v>
      </c>
      <c r="AA205" s="47">
        <v>0</v>
      </c>
      <c r="AB205" s="47">
        <v>0</v>
      </c>
      <c r="AC205" s="71">
        <f t="shared" si="62"/>
        <v>0</v>
      </c>
      <c r="AD205" s="113">
        <f t="shared" si="63"/>
        <v>0</v>
      </c>
    </row>
    <row r="206" spans="1:30" s="49" customFormat="1" ht="12.75" hidden="1">
      <c r="A206" s="94">
        <v>201</v>
      </c>
      <c r="B206" s="36"/>
      <c r="C206" s="141"/>
      <c r="D206" s="57"/>
      <c r="E206" s="79">
        <f t="shared" si="60"/>
        <v>0</v>
      </c>
      <c r="F206" s="80">
        <v>0</v>
      </c>
      <c r="G206" s="47">
        <f t="shared" si="53"/>
        <v>0</v>
      </c>
      <c r="H206" s="47">
        <f t="shared" si="54"/>
        <v>0</v>
      </c>
      <c r="I206" s="47">
        <f t="shared" si="55"/>
        <v>0</v>
      </c>
      <c r="J206" s="47">
        <f t="shared" si="56"/>
        <v>0</v>
      </c>
      <c r="K206" s="47">
        <f t="shared" si="57"/>
        <v>0</v>
      </c>
      <c r="L206" s="47">
        <f t="shared" si="58"/>
        <v>0</v>
      </c>
      <c r="M206" s="47">
        <f t="shared" si="59"/>
        <v>0</v>
      </c>
      <c r="N206" s="80">
        <v>0</v>
      </c>
      <c r="O206" s="47">
        <v>0</v>
      </c>
      <c r="P206" s="47">
        <v>0</v>
      </c>
      <c r="Q206" s="47">
        <v>0</v>
      </c>
      <c r="R206" s="47">
        <v>0</v>
      </c>
      <c r="S206" s="130">
        <v>0</v>
      </c>
      <c r="T206" s="47">
        <v>0</v>
      </c>
      <c r="U206" s="81">
        <f t="shared" si="61"/>
        <v>0</v>
      </c>
      <c r="V206" s="47">
        <v>0</v>
      </c>
      <c r="W206" s="47">
        <v>0</v>
      </c>
      <c r="X206" s="47">
        <v>0</v>
      </c>
      <c r="Y206" s="47">
        <v>0</v>
      </c>
      <c r="Z206" s="47">
        <v>0</v>
      </c>
      <c r="AA206" s="47">
        <v>0</v>
      </c>
      <c r="AB206" s="47">
        <v>0</v>
      </c>
      <c r="AC206" s="71">
        <f t="shared" si="62"/>
        <v>0</v>
      </c>
      <c r="AD206" s="113">
        <f t="shared" si="63"/>
        <v>0</v>
      </c>
    </row>
    <row r="207" spans="1:30" s="49" customFormat="1" ht="12.75" hidden="1">
      <c r="A207" s="94">
        <v>202</v>
      </c>
      <c r="B207" s="36"/>
      <c r="C207" s="141"/>
      <c r="D207" s="57"/>
      <c r="E207" s="79">
        <f t="shared" si="60"/>
        <v>0</v>
      </c>
      <c r="F207" s="80">
        <v>0</v>
      </c>
      <c r="G207" s="47">
        <f t="shared" si="53"/>
        <v>0</v>
      </c>
      <c r="H207" s="47">
        <f t="shared" si="54"/>
        <v>0</v>
      </c>
      <c r="I207" s="47">
        <f t="shared" si="55"/>
        <v>0</v>
      </c>
      <c r="J207" s="47">
        <f t="shared" si="56"/>
        <v>0</v>
      </c>
      <c r="K207" s="47">
        <f t="shared" si="57"/>
        <v>0</v>
      </c>
      <c r="L207" s="47">
        <f t="shared" si="58"/>
        <v>0</v>
      </c>
      <c r="M207" s="47">
        <f t="shared" si="59"/>
        <v>0</v>
      </c>
      <c r="N207" s="80">
        <v>0</v>
      </c>
      <c r="O207" s="47">
        <v>0</v>
      </c>
      <c r="P207" s="47">
        <v>0</v>
      </c>
      <c r="Q207" s="47">
        <v>0</v>
      </c>
      <c r="R207" s="47">
        <v>0</v>
      </c>
      <c r="S207" s="130">
        <v>0</v>
      </c>
      <c r="T207" s="47">
        <v>0</v>
      </c>
      <c r="U207" s="81">
        <f t="shared" si="61"/>
        <v>0</v>
      </c>
      <c r="V207" s="47">
        <v>0</v>
      </c>
      <c r="W207" s="47">
        <v>0</v>
      </c>
      <c r="X207" s="47">
        <v>0</v>
      </c>
      <c r="Y207" s="47">
        <v>0</v>
      </c>
      <c r="Z207" s="47">
        <v>0</v>
      </c>
      <c r="AA207" s="47">
        <v>0</v>
      </c>
      <c r="AB207" s="47">
        <v>0</v>
      </c>
      <c r="AC207" s="71">
        <f t="shared" si="62"/>
        <v>0</v>
      </c>
      <c r="AD207" s="113">
        <f t="shared" si="63"/>
        <v>0</v>
      </c>
    </row>
    <row r="208" spans="1:30" s="49" customFormat="1" ht="12.75" hidden="1">
      <c r="A208" s="94">
        <v>203</v>
      </c>
      <c r="B208" s="36"/>
      <c r="C208" s="141"/>
      <c r="D208" s="57"/>
      <c r="E208" s="79">
        <f t="shared" si="60"/>
        <v>0</v>
      </c>
      <c r="F208" s="80">
        <v>0</v>
      </c>
      <c r="G208" s="47">
        <f t="shared" si="53"/>
        <v>0</v>
      </c>
      <c r="H208" s="47">
        <f t="shared" si="54"/>
        <v>0</v>
      </c>
      <c r="I208" s="47">
        <f t="shared" si="55"/>
        <v>0</v>
      </c>
      <c r="J208" s="47">
        <f t="shared" si="56"/>
        <v>0</v>
      </c>
      <c r="K208" s="47">
        <f t="shared" si="57"/>
        <v>0</v>
      </c>
      <c r="L208" s="47">
        <f t="shared" si="58"/>
        <v>0</v>
      </c>
      <c r="M208" s="47">
        <f t="shared" si="59"/>
        <v>0</v>
      </c>
      <c r="N208" s="80">
        <v>0</v>
      </c>
      <c r="O208" s="47">
        <v>0</v>
      </c>
      <c r="P208" s="47">
        <v>0</v>
      </c>
      <c r="Q208" s="47">
        <v>0</v>
      </c>
      <c r="R208" s="47">
        <v>0</v>
      </c>
      <c r="S208" s="130">
        <v>0</v>
      </c>
      <c r="T208" s="47">
        <v>0</v>
      </c>
      <c r="U208" s="81">
        <f t="shared" si="61"/>
        <v>0</v>
      </c>
      <c r="V208" s="47">
        <v>0</v>
      </c>
      <c r="W208" s="47">
        <v>0</v>
      </c>
      <c r="X208" s="47">
        <v>0</v>
      </c>
      <c r="Y208" s="47">
        <v>0</v>
      </c>
      <c r="Z208" s="47">
        <v>0</v>
      </c>
      <c r="AA208" s="47">
        <v>0</v>
      </c>
      <c r="AB208" s="47">
        <v>0</v>
      </c>
      <c r="AC208" s="71">
        <f t="shared" si="62"/>
        <v>0</v>
      </c>
      <c r="AD208" s="113">
        <f t="shared" si="63"/>
        <v>0</v>
      </c>
    </row>
    <row r="209" spans="1:30" s="49" customFormat="1" ht="12.75" hidden="1">
      <c r="A209" s="94">
        <v>204</v>
      </c>
      <c r="B209" s="36"/>
      <c r="C209" s="141"/>
      <c r="D209" s="57"/>
      <c r="E209" s="79">
        <f t="shared" si="60"/>
        <v>0</v>
      </c>
      <c r="F209" s="80">
        <v>0</v>
      </c>
      <c r="G209" s="47">
        <f t="shared" si="53"/>
        <v>0</v>
      </c>
      <c r="H209" s="47">
        <f t="shared" si="54"/>
        <v>0</v>
      </c>
      <c r="I209" s="47">
        <f t="shared" si="55"/>
        <v>0</v>
      </c>
      <c r="J209" s="47">
        <f t="shared" si="56"/>
        <v>0</v>
      </c>
      <c r="K209" s="47">
        <f t="shared" si="57"/>
        <v>0</v>
      </c>
      <c r="L209" s="47">
        <f t="shared" si="58"/>
        <v>0</v>
      </c>
      <c r="M209" s="47">
        <f t="shared" si="59"/>
        <v>0</v>
      </c>
      <c r="N209" s="80">
        <v>0</v>
      </c>
      <c r="O209" s="47">
        <v>0</v>
      </c>
      <c r="P209" s="47">
        <v>0</v>
      </c>
      <c r="Q209" s="47">
        <v>0</v>
      </c>
      <c r="R209" s="47">
        <v>0</v>
      </c>
      <c r="S209" s="130">
        <v>0</v>
      </c>
      <c r="T209" s="47">
        <v>0</v>
      </c>
      <c r="U209" s="81">
        <f t="shared" si="61"/>
        <v>0</v>
      </c>
      <c r="V209" s="47">
        <v>0</v>
      </c>
      <c r="W209" s="47">
        <v>0</v>
      </c>
      <c r="X209" s="47">
        <v>0</v>
      </c>
      <c r="Y209" s="47">
        <v>0</v>
      </c>
      <c r="Z209" s="47">
        <v>0</v>
      </c>
      <c r="AA209" s="47">
        <v>0</v>
      </c>
      <c r="AB209" s="47">
        <v>0</v>
      </c>
      <c r="AC209" s="71">
        <f t="shared" si="62"/>
        <v>0</v>
      </c>
      <c r="AD209" s="113">
        <f t="shared" si="63"/>
        <v>0</v>
      </c>
    </row>
    <row r="210" spans="1:30" s="49" customFormat="1" ht="12.75" hidden="1">
      <c r="A210" s="94">
        <v>205</v>
      </c>
      <c r="B210" s="36"/>
      <c r="C210" s="141"/>
      <c r="D210" s="57"/>
      <c r="E210" s="79">
        <f t="shared" si="60"/>
        <v>0</v>
      </c>
      <c r="F210" s="80">
        <v>0</v>
      </c>
      <c r="G210" s="47">
        <f t="shared" si="53"/>
        <v>0</v>
      </c>
      <c r="H210" s="47">
        <f t="shared" si="54"/>
        <v>0</v>
      </c>
      <c r="I210" s="47">
        <f t="shared" si="55"/>
        <v>0</v>
      </c>
      <c r="J210" s="47">
        <f t="shared" si="56"/>
        <v>0</v>
      </c>
      <c r="K210" s="47">
        <f t="shared" si="57"/>
        <v>0</v>
      </c>
      <c r="L210" s="47">
        <f t="shared" si="58"/>
        <v>0</v>
      </c>
      <c r="M210" s="47">
        <f t="shared" si="59"/>
        <v>0</v>
      </c>
      <c r="N210" s="80">
        <v>0</v>
      </c>
      <c r="O210" s="47">
        <v>0</v>
      </c>
      <c r="P210" s="47">
        <v>0</v>
      </c>
      <c r="Q210" s="47">
        <v>0</v>
      </c>
      <c r="R210" s="47">
        <v>0</v>
      </c>
      <c r="S210" s="130">
        <v>0</v>
      </c>
      <c r="T210" s="47">
        <v>0</v>
      </c>
      <c r="U210" s="81">
        <f t="shared" si="61"/>
        <v>0</v>
      </c>
      <c r="V210" s="47">
        <v>0</v>
      </c>
      <c r="W210" s="47">
        <v>0</v>
      </c>
      <c r="X210" s="47">
        <v>0</v>
      </c>
      <c r="Y210" s="47">
        <v>0</v>
      </c>
      <c r="Z210" s="47">
        <v>0</v>
      </c>
      <c r="AA210" s="47">
        <v>0</v>
      </c>
      <c r="AB210" s="47">
        <v>0</v>
      </c>
      <c r="AC210" s="71">
        <f t="shared" si="62"/>
        <v>0</v>
      </c>
      <c r="AD210" s="113">
        <f t="shared" si="63"/>
        <v>0</v>
      </c>
    </row>
    <row r="211" spans="1:30" s="49" customFormat="1" ht="12.75" hidden="1">
      <c r="A211" s="94">
        <v>206</v>
      </c>
      <c r="B211" s="36"/>
      <c r="C211" s="141"/>
      <c r="D211" s="57"/>
      <c r="E211" s="79">
        <f t="shared" si="60"/>
        <v>0</v>
      </c>
      <c r="F211" s="80">
        <v>0</v>
      </c>
      <c r="G211" s="47">
        <f t="shared" si="53"/>
        <v>0</v>
      </c>
      <c r="H211" s="47">
        <f t="shared" si="54"/>
        <v>0</v>
      </c>
      <c r="I211" s="47">
        <f t="shared" si="55"/>
        <v>0</v>
      </c>
      <c r="J211" s="47">
        <f t="shared" si="56"/>
        <v>0</v>
      </c>
      <c r="K211" s="47">
        <f t="shared" si="57"/>
        <v>0</v>
      </c>
      <c r="L211" s="47">
        <f t="shared" si="58"/>
        <v>0</v>
      </c>
      <c r="M211" s="47">
        <f t="shared" si="59"/>
        <v>0</v>
      </c>
      <c r="N211" s="80">
        <v>0</v>
      </c>
      <c r="O211" s="47">
        <v>0</v>
      </c>
      <c r="P211" s="47">
        <v>0</v>
      </c>
      <c r="Q211" s="47">
        <v>0</v>
      </c>
      <c r="R211" s="47">
        <v>0</v>
      </c>
      <c r="S211" s="130">
        <v>0</v>
      </c>
      <c r="T211" s="47">
        <v>0</v>
      </c>
      <c r="U211" s="81">
        <f t="shared" si="61"/>
        <v>0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0</v>
      </c>
      <c r="AB211" s="47">
        <v>0</v>
      </c>
      <c r="AC211" s="71">
        <f t="shared" si="62"/>
        <v>0</v>
      </c>
      <c r="AD211" s="113">
        <f t="shared" si="63"/>
        <v>0</v>
      </c>
    </row>
    <row r="212" spans="1:30" s="49" customFormat="1" ht="12.75" hidden="1">
      <c r="A212" s="94">
        <v>207</v>
      </c>
      <c r="B212" s="36"/>
      <c r="C212" s="141"/>
      <c r="D212" s="57"/>
      <c r="E212" s="79">
        <f t="shared" si="60"/>
        <v>0</v>
      </c>
      <c r="F212" s="80">
        <v>0</v>
      </c>
      <c r="G212" s="47">
        <f t="shared" si="53"/>
        <v>0</v>
      </c>
      <c r="H212" s="47">
        <f t="shared" si="54"/>
        <v>0</v>
      </c>
      <c r="I212" s="47">
        <f t="shared" si="55"/>
        <v>0</v>
      </c>
      <c r="J212" s="47">
        <f t="shared" si="56"/>
        <v>0</v>
      </c>
      <c r="K212" s="47">
        <f t="shared" si="57"/>
        <v>0</v>
      </c>
      <c r="L212" s="47">
        <f t="shared" si="58"/>
        <v>0</v>
      </c>
      <c r="M212" s="47">
        <f t="shared" si="59"/>
        <v>0</v>
      </c>
      <c r="N212" s="80">
        <v>0</v>
      </c>
      <c r="O212" s="47">
        <v>0</v>
      </c>
      <c r="P212" s="47">
        <v>0</v>
      </c>
      <c r="Q212" s="47">
        <v>0</v>
      </c>
      <c r="R212" s="47">
        <v>0</v>
      </c>
      <c r="S212" s="130">
        <v>0</v>
      </c>
      <c r="T212" s="47">
        <v>0</v>
      </c>
      <c r="U212" s="81">
        <f t="shared" si="61"/>
        <v>0</v>
      </c>
      <c r="V212" s="47">
        <v>0</v>
      </c>
      <c r="W212" s="47">
        <v>0</v>
      </c>
      <c r="X212" s="47">
        <v>0</v>
      </c>
      <c r="Y212" s="47">
        <v>0</v>
      </c>
      <c r="Z212" s="47">
        <v>0</v>
      </c>
      <c r="AA212" s="47">
        <v>0</v>
      </c>
      <c r="AB212" s="47">
        <v>0</v>
      </c>
      <c r="AC212" s="71">
        <f t="shared" si="62"/>
        <v>0</v>
      </c>
      <c r="AD212" s="113">
        <f t="shared" si="63"/>
        <v>0</v>
      </c>
    </row>
    <row r="213" spans="1:30" s="49" customFormat="1" ht="12.75" hidden="1">
      <c r="A213" s="94">
        <v>208</v>
      </c>
      <c r="B213" s="36"/>
      <c r="C213" s="141"/>
      <c r="D213" s="57"/>
      <c r="E213" s="79">
        <f t="shared" si="60"/>
        <v>0</v>
      </c>
      <c r="F213" s="80">
        <v>0</v>
      </c>
      <c r="G213" s="47">
        <f t="shared" si="53"/>
        <v>0</v>
      </c>
      <c r="H213" s="47">
        <f t="shared" si="54"/>
        <v>0</v>
      </c>
      <c r="I213" s="47">
        <f t="shared" si="55"/>
        <v>0</v>
      </c>
      <c r="J213" s="47">
        <f t="shared" si="56"/>
        <v>0</v>
      </c>
      <c r="K213" s="47">
        <f t="shared" si="57"/>
        <v>0</v>
      </c>
      <c r="L213" s="47">
        <f t="shared" si="58"/>
        <v>0</v>
      </c>
      <c r="M213" s="47">
        <f t="shared" si="59"/>
        <v>0</v>
      </c>
      <c r="N213" s="80">
        <v>0</v>
      </c>
      <c r="O213" s="47">
        <v>0</v>
      </c>
      <c r="P213" s="47">
        <v>0</v>
      </c>
      <c r="Q213" s="47">
        <v>0</v>
      </c>
      <c r="R213" s="47">
        <v>0</v>
      </c>
      <c r="S213" s="130">
        <v>0</v>
      </c>
      <c r="T213" s="47">
        <v>0</v>
      </c>
      <c r="U213" s="81">
        <f t="shared" si="61"/>
        <v>0</v>
      </c>
      <c r="V213" s="47">
        <v>0</v>
      </c>
      <c r="W213" s="47">
        <v>0</v>
      </c>
      <c r="X213" s="47">
        <v>0</v>
      </c>
      <c r="Y213" s="47">
        <v>0</v>
      </c>
      <c r="Z213" s="47">
        <v>0</v>
      </c>
      <c r="AA213" s="47">
        <v>0</v>
      </c>
      <c r="AB213" s="47">
        <v>0</v>
      </c>
      <c r="AC213" s="71">
        <f t="shared" si="62"/>
        <v>0</v>
      </c>
      <c r="AD213" s="113">
        <f t="shared" si="63"/>
        <v>0</v>
      </c>
    </row>
    <row r="214" spans="1:30" s="49" customFormat="1" ht="12.75" hidden="1">
      <c r="A214" s="94">
        <v>209</v>
      </c>
      <c r="B214" s="36"/>
      <c r="C214" s="141"/>
      <c r="D214" s="57"/>
      <c r="E214" s="79">
        <f t="shared" si="60"/>
        <v>0</v>
      </c>
      <c r="F214" s="80">
        <v>0</v>
      </c>
      <c r="G214" s="47">
        <f t="shared" si="53"/>
        <v>0</v>
      </c>
      <c r="H214" s="47">
        <f t="shared" si="54"/>
        <v>0</v>
      </c>
      <c r="I214" s="47">
        <f t="shared" si="55"/>
        <v>0</v>
      </c>
      <c r="J214" s="47">
        <f t="shared" si="56"/>
        <v>0</v>
      </c>
      <c r="K214" s="47">
        <f t="shared" si="57"/>
        <v>0</v>
      </c>
      <c r="L214" s="47">
        <f t="shared" si="58"/>
        <v>0</v>
      </c>
      <c r="M214" s="47">
        <f t="shared" si="59"/>
        <v>0</v>
      </c>
      <c r="N214" s="80">
        <v>0</v>
      </c>
      <c r="O214" s="47">
        <v>0</v>
      </c>
      <c r="P214" s="47">
        <v>0</v>
      </c>
      <c r="Q214" s="47">
        <v>0</v>
      </c>
      <c r="R214" s="47">
        <v>0</v>
      </c>
      <c r="S214" s="130">
        <v>0</v>
      </c>
      <c r="T214" s="47">
        <v>0</v>
      </c>
      <c r="U214" s="81">
        <f t="shared" si="61"/>
        <v>0</v>
      </c>
      <c r="V214" s="47">
        <v>0</v>
      </c>
      <c r="W214" s="47">
        <v>0</v>
      </c>
      <c r="X214" s="47">
        <v>0</v>
      </c>
      <c r="Y214" s="47">
        <v>0</v>
      </c>
      <c r="Z214" s="47">
        <v>0</v>
      </c>
      <c r="AA214" s="47">
        <v>0</v>
      </c>
      <c r="AB214" s="47">
        <v>0</v>
      </c>
      <c r="AC214" s="71">
        <f t="shared" si="62"/>
        <v>0</v>
      </c>
      <c r="AD214" s="113">
        <f t="shared" si="63"/>
        <v>0</v>
      </c>
    </row>
    <row r="215" spans="1:30" s="49" customFormat="1" ht="12.75" hidden="1">
      <c r="A215" s="94">
        <v>210</v>
      </c>
      <c r="B215" s="36"/>
      <c r="C215" s="141"/>
      <c r="D215" s="57"/>
      <c r="E215" s="79">
        <f t="shared" si="60"/>
        <v>0</v>
      </c>
      <c r="F215" s="80">
        <v>0</v>
      </c>
      <c r="G215" s="47">
        <f t="shared" si="53"/>
        <v>0</v>
      </c>
      <c r="H215" s="47">
        <f t="shared" si="54"/>
        <v>0</v>
      </c>
      <c r="I215" s="47">
        <f t="shared" si="55"/>
        <v>0</v>
      </c>
      <c r="J215" s="47">
        <f t="shared" si="56"/>
        <v>0</v>
      </c>
      <c r="K215" s="47">
        <f t="shared" si="57"/>
        <v>0</v>
      </c>
      <c r="L215" s="47">
        <f t="shared" si="58"/>
        <v>0</v>
      </c>
      <c r="M215" s="47">
        <f t="shared" si="59"/>
        <v>0</v>
      </c>
      <c r="N215" s="80">
        <v>0</v>
      </c>
      <c r="O215" s="47">
        <v>0</v>
      </c>
      <c r="P215" s="47">
        <v>0</v>
      </c>
      <c r="Q215" s="47">
        <v>0</v>
      </c>
      <c r="R215" s="47">
        <v>0</v>
      </c>
      <c r="S215" s="130">
        <v>0</v>
      </c>
      <c r="T215" s="47">
        <v>0</v>
      </c>
      <c r="U215" s="81">
        <f t="shared" si="61"/>
        <v>0</v>
      </c>
      <c r="V215" s="47">
        <v>0</v>
      </c>
      <c r="W215" s="47">
        <v>0</v>
      </c>
      <c r="X215" s="47">
        <v>0</v>
      </c>
      <c r="Y215" s="47">
        <v>0</v>
      </c>
      <c r="Z215" s="47">
        <v>0</v>
      </c>
      <c r="AA215" s="47">
        <v>0</v>
      </c>
      <c r="AB215" s="47">
        <v>0</v>
      </c>
      <c r="AC215" s="71">
        <f t="shared" si="62"/>
        <v>0</v>
      </c>
      <c r="AD215" s="113">
        <f t="shared" si="63"/>
        <v>0</v>
      </c>
    </row>
    <row r="216" spans="1:30" s="49" customFormat="1" ht="12.75" hidden="1">
      <c r="A216" s="94">
        <v>211</v>
      </c>
      <c r="B216" s="36"/>
      <c r="C216" s="141"/>
      <c r="D216" s="57"/>
      <c r="E216" s="79">
        <f t="shared" si="60"/>
        <v>0</v>
      </c>
      <c r="F216" s="80">
        <v>0</v>
      </c>
      <c r="G216" s="47">
        <f t="shared" si="53"/>
        <v>0</v>
      </c>
      <c r="H216" s="47">
        <f t="shared" si="54"/>
        <v>0</v>
      </c>
      <c r="I216" s="47">
        <f t="shared" si="55"/>
        <v>0</v>
      </c>
      <c r="J216" s="47">
        <f t="shared" si="56"/>
        <v>0</v>
      </c>
      <c r="K216" s="47">
        <f t="shared" si="57"/>
        <v>0</v>
      </c>
      <c r="L216" s="47">
        <f t="shared" si="58"/>
        <v>0</v>
      </c>
      <c r="M216" s="47">
        <f t="shared" si="59"/>
        <v>0</v>
      </c>
      <c r="N216" s="80">
        <v>0</v>
      </c>
      <c r="O216" s="47">
        <v>0</v>
      </c>
      <c r="P216" s="47">
        <v>0</v>
      </c>
      <c r="Q216" s="47">
        <v>0</v>
      </c>
      <c r="R216" s="47">
        <v>0</v>
      </c>
      <c r="S216" s="130">
        <v>0</v>
      </c>
      <c r="T216" s="47">
        <v>0</v>
      </c>
      <c r="U216" s="81">
        <f t="shared" si="61"/>
        <v>0</v>
      </c>
      <c r="V216" s="47">
        <v>0</v>
      </c>
      <c r="W216" s="47">
        <v>0</v>
      </c>
      <c r="X216" s="47">
        <v>0</v>
      </c>
      <c r="Y216" s="47">
        <v>0</v>
      </c>
      <c r="Z216" s="47">
        <v>0</v>
      </c>
      <c r="AA216" s="47">
        <v>0</v>
      </c>
      <c r="AB216" s="47">
        <v>0</v>
      </c>
      <c r="AC216" s="71">
        <f t="shared" si="62"/>
        <v>0</v>
      </c>
      <c r="AD216" s="113">
        <f t="shared" si="63"/>
        <v>0</v>
      </c>
    </row>
    <row r="217" spans="1:30" s="49" customFormat="1" ht="12.75" hidden="1">
      <c r="A217" s="94">
        <v>212</v>
      </c>
      <c r="B217" s="36"/>
      <c r="C217" s="141"/>
      <c r="D217" s="57"/>
      <c r="E217" s="79">
        <f t="shared" si="60"/>
        <v>0</v>
      </c>
      <c r="F217" s="80">
        <v>0</v>
      </c>
      <c r="G217" s="47">
        <f t="shared" si="53"/>
        <v>0</v>
      </c>
      <c r="H217" s="47">
        <f t="shared" si="54"/>
        <v>0</v>
      </c>
      <c r="I217" s="47">
        <f t="shared" si="55"/>
        <v>0</v>
      </c>
      <c r="J217" s="47">
        <f t="shared" si="56"/>
        <v>0</v>
      </c>
      <c r="K217" s="47">
        <f t="shared" si="57"/>
        <v>0</v>
      </c>
      <c r="L217" s="47">
        <f t="shared" si="58"/>
        <v>0</v>
      </c>
      <c r="M217" s="47">
        <f t="shared" si="59"/>
        <v>0</v>
      </c>
      <c r="N217" s="80">
        <v>0</v>
      </c>
      <c r="O217" s="47">
        <v>0</v>
      </c>
      <c r="P217" s="47">
        <v>0</v>
      </c>
      <c r="Q217" s="47">
        <v>0</v>
      </c>
      <c r="R217" s="47">
        <v>0</v>
      </c>
      <c r="S217" s="130">
        <v>0</v>
      </c>
      <c r="T217" s="47">
        <v>0</v>
      </c>
      <c r="U217" s="81">
        <f t="shared" si="61"/>
        <v>0</v>
      </c>
      <c r="V217" s="47">
        <v>0</v>
      </c>
      <c r="W217" s="47">
        <v>0</v>
      </c>
      <c r="X217" s="47">
        <v>0</v>
      </c>
      <c r="Y217" s="47">
        <v>0</v>
      </c>
      <c r="Z217" s="47">
        <v>0</v>
      </c>
      <c r="AA217" s="47">
        <v>0</v>
      </c>
      <c r="AB217" s="47">
        <v>0</v>
      </c>
      <c r="AC217" s="71">
        <f t="shared" si="62"/>
        <v>0</v>
      </c>
      <c r="AD217" s="113">
        <f t="shared" si="63"/>
        <v>0</v>
      </c>
    </row>
    <row r="218" spans="1:30" s="49" customFormat="1" ht="12.75" hidden="1">
      <c r="A218" s="94">
        <v>213</v>
      </c>
      <c r="B218" s="36"/>
      <c r="C218" s="141"/>
      <c r="D218" s="57"/>
      <c r="E218" s="79">
        <f t="shared" si="60"/>
        <v>0</v>
      </c>
      <c r="F218" s="80">
        <v>0</v>
      </c>
      <c r="G218" s="47">
        <f t="shared" si="53"/>
        <v>0</v>
      </c>
      <c r="H218" s="47">
        <f t="shared" si="54"/>
        <v>0</v>
      </c>
      <c r="I218" s="47">
        <f t="shared" si="55"/>
        <v>0</v>
      </c>
      <c r="J218" s="47">
        <f t="shared" si="56"/>
        <v>0</v>
      </c>
      <c r="K218" s="47">
        <f t="shared" si="57"/>
        <v>0</v>
      </c>
      <c r="L218" s="47">
        <f t="shared" si="58"/>
        <v>0</v>
      </c>
      <c r="M218" s="47">
        <f t="shared" si="59"/>
        <v>0</v>
      </c>
      <c r="N218" s="80">
        <v>0</v>
      </c>
      <c r="O218" s="47">
        <v>0</v>
      </c>
      <c r="P218" s="47">
        <v>0</v>
      </c>
      <c r="Q218" s="47">
        <v>0</v>
      </c>
      <c r="R218" s="47">
        <v>0</v>
      </c>
      <c r="S218" s="130">
        <v>0</v>
      </c>
      <c r="T218" s="47">
        <v>0</v>
      </c>
      <c r="U218" s="81">
        <f t="shared" si="61"/>
        <v>0</v>
      </c>
      <c r="V218" s="47">
        <v>0</v>
      </c>
      <c r="W218" s="47">
        <v>0</v>
      </c>
      <c r="X218" s="47">
        <v>0</v>
      </c>
      <c r="Y218" s="47">
        <v>0</v>
      </c>
      <c r="Z218" s="47">
        <v>0</v>
      </c>
      <c r="AA218" s="47">
        <v>0</v>
      </c>
      <c r="AB218" s="47">
        <v>0</v>
      </c>
      <c r="AC218" s="71">
        <f t="shared" si="62"/>
        <v>0</v>
      </c>
      <c r="AD218" s="113">
        <f t="shared" si="63"/>
        <v>0</v>
      </c>
    </row>
    <row r="219" spans="1:30" s="49" customFormat="1" ht="12.75" hidden="1">
      <c r="A219" s="94">
        <v>214</v>
      </c>
      <c r="B219" s="36"/>
      <c r="C219" s="141"/>
      <c r="D219" s="57"/>
      <c r="E219" s="79">
        <f t="shared" si="60"/>
        <v>0</v>
      </c>
      <c r="F219" s="80">
        <v>0</v>
      </c>
      <c r="G219" s="47">
        <f t="shared" si="53"/>
        <v>0</v>
      </c>
      <c r="H219" s="47">
        <f t="shared" si="54"/>
        <v>0</v>
      </c>
      <c r="I219" s="47">
        <f t="shared" si="55"/>
        <v>0</v>
      </c>
      <c r="J219" s="47">
        <f t="shared" si="56"/>
        <v>0</v>
      </c>
      <c r="K219" s="47">
        <f t="shared" si="57"/>
        <v>0</v>
      </c>
      <c r="L219" s="47">
        <f t="shared" si="58"/>
        <v>0</v>
      </c>
      <c r="M219" s="47">
        <f t="shared" si="59"/>
        <v>0</v>
      </c>
      <c r="N219" s="80">
        <v>0</v>
      </c>
      <c r="O219" s="47">
        <v>0</v>
      </c>
      <c r="P219" s="47">
        <v>0</v>
      </c>
      <c r="Q219" s="47">
        <v>0</v>
      </c>
      <c r="R219" s="47">
        <v>0</v>
      </c>
      <c r="S219" s="130">
        <v>0</v>
      </c>
      <c r="T219" s="47">
        <v>0</v>
      </c>
      <c r="U219" s="81">
        <f t="shared" si="61"/>
        <v>0</v>
      </c>
      <c r="V219" s="47">
        <v>0</v>
      </c>
      <c r="W219" s="47">
        <v>0</v>
      </c>
      <c r="X219" s="47">
        <v>0</v>
      </c>
      <c r="Y219" s="47">
        <v>0</v>
      </c>
      <c r="Z219" s="47">
        <v>0</v>
      </c>
      <c r="AA219" s="47">
        <v>0</v>
      </c>
      <c r="AB219" s="47">
        <v>0</v>
      </c>
      <c r="AC219" s="71">
        <f t="shared" si="62"/>
        <v>0</v>
      </c>
      <c r="AD219" s="113">
        <f t="shared" si="63"/>
        <v>0</v>
      </c>
    </row>
    <row r="220" spans="1:30" s="49" customFormat="1" ht="12.75" hidden="1">
      <c r="A220" s="94">
        <v>215</v>
      </c>
      <c r="B220" s="36"/>
      <c r="C220" s="141"/>
      <c r="D220" s="57"/>
      <c r="E220" s="79">
        <f t="shared" si="60"/>
        <v>0</v>
      </c>
      <c r="F220" s="80">
        <v>0</v>
      </c>
      <c r="G220" s="47">
        <f t="shared" si="53"/>
        <v>0</v>
      </c>
      <c r="H220" s="47">
        <f t="shared" si="54"/>
        <v>0</v>
      </c>
      <c r="I220" s="47">
        <f t="shared" si="55"/>
        <v>0</v>
      </c>
      <c r="J220" s="47">
        <f t="shared" si="56"/>
        <v>0</v>
      </c>
      <c r="K220" s="47">
        <f t="shared" si="57"/>
        <v>0</v>
      </c>
      <c r="L220" s="47">
        <f t="shared" si="58"/>
        <v>0</v>
      </c>
      <c r="M220" s="47">
        <f t="shared" si="59"/>
        <v>0</v>
      </c>
      <c r="N220" s="80">
        <v>0</v>
      </c>
      <c r="O220" s="47">
        <v>0</v>
      </c>
      <c r="P220" s="47">
        <v>0</v>
      </c>
      <c r="Q220" s="47">
        <v>0</v>
      </c>
      <c r="R220" s="47">
        <v>0</v>
      </c>
      <c r="S220" s="130">
        <v>0</v>
      </c>
      <c r="T220" s="47">
        <v>0</v>
      </c>
      <c r="U220" s="81">
        <f t="shared" si="61"/>
        <v>0</v>
      </c>
      <c r="V220" s="47">
        <v>0</v>
      </c>
      <c r="W220" s="47">
        <v>0</v>
      </c>
      <c r="X220" s="47">
        <v>0</v>
      </c>
      <c r="Y220" s="47">
        <v>0</v>
      </c>
      <c r="Z220" s="47">
        <v>0</v>
      </c>
      <c r="AA220" s="47">
        <v>0</v>
      </c>
      <c r="AB220" s="47">
        <v>0</v>
      </c>
      <c r="AC220" s="71">
        <f t="shared" si="62"/>
        <v>0</v>
      </c>
      <c r="AD220" s="113">
        <f t="shared" si="63"/>
        <v>0</v>
      </c>
    </row>
    <row r="221" spans="1:30" s="49" customFormat="1" ht="12.75" hidden="1">
      <c r="A221" s="94">
        <v>216</v>
      </c>
      <c r="B221" s="36"/>
      <c r="C221" s="141"/>
      <c r="D221" s="57"/>
      <c r="E221" s="79">
        <f t="shared" si="60"/>
        <v>0</v>
      </c>
      <c r="F221" s="80">
        <v>0</v>
      </c>
      <c r="G221" s="47">
        <f t="shared" si="53"/>
        <v>0</v>
      </c>
      <c r="H221" s="47">
        <f t="shared" si="54"/>
        <v>0</v>
      </c>
      <c r="I221" s="47">
        <f t="shared" si="55"/>
        <v>0</v>
      </c>
      <c r="J221" s="47">
        <f t="shared" si="56"/>
        <v>0</v>
      </c>
      <c r="K221" s="47">
        <f t="shared" si="57"/>
        <v>0</v>
      </c>
      <c r="L221" s="47">
        <f t="shared" si="58"/>
        <v>0</v>
      </c>
      <c r="M221" s="47">
        <f t="shared" si="59"/>
        <v>0</v>
      </c>
      <c r="N221" s="80">
        <v>0</v>
      </c>
      <c r="O221" s="47">
        <v>0</v>
      </c>
      <c r="P221" s="47">
        <v>0</v>
      </c>
      <c r="Q221" s="47">
        <v>0</v>
      </c>
      <c r="R221" s="47">
        <v>0</v>
      </c>
      <c r="S221" s="130">
        <v>0</v>
      </c>
      <c r="T221" s="47">
        <v>0</v>
      </c>
      <c r="U221" s="81">
        <f t="shared" si="61"/>
        <v>0</v>
      </c>
      <c r="V221" s="47">
        <v>0</v>
      </c>
      <c r="W221" s="47">
        <v>0</v>
      </c>
      <c r="X221" s="47">
        <v>0</v>
      </c>
      <c r="Y221" s="47">
        <v>0</v>
      </c>
      <c r="Z221" s="47">
        <v>0</v>
      </c>
      <c r="AA221" s="47">
        <v>0</v>
      </c>
      <c r="AB221" s="47">
        <v>0</v>
      </c>
      <c r="AC221" s="71">
        <f t="shared" si="62"/>
        <v>0</v>
      </c>
      <c r="AD221" s="113">
        <f t="shared" si="63"/>
        <v>0</v>
      </c>
    </row>
    <row r="222" spans="1:30" s="49" customFormat="1" ht="12.75" hidden="1">
      <c r="A222" s="94">
        <v>217</v>
      </c>
      <c r="B222" s="36"/>
      <c r="C222" s="141"/>
      <c r="D222" s="57"/>
      <c r="E222" s="79">
        <f t="shared" si="60"/>
        <v>0</v>
      </c>
      <c r="F222" s="80">
        <v>0</v>
      </c>
      <c r="G222" s="47">
        <f t="shared" si="53"/>
        <v>0</v>
      </c>
      <c r="H222" s="47">
        <f t="shared" si="54"/>
        <v>0</v>
      </c>
      <c r="I222" s="47">
        <f t="shared" si="55"/>
        <v>0</v>
      </c>
      <c r="J222" s="47">
        <f t="shared" si="56"/>
        <v>0</v>
      </c>
      <c r="K222" s="47">
        <f t="shared" si="57"/>
        <v>0</v>
      </c>
      <c r="L222" s="47">
        <f t="shared" si="58"/>
        <v>0</v>
      </c>
      <c r="M222" s="47">
        <f t="shared" si="59"/>
        <v>0</v>
      </c>
      <c r="N222" s="80">
        <v>0</v>
      </c>
      <c r="O222" s="47">
        <v>0</v>
      </c>
      <c r="P222" s="47">
        <v>0</v>
      </c>
      <c r="Q222" s="47">
        <v>0</v>
      </c>
      <c r="R222" s="47">
        <v>0</v>
      </c>
      <c r="S222" s="130">
        <v>0</v>
      </c>
      <c r="T222" s="47">
        <v>0</v>
      </c>
      <c r="U222" s="81">
        <f t="shared" si="61"/>
        <v>0</v>
      </c>
      <c r="V222" s="47">
        <v>0</v>
      </c>
      <c r="W222" s="47">
        <v>0</v>
      </c>
      <c r="X222" s="47">
        <v>0</v>
      </c>
      <c r="Y222" s="47">
        <v>0</v>
      </c>
      <c r="Z222" s="47">
        <v>0</v>
      </c>
      <c r="AA222" s="47">
        <v>0</v>
      </c>
      <c r="AB222" s="47">
        <v>0</v>
      </c>
      <c r="AC222" s="71">
        <f t="shared" si="62"/>
        <v>0</v>
      </c>
      <c r="AD222" s="113">
        <f t="shared" si="63"/>
        <v>0</v>
      </c>
    </row>
    <row r="223" spans="1:30" s="49" customFormat="1" ht="12.75" hidden="1">
      <c r="A223" s="94">
        <v>218</v>
      </c>
      <c r="B223" s="36"/>
      <c r="C223" s="141"/>
      <c r="D223" s="57"/>
      <c r="E223" s="79">
        <f t="shared" si="60"/>
        <v>0</v>
      </c>
      <c r="F223" s="80">
        <v>0</v>
      </c>
      <c r="G223" s="47">
        <f t="shared" si="53"/>
        <v>0</v>
      </c>
      <c r="H223" s="47">
        <f t="shared" si="54"/>
        <v>0</v>
      </c>
      <c r="I223" s="47">
        <f t="shared" si="55"/>
        <v>0</v>
      </c>
      <c r="J223" s="47">
        <f t="shared" si="56"/>
        <v>0</v>
      </c>
      <c r="K223" s="47">
        <f t="shared" si="57"/>
        <v>0</v>
      </c>
      <c r="L223" s="47">
        <f t="shared" si="58"/>
        <v>0</v>
      </c>
      <c r="M223" s="47">
        <f t="shared" si="59"/>
        <v>0</v>
      </c>
      <c r="N223" s="80">
        <v>0</v>
      </c>
      <c r="O223" s="47">
        <v>0</v>
      </c>
      <c r="P223" s="47">
        <v>0</v>
      </c>
      <c r="Q223" s="47">
        <v>0</v>
      </c>
      <c r="R223" s="47">
        <v>0</v>
      </c>
      <c r="S223" s="130">
        <v>0</v>
      </c>
      <c r="T223" s="47">
        <v>0</v>
      </c>
      <c r="U223" s="81">
        <f t="shared" si="61"/>
        <v>0</v>
      </c>
      <c r="V223" s="47">
        <v>0</v>
      </c>
      <c r="W223" s="47">
        <v>0</v>
      </c>
      <c r="X223" s="47">
        <v>0</v>
      </c>
      <c r="Y223" s="47">
        <v>0</v>
      </c>
      <c r="Z223" s="47">
        <v>0</v>
      </c>
      <c r="AA223" s="47">
        <v>0</v>
      </c>
      <c r="AB223" s="47">
        <v>0</v>
      </c>
      <c r="AC223" s="71">
        <f t="shared" si="62"/>
        <v>0</v>
      </c>
      <c r="AD223" s="113">
        <f t="shared" si="63"/>
        <v>0</v>
      </c>
    </row>
    <row r="224" spans="1:30" s="49" customFormat="1" ht="12.75" hidden="1">
      <c r="A224" s="94">
        <v>219</v>
      </c>
      <c r="B224" s="36"/>
      <c r="C224" s="141"/>
      <c r="D224" s="57"/>
      <c r="E224" s="79">
        <f t="shared" si="60"/>
        <v>0</v>
      </c>
      <c r="F224" s="80">
        <v>0</v>
      </c>
      <c r="G224" s="47">
        <f t="shared" si="53"/>
        <v>0</v>
      </c>
      <c r="H224" s="47">
        <f t="shared" si="54"/>
        <v>0</v>
      </c>
      <c r="I224" s="47">
        <f t="shared" si="55"/>
        <v>0</v>
      </c>
      <c r="J224" s="47">
        <f t="shared" si="56"/>
        <v>0</v>
      </c>
      <c r="K224" s="47">
        <f t="shared" si="57"/>
        <v>0</v>
      </c>
      <c r="L224" s="47">
        <f t="shared" si="58"/>
        <v>0</v>
      </c>
      <c r="M224" s="47">
        <f t="shared" si="59"/>
        <v>0</v>
      </c>
      <c r="N224" s="80">
        <v>0</v>
      </c>
      <c r="O224" s="47">
        <v>0</v>
      </c>
      <c r="P224" s="47">
        <v>0</v>
      </c>
      <c r="Q224" s="47">
        <v>0</v>
      </c>
      <c r="R224" s="47">
        <v>0</v>
      </c>
      <c r="S224" s="130">
        <v>0</v>
      </c>
      <c r="T224" s="47">
        <v>0</v>
      </c>
      <c r="U224" s="81">
        <f t="shared" si="61"/>
        <v>0</v>
      </c>
      <c r="V224" s="47">
        <v>0</v>
      </c>
      <c r="W224" s="47">
        <v>0</v>
      </c>
      <c r="X224" s="47">
        <v>0</v>
      </c>
      <c r="Y224" s="47">
        <v>0</v>
      </c>
      <c r="Z224" s="47">
        <v>0</v>
      </c>
      <c r="AA224" s="47">
        <v>0</v>
      </c>
      <c r="AB224" s="47">
        <v>0</v>
      </c>
      <c r="AC224" s="71">
        <f t="shared" si="62"/>
        <v>0</v>
      </c>
      <c r="AD224" s="113">
        <f t="shared" si="63"/>
        <v>0</v>
      </c>
    </row>
    <row r="225" spans="1:30" s="49" customFormat="1" ht="12.75" hidden="1">
      <c r="A225" s="94">
        <v>220</v>
      </c>
      <c r="B225" s="36"/>
      <c r="C225" s="141"/>
      <c r="D225" s="57"/>
      <c r="E225" s="79">
        <f t="shared" si="60"/>
        <v>0</v>
      </c>
      <c r="F225" s="80">
        <v>0</v>
      </c>
      <c r="G225" s="47">
        <f t="shared" si="53"/>
        <v>0</v>
      </c>
      <c r="H225" s="47">
        <f t="shared" si="54"/>
        <v>0</v>
      </c>
      <c r="I225" s="47">
        <f t="shared" si="55"/>
        <v>0</v>
      </c>
      <c r="J225" s="47">
        <f t="shared" si="56"/>
        <v>0</v>
      </c>
      <c r="K225" s="47">
        <f t="shared" si="57"/>
        <v>0</v>
      </c>
      <c r="L225" s="47">
        <f t="shared" si="58"/>
        <v>0</v>
      </c>
      <c r="M225" s="47">
        <f t="shared" si="59"/>
        <v>0</v>
      </c>
      <c r="N225" s="80">
        <v>0</v>
      </c>
      <c r="O225" s="47">
        <v>0</v>
      </c>
      <c r="P225" s="47">
        <v>0</v>
      </c>
      <c r="Q225" s="47">
        <v>0</v>
      </c>
      <c r="R225" s="47">
        <v>0</v>
      </c>
      <c r="S225" s="130">
        <v>0</v>
      </c>
      <c r="T225" s="47">
        <v>0</v>
      </c>
      <c r="U225" s="81">
        <f t="shared" si="61"/>
        <v>0</v>
      </c>
      <c r="V225" s="47">
        <v>0</v>
      </c>
      <c r="W225" s="47">
        <v>0</v>
      </c>
      <c r="X225" s="47">
        <v>0</v>
      </c>
      <c r="Y225" s="47">
        <v>0</v>
      </c>
      <c r="Z225" s="47">
        <v>0</v>
      </c>
      <c r="AA225" s="47">
        <v>0</v>
      </c>
      <c r="AB225" s="47">
        <v>0</v>
      </c>
      <c r="AC225" s="71">
        <f t="shared" si="62"/>
        <v>0</v>
      </c>
      <c r="AD225" s="113">
        <f t="shared" si="63"/>
        <v>0</v>
      </c>
    </row>
    <row r="226" spans="1:30" s="49" customFormat="1" ht="12.75" hidden="1">
      <c r="A226" s="94">
        <v>221</v>
      </c>
      <c r="B226" s="36"/>
      <c r="C226" s="141"/>
      <c r="D226" s="57"/>
      <c r="E226" s="79">
        <f t="shared" si="60"/>
        <v>0</v>
      </c>
      <c r="F226" s="80">
        <v>0</v>
      </c>
      <c r="G226" s="47">
        <f t="shared" si="53"/>
        <v>0</v>
      </c>
      <c r="H226" s="47">
        <f t="shared" si="54"/>
        <v>0</v>
      </c>
      <c r="I226" s="47">
        <f t="shared" si="55"/>
        <v>0</v>
      </c>
      <c r="J226" s="47">
        <f t="shared" si="56"/>
        <v>0</v>
      </c>
      <c r="K226" s="47">
        <f t="shared" si="57"/>
        <v>0</v>
      </c>
      <c r="L226" s="47">
        <f t="shared" si="58"/>
        <v>0</v>
      </c>
      <c r="M226" s="47">
        <f t="shared" si="59"/>
        <v>0</v>
      </c>
      <c r="N226" s="80">
        <v>0</v>
      </c>
      <c r="O226" s="47">
        <v>0</v>
      </c>
      <c r="P226" s="47">
        <v>0</v>
      </c>
      <c r="Q226" s="47">
        <v>0</v>
      </c>
      <c r="R226" s="47">
        <v>0</v>
      </c>
      <c r="S226" s="130">
        <v>0</v>
      </c>
      <c r="T226" s="47">
        <v>0</v>
      </c>
      <c r="U226" s="81">
        <f t="shared" si="61"/>
        <v>0</v>
      </c>
      <c r="V226" s="47">
        <v>0</v>
      </c>
      <c r="W226" s="47">
        <v>0</v>
      </c>
      <c r="X226" s="47">
        <v>0</v>
      </c>
      <c r="Y226" s="47">
        <v>0</v>
      </c>
      <c r="Z226" s="47">
        <v>0</v>
      </c>
      <c r="AA226" s="47">
        <v>0</v>
      </c>
      <c r="AB226" s="47">
        <v>0</v>
      </c>
      <c r="AC226" s="71">
        <f t="shared" si="62"/>
        <v>0</v>
      </c>
      <c r="AD226" s="113">
        <f t="shared" si="63"/>
        <v>0</v>
      </c>
    </row>
    <row r="227" spans="1:30" s="49" customFormat="1" ht="12.75" hidden="1">
      <c r="A227" s="94">
        <v>222</v>
      </c>
      <c r="B227" s="36"/>
      <c r="C227" s="141"/>
      <c r="D227" s="57"/>
      <c r="E227" s="79">
        <f t="shared" si="60"/>
        <v>0</v>
      </c>
      <c r="F227" s="80">
        <v>0</v>
      </c>
      <c r="G227" s="47">
        <f t="shared" si="53"/>
        <v>0</v>
      </c>
      <c r="H227" s="47">
        <f t="shared" si="54"/>
        <v>0</v>
      </c>
      <c r="I227" s="47">
        <f t="shared" si="55"/>
        <v>0</v>
      </c>
      <c r="J227" s="47">
        <f t="shared" si="56"/>
        <v>0</v>
      </c>
      <c r="K227" s="47">
        <f t="shared" si="57"/>
        <v>0</v>
      </c>
      <c r="L227" s="47">
        <f t="shared" si="58"/>
        <v>0</v>
      </c>
      <c r="M227" s="47">
        <f t="shared" si="59"/>
        <v>0</v>
      </c>
      <c r="N227" s="80">
        <v>0</v>
      </c>
      <c r="O227" s="47">
        <v>0</v>
      </c>
      <c r="P227" s="47">
        <v>0</v>
      </c>
      <c r="Q227" s="47">
        <v>0</v>
      </c>
      <c r="R227" s="47">
        <v>0</v>
      </c>
      <c r="S227" s="130">
        <v>0</v>
      </c>
      <c r="T227" s="47">
        <v>0</v>
      </c>
      <c r="U227" s="81">
        <f t="shared" si="61"/>
        <v>0</v>
      </c>
      <c r="V227" s="47">
        <v>0</v>
      </c>
      <c r="W227" s="47">
        <v>0</v>
      </c>
      <c r="X227" s="47">
        <v>0</v>
      </c>
      <c r="Y227" s="47">
        <v>0</v>
      </c>
      <c r="Z227" s="47">
        <v>0</v>
      </c>
      <c r="AA227" s="47">
        <v>0</v>
      </c>
      <c r="AB227" s="47">
        <v>0</v>
      </c>
      <c r="AC227" s="71">
        <f t="shared" si="62"/>
        <v>0</v>
      </c>
      <c r="AD227" s="113">
        <f t="shared" si="63"/>
        <v>0</v>
      </c>
    </row>
    <row r="228" spans="1:30" s="49" customFormat="1" ht="12.75" hidden="1">
      <c r="A228" s="94">
        <v>223</v>
      </c>
      <c r="B228" s="36"/>
      <c r="C228" s="141"/>
      <c r="D228" s="57"/>
      <c r="E228" s="79">
        <f t="shared" si="60"/>
        <v>0</v>
      </c>
      <c r="F228" s="80">
        <v>0</v>
      </c>
      <c r="G228" s="47">
        <f t="shared" si="53"/>
        <v>0</v>
      </c>
      <c r="H228" s="47">
        <f t="shared" si="54"/>
        <v>0</v>
      </c>
      <c r="I228" s="47">
        <f t="shared" si="55"/>
        <v>0</v>
      </c>
      <c r="J228" s="47">
        <f t="shared" si="56"/>
        <v>0</v>
      </c>
      <c r="K228" s="47">
        <f t="shared" si="57"/>
        <v>0</v>
      </c>
      <c r="L228" s="47">
        <f t="shared" si="58"/>
        <v>0</v>
      </c>
      <c r="M228" s="47">
        <f t="shared" si="59"/>
        <v>0</v>
      </c>
      <c r="N228" s="80">
        <v>0</v>
      </c>
      <c r="O228" s="47">
        <v>0</v>
      </c>
      <c r="P228" s="47">
        <v>0</v>
      </c>
      <c r="Q228" s="47">
        <v>0</v>
      </c>
      <c r="R228" s="47">
        <v>0</v>
      </c>
      <c r="S228" s="130">
        <v>0</v>
      </c>
      <c r="T228" s="47">
        <v>0</v>
      </c>
      <c r="U228" s="81">
        <f t="shared" si="61"/>
        <v>0</v>
      </c>
      <c r="V228" s="47">
        <v>0</v>
      </c>
      <c r="W228" s="47">
        <v>0</v>
      </c>
      <c r="X228" s="47">
        <v>0</v>
      </c>
      <c r="Y228" s="47">
        <v>0</v>
      </c>
      <c r="Z228" s="47">
        <v>0</v>
      </c>
      <c r="AA228" s="47">
        <v>0</v>
      </c>
      <c r="AB228" s="47">
        <v>0</v>
      </c>
      <c r="AC228" s="71">
        <f t="shared" si="62"/>
        <v>0</v>
      </c>
      <c r="AD228" s="113">
        <f t="shared" si="63"/>
        <v>0</v>
      </c>
    </row>
    <row r="229" spans="1:30" s="49" customFormat="1" ht="12.75" hidden="1">
      <c r="A229" s="94">
        <v>224</v>
      </c>
      <c r="B229" s="36"/>
      <c r="C229" s="141"/>
      <c r="D229" s="57"/>
      <c r="E229" s="79">
        <f t="shared" si="60"/>
        <v>0</v>
      </c>
      <c r="F229" s="80">
        <v>0</v>
      </c>
      <c r="G229" s="47">
        <f t="shared" si="53"/>
        <v>0</v>
      </c>
      <c r="H229" s="47">
        <f t="shared" si="54"/>
        <v>0</v>
      </c>
      <c r="I229" s="47">
        <f t="shared" si="55"/>
        <v>0</v>
      </c>
      <c r="J229" s="47">
        <f t="shared" si="56"/>
        <v>0</v>
      </c>
      <c r="K229" s="47">
        <f t="shared" si="57"/>
        <v>0</v>
      </c>
      <c r="L229" s="47">
        <f t="shared" si="58"/>
        <v>0</v>
      </c>
      <c r="M229" s="47">
        <f t="shared" si="59"/>
        <v>0</v>
      </c>
      <c r="N229" s="80">
        <v>0</v>
      </c>
      <c r="O229" s="47">
        <v>0</v>
      </c>
      <c r="P229" s="47">
        <v>0</v>
      </c>
      <c r="Q229" s="47">
        <v>0</v>
      </c>
      <c r="R229" s="47">
        <v>0</v>
      </c>
      <c r="S229" s="130">
        <v>0</v>
      </c>
      <c r="T229" s="47">
        <v>0</v>
      </c>
      <c r="U229" s="81">
        <f t="shared" si="61"/>
        <v>0</v>
      </c>
      <c r="V229" s="47">
        <v>0</v>
      </c>
      <c r="W229" s="47">
        <v>0</v>
      </c>
      <c r="X229" s="47">
        <v>0</v>
      </c>
      <c r="Y229" s="47">
        <v>0</v>
      </c>
      <c r="Z229" s="47">
        <v>0</v>
      </c>
      <c r="AA229" s="47">
        <v>0</v>
      </c>
      <c r="AB229" s="47">
        <v>0</v>
      </c>
      <c r="AC229" s="71">
        <f t="shared" si="62"/>
        <v>0</v>
      </c>
      <c r="AD229" s="113">
        <f t="shared" si="63"/>
        <v>0</v>
      </c>
    </row>
    <row r="230" spans="1:30" s="49" customFormat="1" ht="12.75" hidden="1">
      <c r="A230" s="94">
        <v>225</v>
      </c>
      <c r="B230" s="36"/>
      <c r="C230" s="141"/>
      <c r="D230" s="57"/>
      <c r="E230" s="79">
        <f t="shared" si="60"/>
        <v>0</v>
      </c>
      <c r="F230" s="80">
        <v>0</v>
      </c>
      <c r="G230" s="47">
        <f t="shared" si="53"/>
        <v>0</v>
      </c>
      <c r="H230" s="47">
        <f t="shared" si="54"/>
        <v>0</v>
      </c>
      <c r="I230" s="47">
        <f t="shared" si="55"/>
        <v>0</v>
      </c>
      <c r="J230" s="47">
        <f t="shared" si="56"/>
        <v>0</v>
      </c>
      <c r="K230" s="47">
        <f t="shared" si="57"/>
        <v>0</v>
      </c>
      <c r="L230" s="47">
        <f t="shared" si="58"/>
        <v>0</v>
      </c>
      <c r="M230" s="47">
        <f t="shared" si="59"/>
        <v>0</v>
      </c>
      <c r="N230" s="80">
        <v>0</v>
      </c>
      <c r="O230" s="47">
        <v>0</v>
      </c>
      <c r="P230" s="47">
        <v>0</v>
      </c>
      <c r="Q230" s="47">
        <v>0</v>
      </c>
      <c r="R230" s="47">
        <v>0</v>
      </c>
      <c r="S230" s="130">
        <v>0</v>
      </c>
      <c r="T230" s="47">
        <v>0</v>
      </c>
      <c r="U230" s="81">
        <f t="shared" si="61"/>
        <v>0</v>
      </c>
      <c r="V230" s="47">
        <v>0</v>
      </c>
      <c r="W230" s="47">
        <v>0</v>
      </c>
      <c r="X230" s="47">
        <v>0</v>
      </c>
      <c r="Y230" s="47">
        <v>0</v>
      </c>
      <c r="Z230" s="47">
        <v>0</v>
      </c>
      <c r="AA230" s="47">
        <v>0</v>
      </c>
      <c r="AB230" s="47">
        <v>0</v>
      </c>
      <c r="AC230" s="71">
        <f t="shared" si="62"/>
        <v>0</v>
      </c>
      <c r="AD230" s="113">
        <f t="shared" si="63"/>
        <v>0</v>
      </c>
    </row>
    <row r="231" spans="1:30" s="49" customFormat="1" ht="12.75" hidden="1">
      <c r="A231" s="94">
        <v>226</v>
      </c>
      <c r="B231" s="36"/>
      <c r="C231" s="141"/>
      <c r="D231" s="57"/>
      <c r="E231" s="79">
        <f t="shared" si="60"/>
        <v>0</v>
      </c>
      <c r="F231" s="80">
        <v>0</v>
      </c>
      <c r="G231" s="47">
        <f t="shared" si="53"/>
        <v>0</v>
      </c>
      <c r="H231" s="47">
        <f t="shared" si="54"/>
        <v>0</v>
      </c>
      <c r="I231" s="47">
        <f t="shared" si="55"/>
        <v>0</v>
      </c>
      <c r="J231" s="47">
        <f t="shared" si="56"/>
        <v>0</v>
      </c>
      <c r="K231" s="47">
        <f t="shared" si="57"/>
        <v>0</v>
      </c>
      <c r="L231" s="47">
        <f t="shared" si="58"/>
        <v>0</v>
      </c>
      <c r="M231" s="47">
        <f t="shared" si="59"/>
        <v>0</v>
      </c>
      <c r="N231" s="80">
        <v>0</v>
      </c>
      <c r="O231" s="47">
        <v>0</v>
      </c>
      <c r="P231" s="47">
        <v>0</v>
      </c>
      <c r="Q231" s="47">
        <v>0</v>
      </c>
      <c r="R231" s="47">
        <v>0</v>
      </c>
      <c r="S231" s="130">
        <v>0</v>
      </c>
      <c r="T231" s="47">
        <v>0</v>
      </c>
      <c r="U231" s="81">
        <f t="shared" si="61"/>
        <v>0</v>
      </c>
      <c r="V231" s="47">
        <v>0</v>
      </c>
      <c r="W231" s="47">
        <v>0</v>
      </c>
      <c r="X231" s="47">
        <v>0</v>
      </c>
      <c r="Y231" s="47">
        <v>0</v>
      </c>
      <c r="Z231" s="47">
        <v>0</v>
      </c>
      <c r="AA231" s="47">
        <v>0</v>
      </c>
      <c r="AB231" s="47">
        <v>0</v>
      </c>
      <c r="AC231" s="71">
        <f t="shared" si="62"/>
        <v>0</v>
      </c>
      <c r="AD231" s="113">
        <f t="shared" si="63"/>
        <v>0</v>
      </c>
    </row>
    <row r="232" spans="1:30" s="49" customFormat="1" ht="12.75" hidden="1">
      <c r="A232" s="94">
        <v>227</v>
      </c>
      <c r="B232" s="36"/>
      <c r="C232" s="141"/>
      <c r="D232" s="57"/>
      <c r="E232" s="79">
        <f t="shared" si="60"/>
        <v>0</v>
      </c>
      <c r="F232" s="80">
        <v>0</v>
      </c>
      <c r="G232" s="47">
        <f t="shared" si="53"/>
        <v>0</v>
      </c>
      <c r="H232" s="47">
        <f t="shared" si="54"/>
        <v>0</v>
      </c>
      <c r="I232" s="47">
        <f t="shared" si="55"/>
        <v>0</v>
      </c>
      <c r="J232" s="47">
        <f t="shared" si="56"/>
        <v>0</v>
      </c>
      <c r="K232" s="47">
        <f t="shared" si="57"/>
        <v>0</v>
      </c>
      <c r="L232" s="47">
        <f t="shared" si="58"/>
        <v>0</v>
      </c>
      <c r="M232" s="47">
        <f t="shared" si="59"/>
        <v>0</v>
      </c>
      <c r="N232" s="80">
        <v>0</v>
      </c>
      <c r="O232" s="47">
        <v>0</v>
      </c>
      <c r="P232" s="47">
        <v>0</v>
      </c>
      <c r="Q232" s="47">
        <v>0</v>
      </c>
      <c r="R232" s="47">
        <v>0</v>
      </c>
      <c r="S232" s="130">
        <v>0</v>
      </c>
      <c r="T232" s="47">
        <v>0</v>
      </c>
      <c r="U232" s="81">
        <f t="shared" si="61"/>
        <v>0</v>
      </c>
      <c r="V232" s="47">
        <v>0</v>
      </c>
      <c r="W232" s="47">
        <v>0</v>
      </c>
      <c r="X232" s="47">
        <v>0</v>
      </c>
      <c r="Y232" s="47">
        <v>0</v>
      </c>
      <c r="Z232" s="47">
        <v>0</v>
      </c>
      <c r="AA232" s="47">
        <v>0</v>
      </c>
      <c r="AB232" s="47">
        <v>0</v>
      </c>
      <c r="AC232" s="71">
        <f t="shared" si="62"/>
        <v>0</v>
      </c>
      <c r="AD232" s="113">
        <f t="shared" si="63"/>
        <v>0</v>
      </c>
    </row>
    <row r="233" spans="1:30" s="49" customFormat="1" ht="12.75" hidden="1">
      <c r="A233" s="94">
        <v>228</v>
      </c>
      <c r="B233" s="36"/>
      <c r="C233" s="141"/>
      <c r="D233" s="57"/>
      <c r="E233" s="79">
        <f t="shared" si="60"/>
        <v>0</v>
      </c>
      <c r="F233" s="80">
        <v>0</v>
      </c>
      <c r="G233" s="47">
        <f t="shared" si="53"/>
        <v>0</v>
      </c>
      <c r="H233" s="47">
        <f t="shared" si="54"/>
        <v>0</v>
      </c>
      <c r="I233" s="47">
        <f t="shared" si="55"/>
        <v>0</v>
      </c>
      <c r="J233" s="47">
        <f t="shared" si="56"/>
        <v>0</v>
      </c>
      <c r="K233" s="47">
        <f t="shared" si="57"/>
        <v>0</v>
      </c>
      <c r="L233" s="47">
        <f t="shared" si="58"/>
        <v>0</v>
      </c>
      <c r="M233" s="47">
        <f t="shared" si="59"/>
        <v>0</v>
      </c>
      <c r="N233" s="80">
        <v>0</v>
      </c>
      <c r="O233" s="47">
        <v>0</v>
      </c>
      <c r="P233" s="47">
        <v>0</v>
      </c>
      <c r="Q233" s="47">
        <v>0</v>
      </c>
      <c r="R233" s="47">
        <v>0</v>
      </c>
      <c r="S233" s="130">
        <v>0</v>
      </c>
      <c r="T233" s="47">
        <v>0</v>
      </c>
      <c r="U233" s="81">
        <f t="shared" si="61"/>
        <v>0</v>
      </c>
      <c r="V233" s="47">
        <v>0</v>
      </c>
      <c r="W233" s="47">
        <v>0</v>
      </c>
      <c r="X233" s="47">
        <v>0</v>
      </c>
      <c r="Y233" s="47">
        <v>0</v>
      </c>
      <c r="Z233" s="47">
        <v>0</v>
      </c>
      <c r="AA233" s="47">
        <v>0</v>
      </c>
      <c r="AB233" s="47">
        <v>0</v>
      </c>
      <c r="AC233" s="71">
        <f t="shared" si="62"/>
        <v>0</v>
      </c>
      <c r="AD233" s="113">
        <f t="shared" si="63"/>
        <v>0</v>
      </c>
    </row>
    <row r="234" spans="1:30" s="49" customFormat="1" ht="12.75" hidden="1">
      <c r="A234" s="94">
        <v>229</v>
      </c>
      <c r="B234" s="36"/>
      <c r="C234" s="141"/>
      <c r="D234" s="57"/>
      <c r="E234" s="79">
        <f t="shared" si="60"/>
        <v>0</v>
      </c>
      <c r="F234" s="80">
        <v>0</v>
      </c>
      <c r="G234" s="47">
        <f t="shared" si="53"/>
        <v>0</v>
      </c>
      <c r="H234" s="47">
        <f t="shared" si="54"/>
        <v>0</v>
      </c>
      <c r="I234" s="47">
        <f t="shared" si="55"/>
        <v>0</v>
      </c>
      <c r="J234" s="47">
        <f t="shared" si="56"/>
        <v>0</v>
      </c>
      <c r="K234" s="47">
        <f t="shared" si="57"/>
        <v>0</v>
      </c>
      <c r="L234" s="47">
        <f t="shared" si="58"/>
        <v>0</v>
      </c>
      <c r="M234" s="47">
        <f t="shared" si="59"/>
        <v>0</v>
      </c>
      <c r="N234" s="80">
        <v>0</v>
      </c>
      <c r="O234" s="47">
        <v>0</v>
      </c>
      <c r="P234" s="47">
        <v>0</v>
      </c>
      <c r="Q234" s="47">
        <v>0</v>
      </c>
      <c r="R234" s="47">
        <v>0</v>
      </c>
      <c r="S234" s="130">
        <v>0</v>
      </c>
      <c r="T234" s="47">
        <v>0</v>
      </c>
      <c r="U234" s="81">
        <f t="shared" si="61"/>
        <v>0</v>
      </c>
      <c r="V234" s="47">
        <v>0</v>
      </c>
      <c r="W234" s="47">
        <v>0</v>
      </c>
      <c r="X234" s="47">
        <v>0</v>
      </c>
      <c r="Y234" s="47">
        <v>0</v>
      </c>
      <c r="Z234" s="47">
        <v>0</v>
      </c>
      <c r="AA234" s="47">
        <v>0</v>
      </c>
      <c r="AB234" s="47">
        <v>0</v>
      </c>
      <c r="AC234" s="71">
        <f t="shared" si="62"/>
        <v>0</v>
      </c>
      <c r="AD234" s="113">
        <f t="shared" si="63"/>
        <v>0</v>
      </c>
    </row>
    <row r="235" spans="1:30" s="49" customFormat="1" ht="12.75" hidden="1">
      <c r="A235" s="94">
        <v>230</v>
      </c>
      <c r="B235" s="36"/>
      <c r="C235" s="141"/>
      <c r="D235" s="57"/>
      <c r="E235" s="79">
        <f t="shared" si="60"/>
        <v>0</v>
      </c>
      <c r="F235" s="80">
        <v>0</v>
      </c>
      <c r="G235" s="47">
        <f t="shared" si="53"/>
        <v>0</v>
      </c>
      <c r="H235" s="47">
        <f t="shared" si="54"/>
        <v>0</v>
      </c>
      <c r="I235" s="47">
        <f t="shared" si="55"/>
        <v>0</v>
      </c>
      <c r="J235" s="47">
        <f t="shared" si="56"/>
        <v>0</v>
      </c>
      <c r="K235" s="47">
        <f t="shared" si="57"/>
        <v>0</v>
      </c>
      <c r="L235" s="47">
        <f t="shared" si="58"/>
        <v>0</v>
      </c>
      <c r="M235" s="47">
        <f t="shared" si="59"/>
        <v>0</v>
      </c>
      <c r="N235" s="80">
        <v>0</v>
      </c>
      <c r="O235" s="47">
        <v>0</v>
      </c>
      <c r="P235" s="47">
        <v>0</v>
      </c>
      <c r="Q235" s="47">
        <v>0</v>
      </c>
      <c r="R235" s="47">
        <v>0</v>
      </c>
      <c r="S235" s="130">
        <v>0</v>
      </c>
      <c r="T235" s="47">
        <v>0</v>
      </c>
      <c r="U235" s="81">
        <f t="shared" si="61"/>
        <v>0</v>
      </c>
      <c r="V235" s="47">
        <v>0</v>
      </c>
      <c r="W235" s="47">
        <v>0</v>
      </c>
      <c r="X235" s="47">
        <v>0</v>
      </c>
      <c r="Y235" s="47">
        <v>0</v>
      </c>
      <c r="Z235" s="47">
        <v>0</v>
      </c>
      <c r="AA235" s="47">
        <v>0</v>
      </c>
      <c r="AB235" s="47">
        <v>0</v>
      </c>
      <c r="AC235" s="71">
        <f t="shared" si="62"/>
        <v>0</v>
      </c>
      <c r="AD235" s="113">
        <f t="shared" si="63"/>
        <v>0</v>
      </c>
    </row>
    <row r="236" spans="1:30" s="49" customFormat="1" ht="12.75" hidden="1">
      <c r="A236" s="94">
        <v>231</v>
      </c>
      <c r="B236" s="36"/>
      <c r="C236" s="141"/>
      <c r="D236" s="57"/>
      <c r="E236" s="79">
        <f t="shared" si="60"/>
        <v>0</v>
      </c>
      <c r="F236" s="80">
        <v>0</v>
      </c>
      <c r="G236" s="47">
        <f t="shared" si="53"/>
        <v>0</v>
      </c>
      <c r="H236" s="47">
        <f t="shared" si="54"/>
        <v>0</v>
      </c>
      <c r="I236" s="47">
        <f t="shared" si="55"/>
        <v>0</v>
      </c>
      <c r="J236" s="47">
        <f t="shared" si="56"/>
        <v>0</v>
      </c>
      <c r="K236" s="47">
        <f t="shared" si="57"/>
        <v>0</v>
      </c>
      <c r="L236" s="47">
        <f t="shared" si="58"/>
        <v>0</v>
      </c>
      <c r="M236" s="47">
        <f t="shared" si="59"/>
        <v>0</v>
      </c>
      <c r="N236" s="80">
        <v>0</v>
      </c>
      <c r="O236" s="47">
        <v>0</v>
      </c>
      <c r="P236" s="47">
        <v>0</v>
      </c>
      <c r="Q236" s="47">
        <v>0</v>
      </c>
      <c r="R236" s="47">
        <v>0</v>
      </c>
      <c r="S236" s="130">
        <v>0</v>
      </c>
      <c r="T236" s="47">
        <v>0</v>
      </c>
      <c r="U236" s="81">
        <f t="shared" si="61"/>
        <v>0</v>
      </c>
      <c r="V236" s="47">
        <v>0</v>
      </c>
      <c r="W236" s="47">
        <v>0</v>
      </c>
      <c r="X236" s="47">
        <v>0</v>
      </c>
      <c r="Y236" s="47">
        <v>0</v>
      </c>
      <c r="Z236" s="47">
        <v>0</v>
      </c>
      <c r="AA236" s="47">
        <v>0</v>
      </c>
      <c r="AB236" s="47">
        <v>0</v>
      </c>
      <c r="AC236" s="71">
        <f t="shared" si="62"/>
        <v>0</v>
      </c>
      <c r="AD236" s="113">
        <f t="shared" si="63"/>
        <v>0</v>
      </c>
    </row>
    <row r="237" spans="1:30" s="49" customFormat="1" ht="12.75" hidden="1">
      <c r="A237" s="94">
        <v>232</v>
      </c>
      <c r="B237" s="36"/>
      <c r="C237" s="141"/>
      <c r="D237" s="57"/>
      <c r="E237" s="79">
        <f t="shared" si="60"/>
        <v>0</v>
      </c>
      <c r="F237" s="80">
        <v>0</v>
      </c>
      <c r="G237" s="47">
        <f t="shared" si="53"/>
        <v>0</v>
      </c>
      <c r="H237" s="47">
        <f t="shared" si="54"/>
        <v>0</v>
      </c>
      <c r="I237" s="47">
        <f t="shared" si="55"/>
        <v>0</v>
      </c>
      <c r="J237" s="47">
        <f t="shared" si="56"/>
        <v>0</v>
      </c>
      <c r="K237" s="47">
        <f t="shared" si="57"/>
        <v>0</v>
      </c>
      <c r="L237" s="47">
        <f t="shared" si="58"/>
        <v>0</v>
      </c>
      <c r="M237" s="47">
        <f t="shared" si="59"/>
        <v>0</v>
      </c>
      <c r="N237" s="80">
        <v>0</v>
      </c>
      <c r="O237" s="47">
        <v>0</v>
      </c>
      <c r="P237" s="47">
        <v>0</v>
      </c>
      <c r="Q237" s="47">
        <v>0</v>
      </c>
      <c r="R237" s="47">
        <v>0</v>
      </c>
      <c r="S237" s="130">
        <v>0</v>
      </c>
      <c r="T237" s="47">
        <v>0</v>
      </c>
      <c r="U237" s="81">
        <f t="shared" si="61"/>
        <v>0</v>
      </c>
      <c r="V237" s="47">
        <v>0</v>
      </c>
      <c r="W237" s="47">
        <v>0</v>
      </c>
      <c r="X237" s="47">
        <v>0</v>
      </c>
      <c r="Y237" s="47">
        <v>0</v>
      </c>
      <c r="Z237" s="47">
        <v>0</v>
      </c>
      <c r="AA237" s="47">
        <v>0</v>
      </c>
      <c r="AB237" s="47">
        <v>0</v>
      </c>
      <c r="AC237" s="71">
        <f t="shared" si="62"/>
        <v>0</v>
      </c>
      <c r="AD237" s="113">
        <f t="shared" si="63"/>
        <v>0</v>
      </c>
    </row>
    <row r="238" spans="1:30" s="49" customFormat="1" ht="12.75" hidden="1">
      <c r="A238" s="94">
        <v>233</v>
      </c>
      <c r="B238" s="36"/>
      <c r="C238" s="141"/>
      <c r="D238" s="57"/>
      <c r="E238" s="79">
        <f t="shared" si="60"/>
        <v>0</v>
      </c>
      <c r="F238" s="80">
        <v>0</v>
      </c>
      <c r="G238" s="47">
        <f t="shared" si="53"/>
        <v>0</v>
      </c>
      <c r="H238" s="47">
        <f t="shared" si="54"/>
        <v>0</v>
      </c>
      <c r="I238" s="47">
        <f t="shared" si="55"/>
        <v>0</v>
      </c>
      <c r="J238" s="47">
        <f t="shared" si="56"/>
        <v>0</v>
      </c>
      <c r="K238" s="47">
        <f t="shared" si="57"/>
        <v>0</v>
      </c>
      <c r="L238" s="47">
        <f t="shared" si="58"/>
        <v>0</v>
      </c>
      <c r="M238" s="47">
        <f t="shared" si="59"/>
        <v>0</v>
      </c>
      <c r="N238" s="80">
        <v>0</v>
      </c>
      <c r="O238" s="47">
        <v>0</v>
      </c>
      <c r="P238" s="47">
        <v>0</v>
      </c>
      <c r="Q238" s="47">
        <v>0</v>
      </c>
      <c r="R238" s="47">
        <v>0</v>
      </c>
      <c r="S238" s="130">
        <v>0</v>
      </c>
      <c r="T238" s="47">
        <v>0</v>
      </c>
      <c r="U238" s="81">
        <f t="shared" si="61"/>
        <v>0</v>
      </c>
      <c r="V238" s="47">
        <v>0</v>
      </c>
      <c r="W238" s="47">
        <v>0</v>
      </c>
      <c r="X238" s="47">
        <v>0</v>
      </c>
      <c r="Y238" s="47">
        <v>0</v>
      </c>
      <c r="Z238" s="47">
        <v>0</v>
      </c>
      <c r="AA238" s="47">
        <v>0</v>
      </c>
      <c r="AB238" s="47">
        <v>0</v>
      </c>
      <c r="AC238" s="71">
        <f t="shared" si="62"/>
        <v>0</v>
      </c>
      <c r="AD238" s="113">
        <f t="shared" si="63"/>
        <v>0</v>
      </c>
    </row>
    <row r="239" spans="1:30" s="49" customFormat="1" ht="12.75" hidden="1">
      <c r="A239" s="94">
        <v>234</v>
      </c>
      <c r="B239" s="36"/>
      <c r="C239" s="141"/>
      <c r="D239" s="57"/>
      <c r="E239" s="79">
        <f t="shared" si="60"/>
        <v>0</v>
      </c>
      <c r="F239" s="80">
        <v>0</v>
      </c>
      <c r="G239" s="47">
        <f t="shared" si="53"/>
        <v>0</v>
      </c>
      <c r="H239" s="47">
        <f t="shared" si="54"/>
        <v>0</v>
      </c>
      <c r="I239" s="47">
        <f t="shared" si="55"/>
        <v>0</v>
      </c>
      <c r="J239" s="47">
        <f t="shared" si="56"/>
        <v>0</v>
      </c>
      <c r="K239" s="47">
        <f t="shared" si="57"/>
        <v>0</v>
      </c>
      <c r="L239" s="47">
        <f t="shared" si="58"/>
        <v>0</v>
      </c>
      <c r="M239" s="47">
        <f t="shared" si="59"/>
        <v>0</v>
      </c>
      <c r="N239" s="80">
        <v>0</v>
      </c>
      <c r="O239" s="47">
        <v>0</v>
      </c>
      <c r="P239" s="47">
        <v>0</v>
      </c>
      <c r="Q239" s="47">
        <v>0</v>
      </c>
      <c r="R239" s="47">
        <v>0</v>
      </c>
      <c r="S239" s="130">
        <v>0</v>
      </c>
      <c r="T239" s="47">
        <v>0</v>
      </c>
      <c r="U239" s="81">
        <f t="shared" si="61"/>
        <v>0</v>
      </c>
      <c r="V239" s="47">
        <v>0</v>
      </c>
      <c r="W239" s="47">
        <v>0</v>
      </c>
      <c r="X239" s="47">
        <v>0</v>
      </c>
      <c r="Y239" s="47">
        <v>0</v>
      </c>
      <c r="Z239" s="47">
        <v>0</v>
      </c>
      <c r="AA239" s="47">
        <v>0</v>
      </c>
      <c r="AB239" s="47">
        <v>0</v>
      </c>
      <c r="AC239" s="71">
        <f t="shared" si="62"/>
        <v>0</v>
      </c>
      <c r="AD239" s="113">
        <f t="shared" si="63"/>
        <v>0</v>
      </c>
    </row>
    <row r="240" spans="1:30" s="49" customFormat="1" ht="12.75" hidden="1">
      <c r="A240" s="94">
        <v>235</v>
      </c>
      <c r="B240" s="36"/>
      <c r="C240" s="141"/>
      <c r="D240" s="57"/>
      <c r="E240" s="79">
        <f t="shared" si="60"/>
        <v>0</v>
      </c>
      <c r="F240" s="80">
        <v>0</v>
      </c>
      <c r="G240" s="47">
        <f t="shared" si="53"/>
        <v>0</v>
      </c>
      <c r="H240" s="47">
        <f t="shared" si="54"/>
        <v>0</v>
      </c>
      <c r="I240" s="47">
        <f t="shared" si="55"/>
        <v>0</v>
      </c>
      <c r="J240" s="47">
        <f t="shared" si="56"/>
        <v>0</v>
      </c>
      <c r="K240" s="47">
        <f t="shared" si="57"/>
        <v>0</v>
      </c>
      <c r="L240" s="47">
        <f t="shared" si="58"/>
        <v>0</v>
      </c>
      <c r="M240" s="47">
        <f t="shared" si="59"/>
        <v>0</v>
      </c>
      <c r="N240" s="80">
        <v>0</v>
      </c>
      <c r="O240" s="47">
        <v>0</v>
      </c>
      <c r="P240" s="47">
        <v>0</v>
      </c>
      <c r="Q240" s="47">
        <v>0</v>
      </c>
      <c r="R240" s="47">
        <v>0</v>
      </c>
      <c r="S240" s="130">
        <v>0</v>
      </c>
      <c r="T240" s="47">
        <v>0</v>
      </c>
      <c r="U240" s="81">
        <f t="shared" si="61"/>
        <v>0</v>
      </c>
      <c r="V240" s="47">
        <v>0</v>
      </c>
      <c r="W240" s="47">
        <v>0</v>
      </c>
      <c r="X240" s="47">
        <v>0</v>
      </c>
      <c r="Y240" s="47">
        <v>0</v>
      </c>
      <c r="Z240" s="47">
        <v>0</v>
      </c>
      <c r="AA240" s="47">
        <v>0</v>
      </c>
      <c r="AB240" s="47">
        <v>0</v>
      </c>
      <c r="AC240" s="71">
        <f t="shared" si="62"/>
        <v>0</v>
      </c>
      <c r="AD240" s="113">
        <f t="shared" si="63"/>
        <v>0</v>
      </c>
    </row>
    <row r="241" spans="1:30" s="49" customFormat="1" ht="12.75" hidden="1">
      <c r="A241" s="94">
        <v>236</v>
      </c>
      <c r="B241" s="36"/>
      <c r="C241" s="141"/>
      <c r="D241" s="57"/>
      <c r="E241" s="79">
        <f t="shared" si="60"/>
        <v>0</v>
      </c>
      <c r="F241" s="80">
        <v>0</v>
      </c>
      <c r="G241" s="47">
        <f t="shared" si="53"/>
        <v>0</v>
      </c>
      <c r="H241" s="47">
        <f t="shared" si="54"/>
        <v>0</v>
      </c>
      <c r="I241" s="47">
        <f t="shared" si="55"/>
        <v>0</v>
      </c>
      <c r="J241" s="47">
        <f t="shared" si="56"/>
        <v>0</v>
      </c>
      <c r="K241" s="47">
        <f t="shared" si="57"/>
        <v>0</v>
      </c>
      <c r="L241" s="47">
        <f t="shared" si="58"/>
        <v>0</v>
      </c>
      <c r="M241" s="47">
        <f t="shared" si="59"/>
        <v>0</v>
      </c>
      <c r="N241" s="80">
        <v>0</v>
      </c>
      <c r="O241" s="47">
        <v>0</v>
      </c>
      <c r="P241" s="47">
        <v>0</v>
      </c>
      <c r="Q241" s="47">
        <v>0</v>
      </c>
      <c r="R241" s="47">
        <v>0</v>
      </c>
      <c r="S241" s="130">
        <v>0</v>
      </c>
      <c r="T241" s="47">
        <v>0</v>
      </c>
      <c r="U241" s="81">
        <f t="shared" si="61"/>
        <v>0</v>
      </c>
      <c r="V241" s="47">
        <v>0</v>
      </c>
      <c r="W241" s="47">
        <v>0</v>
      </c>
      <c r="X241" s="47">
        <v>0</v>
      </c>
      <c r="Y241" s="47">
        <v>0</v>
      </c>
      <c r="Z241" s="47">
        <v>0</v>
      </c>
      <c r="AA241" s="47">
        <v>0</v>
      </c>
      <c r="AB241" s="47">
        <v>0</v>
      </c>
      <c r="AC241" s="71">
        <f t="shared" si="62"/>
        <v>0</v>
      </c>
      <c r="AD241" s="113">
        <f t="shared" si="63"/>
        <v>0</v>
      </c>
    </row>
    <row r="242" spans="1:30" s="49" customFormat="1" ht="12.75" hidden="1">
      <c r="A242" s="94">
        <v>237</v>
      </c>
      <c r="B242" s="36"/>
      <c r="C242" s="141"/>
      <c r="D242" s="57"/>
      <c r="E242" s="79">
        <f t="shared" si="60"/>
        <v>0</v>
      </c>
      <c r="F242" s="80">
        <v>0</v>
      </c>
      <c r="G242" s="47">
        <f t="shared" si="53"/>
        <v>0</v>
      </c>
      <c r="H242" s="47">
        <f t="shared" si="54"/>
        <v>0</v>
      </c>
      <c r="I242" s="47">
        <f t="shared" si="55"/>
        <v>0</v>
      </c>
      <c r="J242" s="47">
        <f t="shared" si="56"/>
        <v>0</v>
      </c>
      <c r="K242" s="47">
        <f t="shared" si="57"/>
        <v>0</v>
      </c>
      <c r="L242" s="47">
        <f t="shared" si="58"/>
        <v>0</v>
      </c>
      <c r="M242" s="47">
        <f t="shared" si="59"/>
        <v>0</v>
      </c>
      <c r="N242" s="80">
        <v>0</v>
      </c>
      <c r="O242" s="47">
        <v>0</v>
      </c>
      <c r="P242" s="47">
        <v>0</v>
      </c>
      <c r="Q242" s="47">
        <v>0</v>
      </c>
      <c r="R242" s="47">
        <v>0</v>
      </c>
      <c r="S242" s="130">
        <v>0</v>
      </c>
      <c r="T242" s="47">
        <v>0</v>
      </c>
      <c r="U242" s="81">
        <f t="shared" si="61"/>
        <v>0</v>
      </c>
      <c r="V242" s="47">
        <v>0</v>
      </c>
      <c r="W242" s="47">
        <v>0</v>
      </c>
      <c r="X242" s="47">
        <v>0</v>
      </c>
      <c r="Y242" s="47">
        <v>0</v>
      </c>
      <c r="Z242" s="47">
        <v>0</v>
      </c>
      <c r="AA242" s="47">
        <v>0</v>
      </c>
      <c r="AB242" s="47">
        <v>0</v>
      </c>
      <c r="AC242" s="71">
        <f t="shared" si="62"/>
        <v>0</v>
      </c>
      <c r="AD242" s="113">
        <f t="shared" si="63"/>
        <v>0</v>
      </c>
    </row>
    <row r="243" spans="1:30" s="49" customFormat="1" ht="12.75" hidden="1">
      <c r="A243" s="94">
        <v>238</v>
      </c>
      <c r="B243" s="36"/>
      <c r="C243" s="141"/>
      <c r="D243" s="57"/>
      <c r="E243" s="79">
        <f t="shared" si="60"/>
        <v>0</v>
      </c>
      <c r="F243" s="80">
        <v>0</v>
      </c>
      <c r="G243" s="47">
        <f t="shared" si="53"/>
        <v>0</v>
      </c>
      <c r="H243" s="47">
        <f t="shared" si="54"/>
        <v>0</v>
      </c>
      <c r="I243" s="47">
        <f t="shared" si="55"/>
        <v>0</v>
      </c>
      <c r="J243" s="47">
        <f t="shared" si="56"/>
        <v>0</v>
      </c>
      <c r="K243" s="47">
        <f t="shared" si="57"/>
        <v>0</v>
      </c>
      <c r="L243" s="47">
        <f t="shared" si="58"/>
        <v>0</v>
      </c>
      <c r="M243" s="47">
        <f t="shared" si="59"/>
        <v>0</v>
      </c>
      <c r="N243" s="80">
        <v>0</v>
      </c>
      <c r="O243" s="47">
        <v>0</v>
      </c>
      <c r="P243" s="47">
        <v>0</v>
      </c>
      <c r="Q243" s="47">
        <v>0</v>
      </c>
      <c r="R243" s="47">
        <v>0</v>
      </c>
      <c r="S243" s="130">
        <v>0</v>
      </c>
      <c r="T243" s="47">
        <v>0</v>
      </c>
      <c r="U243" s="81">
        <f t="shared" si="61"/>
        <v>0</v>
      </c>
      <c r="V243" s="47">
        <v>0</v>
      </c>
      <c r="W243" s="47">
        <v>0</v>
      </c>
      <c r="X243" s="47">
        <v>0</v>
      </c>
      <c r="Y243" s="47">
        <v>0</v>
      </c>
      <c r="Z243" s="47">
        <v>0</v>
      </c>
      <c r="AA243" s="47">
        <v>0</v>
      </c>
      <c r="AB243" s="47">
        <v>0</v>
      </c>
      <c r="AC243" s="71">
        <f t="shared" si="62"/>
        <v>0</v>
      </c>
      <c r="AD243" s="113">
        <f t="shared" si="63"/>
        <v>0</v>
      </c>
    </row>
    <row r="244" spans="1:30" s="49" customFormat="1" ht="12.75" hidden="1">
      <c r="A244" s="94">
        <v>239</v>
      </c>
      <c r="B244" s="36"/>
      <c r="C244" s="141"/>
      <c r="D244" s="57"/>
      <c r="E244" s="79">
        <f t="shared" si="60"/>
        <v>0</v>
      </c>
      <c r="F244" s="80">
        <v>0</v>
      </c>
      <c r="G244" s="47">
        <f t="shared" si="53"/>
        <v>0</v>
      </c>
      <c r="H244" s="47">
        <f t="shared" si="54"/>
        <v>0</v>
      </c>
      <c r="I244" s="47">
        <f t="shared" si="55"/>
        <v>0</v>
      </c>
      <c r="J244" s="47">
        <f t="shared" si="56"/>
        <v>0</v>
      </c>
      <c r="K244" s="47">
        <f t="shared" si="57"/>
        <v>0</v>
      </c>
      <c r="L244" s="47">
        <f t="shared" si="58"/>
        <v>0</v>
      </c>
      <c r="M244" s="47">
        <f t="shared" si="59"/>
        <v>0</v>
      </c>
      <c r="N244" s="80">
        <v>0</v>
      </c>
      <c r="O244" s="47">
        <v>0</v>
      </c>
      <c r="P244" s="47">
        <v>0</v>
      </c>
      <c r="Q244" s="47">
        <v>0</v>
      </c>
      <c r="R244" s="47">
        <v>0</v>
      </c>
      <c r="S244" s="130">
        <v>0</v>
      </c>
      <c r="T244" s="47">
        <v>0</v>
      </c>
      <c r="U244" s="81">
        <f t="shared" si="61"/>
        <v>0</v>
      </c>
      <c r="V244" s="47">
        <v>0</v>
      </c>
      <c r="W244" s="47">
        <v>0</v>
      </c>
      <c r="X244" s="47">
        <v>0</v>
      </c>
      <c r="Y244" s="47">
        <v>0</v>
      </c>
      <c r="Z244" s="47">
        <v>0</v>
      </c>
      <c r="AA244" s="47">
        <v>0</v>
      </c>
      <c r="AB244" s="47">
        <v>0</v>
      </c>
      <c r="AC244" s="71">
        <f t="shared" si="62"/>
        <v>0</v>
      </c>
      <c r="AD244" s="113">
        <f t="shared" si="63"/>
        <v>0</v>
      </c>
    </row>
    <row r="245" spans="1:30" s="49" customFormat="1" ht="12.75" hidden="1">
      <c r="A245" s="94">
        <v>240</v>
      </c>
      <c r="B245" s="36"/>
      <c r="C245" s="141"/>
      <c r="D245" s="57"/>
      <c r="E245" s="79">
        <f t="shared" si="60"/>
        <v>0</v>
      </c>
      <c r="F245" s="80">
        <v>0</v>
      </c>
      <c r="G245" s="47">
        <f t="shared" si="53"/>
        <v>0</v>
      </c>
      <c r="H245" s="47">
        <f t="shared" si="54"/>
        <v>0</v>
      </c>
      <c r="I245" s="47">
        <f t="shared" si="55"/>
        <v>0</v>
      </c>
      <c r="J245" s="47">
        <f t="shared" si="56"/>
        <v>0</v>
      </c>
      <c r="K245" s="47">
        <f t="shared" si="57"/>
        <v>0</v>
      </c>
      <c r="L245" s="47">
        <f t="shared" si="58"/>
        <v>0</v>
      </c>
      <c r="M245" s="47">
        <f t="shared" si="59"/>
        <v>0</v>
      </c>
      <c r="N245" s="80">
        <v>0</v>
      </c>
      <c r="O245" s="47">
        <v>0</v>
      </c>
      <c r="P245" s="47">
        <v>0</v>
      </c>
      <c r="Q245" s="47">
        <v>0</v>
      </c>
      <c r="R245" s="47">
        <v>0</v>
      </c>
      <c r="S245" s="130">
        <v>0</v>
      </c>
      <c r="T245" s="47">
        <v>0</v>
      </c>
      <c r="U245" s="81">
        <f t="shared" si="61"/>
        <v>0</v>
      </c>
      <c r="V245" s="47">
        <v>0</v>
      </c>
      <c r="W245" s="47">
        <v>0</v>
      </c>
      <c r="X245" s="47">
        <v>0</v>
      </c>
      <c r="Y245" s="47">
        <v>0</v>
      </c>
      <c r="Z245" s="47">
        <v>0</v>
      </c>
      <c r="AA245" s="47">
        <v>0</v>
      </c>
      <c r="AB245" s="47">
        <v>0</v>
      </c>
      <c r="AC245" s="71">
        <f t="shared" si="62"/>
        <v>0</v>
      </c>
      <c r="AD245" s="113">
        <f t="shared" si="63"/>
        <v>0</v>
      </c>
    </row>
    <row r="246" spans="1:30" s="49" customFormat="1" ht="12.75" hidden="1">
      <c r="A246" s="94">
        <v>241</v>
      </c>
      <c r="B246" s="36"/>
      <c r="C246" s="141"/>
      <c r="D246" s="57"/>
      <c r="E246" s="79">
        <f t="shared" si="60"/>
        <v>0</v>
      </c>
      <c r="F246" s="80">
        <v>0</v>
      </c>
      <c r="G246" s="47">
        <f t="shared" si="53"/>
        <v>0</v>
      </c>
      <c r="H246" s="47">
        <f t="shared" si="54"/>
        <v>0</v>
      </c>
      <c r="I246" s="47">
        <f t="shared" si="55"/>
        <v>0</v>
      </c>
      <c r="J246" s="47">
        <f t="shared" si="56"/>
        <v>0</v>
      </c>
      <c r="K246" s="47">
        <f t="shared" si="57"/>
        <v>0</v>
      </c>
      <c r="L246" s="47">
        <f t="shared" si="58"/>
        <v>0</v>
      </c>
      <c r="M246" s="47">
        <f t="shared" si="59"/>
        <v>0</v>
      </c>
      <c r="N246" s="80">
        <v>0</v>
      </c>
      <c r="O246" s="47">
        <v>0</v>
      </c>
      <c r="P246" s="47">
        <v>0</v>
      </c>
      <c r="Q246" s="47">
        <v>0</v>
      </c>
      <c r="R246" s="47">
        <v>0</v>
      </c>
      <c r="S246" s="130">
        <v>0</v>
      </c>
      <c r="T246" s="47">
        <v>0</v>
      </c>
      <c r="U246" s="81">
        <f t="shared" si="61"/>
        <v>0</v>
      </c>
      <c r="V246" s="47">
        <v>0</v>
      </c>
      <c r="W246" s="47">
        <v>0</v>
      </c>
      <c r="X246" s="47">
        <v>0</v>
      </c>
      <c r="Y246" s="47">
        <v>0</v>
      </c>
      <c r="Z246" s="47">
        <v>0</v>
      </c>
      <c r="AA246" s="47">
        <v>0</v>
      </c>
      <c r="AB246" s="47">
        <v>0</v>
      </c>
      <c r="AC246" s="71">
        <f t="shared" si="62"/>
        <v>0</v>
      </c>
      <c r="AD246" s="113">
        <f t="shared" si="63"/>
        <v>0</v>
      </c>
    </row>
    <row r="247" spans="1:30" s="49" customFormat="1" ht="12.75" hidden="1">
      <c r="A247" s="94">
        <v>242</v>
      </c>
      <c r="B247" s="36"/>
      <c r="C247" s="141"/>
      <c r="D247" s="57"/>
      <c r="E247" s="79">
        <f t="shared" si="60"/>
        <v>0</v>
      </c>
      <c r="F247" s="80">
        <v>0</v>
      </c>
      <c r="G247" s="47">
        <f t="shared" si="53"/>
        <v>0</v>
      </c>
      <c r="H247" s="47">
        <f t="shared" si="54"/>
        <v>0</v>
      </c>
      <c r="I247" s="47">
        <f t="shared" si="55"/>
        <v>0</v>
      </c>
      <c r="J247" s="47">
        <f t="shared" si="56"/>
        <v>0</v>
      </c>
      <c r="K247" s="47">
        <f t="shared" si="57"/>
        <v>0</v>
      </c>
      <c r="L247" s="47">
        <f t="shared" si="58"/>
        <v>0</v>
      </c>
      <c r="M247" s="47">
        <f t="shared" si="59"/>
        <v>0</v>
      </c>
      <c r="N247" s="80">
        <v>0</v>
      </c>
      <c r="O247" s="47">
        <v>0</v>
      </c>
      <c r="P247" s="47">
        <v>0</v>
      </c>
      <c r="Q247" s="47">
        <v>0</v>
      </c>
      <c r="R247" s="47">
        <v>0</v>
      </c>
      <c r="S247" s="130">
        <v>0</v>
      </c>
      <c r="T247" s="47">
        <v>0</v>
      </c>
      <c r="U247" s="81">
        <f t="shared" si="61"/>
        <v>0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0</v>
      </c>
      <c r="AB247" s="47">
        <v>0</v>
      </c>
      <c r="AC247" s="71">
        <f t="shared" si="62"/>
        <v>0</v>
      </c>
      <c r="AD247" s="113">
        <f t="shared" si="63"/>
        <v>0</v>
      </c>
    </row>
    <row r="248" spans="1:30" s="49" customFormat="1" ht="12.75" hidden="1">
      <c r="A248" s="94">
        <v>243</v>
      </c>
      <c r="B248" s="36"/>
      <c r="C248" s="141"/>
      <c r="D248" s="57"/>
      <c r="E248" s="79">
        <f t="shared" si="60"/>
        <v>0</v>
      </c>
      <c r="F248" s="80">
        <v>0</v>
      </c>
      <c r="G248" s="47">
        <f t="shared" si="53"/>
        <v>0</v>
      </c>
      <c r="H248" s="47">
        <f t="shared" si="54"/>
        <v>0</v>
      </c>
      <c r="I248" s="47">
        <f t="shared" si="55"/>
        <v>0</v>
      </c>
      <c r="J248" s="47">
        <f t="shared" si="56"/>
        <v>0</v>
      </c>
      <c r="K248" s="47">
        <f t="shared" si="57"/>
        <v>0</v>
      </c>
      <c r="L248" s="47">
        <f t="shared" si="58"/>
        <v>0</v>
      </c>
      <c r="M248" s="47">
        <f t="shared" si="59"/>
        <v>0</v>
      </c>
      <c r="N248" s="80">
        <v>0</v>
      </c>
      <c r="O248" s="47">
        <v>0</v>
      </c>
      <c r="P248" s="47">
        <v>0</v>
      </c>
      <c r="Q248" s="47">
        <v>0</v>
      </c>
      <c r="R248" s="47">
        <v>0</v>
      </c>
      <c r="S248" s="130">
        <v>0</v>
      </c>
      <c r="T248" s="47">
        <v>0</v>
      </c>
      <c r="U248" s="81">
        <f t="shared" si="61"/>
        <v>0</v>
      </c>
      <c r="V248" s="47">
        <v>0</v>
      </c>
      <c r="W248" s="47">
        <v>0</v>
      </c>
      <c r="X248" s="47">
        <v>0</v>
      </c>
      <c r="Y248" s="47">
        <v>0</v>
      </c>
      <c r="Z248" s="47">
        <v>0</v>
      </c>
      <c r="AA248" s="47">
        <v>0</v>
      </c>
      <c r="AB248" s="47">
        <v>0</v>
      </c>
      <c r="AC248" s="71">
        <f t="shared" si="62"/>
        <v>0</v>
      </c>
      <c r="AD248" s="113">
        <f t="shared" si="63"/>
        <v>0</v>
      </c>
    </row>
    <row r="249" spans="1:30" s="49" customFormat="1" ht="12.75" hidden="1">
      <c r="A249" s="94">
        <v>244</v>
      </c>
      <c r="B249" s="36"/>
      <c r="C249" s="141"/>
      <c r="D249" s="57"/>
      <c r="E249" s="79">
        <f t="shared" si="60"/>
        <v>0</v>
      </c>
      <c r="F249" s="80">
        <v>0</v>
      </c>
      <c r="G249" s="47">
        <f t="shared" si="53"/>
        <v>0</v>
      </c>
      <c r="H249" s="47">
        <f t="shared" si="54"/>
        <v>0</v>
      </c>
      <c r="I249" s="47">
        <f t="shared" si="55"/>
        <v>0</v>
      </c>
      <c r="J249" s="47">
        <f t="shared" si="56"/>
        <v>0</v>
      </c>
      <c r="K249" s="47">
        <f t="shared" si="57"/>
        <v>0</v>
      </c>
      <c r="L249" s="47">
        <f t="shared" si="58"/>
        <v>0</v>
      </c>
      <c r="M249" s="47">
        <f t="shared" si="59"/>
        <v>0</v>
      </c>
      <c r="N249" s="80">
        <v>0</v>
      </c>
      <c r="O249" s="47">
        <v>0</v>
      </c>
      <c r="P249" s="47">
        <v>0</v>
      </c>
      <c r="Q249" s="47">
        <v>0</v>
      </c>
      <c r="R249" s="47">
        <v>0</v>
      </c>
      <c r="S249" s="130">
        <v>0</v>
      </c>
      <c r="T249" s="47">
        <v>0</v>
      </c>
      <c r="U249" s="81">
        <f t="shared" si="61"/>
        <v>0</v>
      </c>
      <c r="V249" s="47">
        <v>0</v>
      </c>
      <c r="W249" s="47">
        <v>0</v>
      </c>
      <c r="X249" s="47">
        <v>0</v>
      </c>
      <c r="Y249" s="47">
        <v>0</v>
      </c>
      <c r="Z249" s="47">
        <v>0</v>
      </c>
      <c r="AA249" s="47">
        <v>0</v>
      </c>
      <c r="AB249" s="47">
        <v>0</v>
      </c>
      <c r="AC249" s="71">
        <f t="shared" si="62"/>
        <v>0</v>
      </c>
      <c r="AD249" s="113">
        <f t="shared" si="63"/>
        <v>0</v>
      </c>
    </row>
    <row r="250" spans="1:30" s="49" customFormat="1" ht="12.75" hidden="1">
      <c r="A250" s="94">
        <v>245</v>
      </c>
      <c r="B250" s="36"/>
      <c r="C250" s="141"/>
      <c r="D250" s="57"/>
      <c r="E250" s="79">
        <f t="shared" si="60"/>
        <v>0</v>
      </c>
      <c r="F250" s="80">
        <v>0</v>
      </c>
      <c r="G250" s="47">
        <f t="shared" si="53"/>
        <v>0</v>
      </c>
      <c r="H250" s="47">
        <f t="shared" si="54"/>
        <v>0</v>
      </c>
      <c r="I250" s="47">
        <f t="shared" si="55"/>
        <v>0</v>
      </c>
      <c r="J250" s="47">
        <f t="shared" si="56"/>
        <v>0</v>
      </c>
      <c r="K250" s="47">
        <f t="shared" si="57"/>
        <v>0</v>
      </c>
      <c r="L250" s="47">
        <f t="shared" si="58"/>
        <v>0</v>
      </c>
      <c r="M250" s="47">
        <f t="shared" si="59"/>
        <v>0</v>
      </c>
      <c r="N250" s="80">
        <v>0</v>
      </c>
      <c r="O250" s="47">
        <v>0</v>
      </c>
      <c r="P250" s="47">
        <v>0</v>
      </c>
      <c r="Q250" s="47">
        <v>0</v>
      </c>
      <c r="R250" s="47">
        <v>0</v>
      </c>
      <c r="S250" s="130">
        <v>0</v>
      </c>
      <c r="T250" s="47">
        <v>0</v>
      </c>
      <c r="U250" s="81">
        <f t="shared" si="61"/>
        <v>0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71">
        <f t="shared" si="62"/>
        <v>0</v>
      </c>
      <c r="AD250" s="113">
        <f t="shared" si="63"/>
        <v>0</v>
      </c>
    </row>
    <row r="251" spans="1:30" s="49" customFormat="1" ht="12.75" hidden="1">
      <c r="A251" s="94">
        <v>246</v>
      </c>
      <c r="B251" s="36"/>
      <c r="C251" s="141"/>
      <c r="D251" s="57"/>
      <c r="E251" s="79">
        <f t="shared" si="60"/>
        <v>0</v>
      </c>
      <c r="F251" s="80">
        <v>0</v>
      </c>
      <c r="G251" s="47">
        <f t="shared" si="53"/>
        <v>0</v>
      </c>
      <c r="H251" s="47">
        <f t="shared" si="54"/>
        <v>0</v>
      </c>
      <c r="I251" s="47">
        <f t="shared" si="55"/>
        <v>0</v>
      </c>
      <c r="J251" s="47">
        <f t="shared" si="56"/>
        <v>0</v>
      </c>
      <c r="K251" s="47">
        <f t="shared" si="57"/>
        <v>0</v>
      </c>
      <c r="L251" s="47">
        <f t="shared" si="58"/>
        <v>0</v>
      </c>
      <c r="M251" s="47">
        <f t="shared" si="59"/>
        <v>0</v>
      </c>
      <c r="N251" s="80">
        <v>0</v>
      </c>
      <c r="O251" s="47">
        <v>0</v>
      </c>
      <c r="P251" s="47">
        <v>0</v>
      </c>
      <c r="Q251" s="47">
        <v>0</v>
      </c>
      <c r="R251" s="47">
        <v>0</v>
      </c>
      <c r="S251" s="130">
        <v>0</v>
      </c>
      <c r="T251" s="47">
        <v>0</v>
      </c>
      <c r="U251" s="81">
        <f t="shared" si="61"/>
        <v>0</v>
      </c>
      <c r="V251" s="47">
        <v>0</v>
      </c>
      <c r="W251" s="47">
        <v>0</v>
      </c>
      <c r="X251" s="47">
        <v>0</v>
      </c>
      <c r="Y251" s="47">
        <v>0</v>
      </c>
      <c r="Z251" s="47">
        <v>0</v>
      </c>
      <c r="AA251" s="47">
        <v>0</v>
      </c>
      <c r="AB251" s="47">
        <v>0</v>
      </c>
      <c r="AC251" s="71">
        <f t="shared" si="62"/>
        <v>0</v>
      </c>
      <c r="AD251" s="113">
        <f t="shared" si="63"/>
        <v>0</v>
      </c>
    </row>
    <row r="252" spans="1:30" s="49" customFormat="1" ht="12.75" hidden="1">
      <c r="A252" s="94">
        <v>247</v>
      </c>
      <c r="B252" s="36"/>
      <c r="C252" s="141"/>
      <c r="D252" s="57"/>
      <c r="E252" s="79">
        <f t="shared" si="60"/>
        <v>0</v>
      </c>
      <c r="F252" s="80">
        <v>0</v>
      </c>
      <c r="G252" s="47">
        <f t="shared" si="53"/>
        <v>0</v>
      </c>
      <c r="H252" s="47">
        <f t="shared" si="54"/>
        <v>0</v>
      </c>
      <c r="I252" s="47">
        <f t="shared" si="55"/>
        <v>0</v>
      </c>
      <c r="J252" s="47">
        <f t="shared" si="56"/>
        <v>0</v>
      </c>
      <c r="K252" s="47">
        <f t="shared" si="57"/>
        <v>0</v>
      </c>
      <c r="L252" s="47">
        <f t="shared" si="58"/>
        <v>0</v>
      </c>
      <c r="M252" s="47">
        <f t="shared" si="59"/>
        <v>0</v>
      </c>
      <c r="N252" s="80">
        <v>0</v>
      </c>
      <c r="O252" s="47">
        <v>0</v>
      </c>
      <c r="P252" s="47">
        <v>0</v>
      </c>
      <c r="Q252" s="47">
        <v>0</v>
      </c>
      <c r="R252" s="47">
        <v>0</v>
      </c>
      <c r="S252" s="130">
        <v>0</v>
      </c>
      <c r="T252" s="47">
        <v>0</v>
      </c>
      <c r="U252" s="81">
        <f t="shared" si="61"/>
        <v>0</v>
      </c>
      <c r="V252" s="47">
        <v>0</v>
      </c>
      <c r="W252" s="47">
        <v>0</v>
      </c>
      <c r="X252" s="47">
        <v>0</v>
      </c>
      <c r="Y252" s="47">
        <v>0</v>
      </c>
      <c r="Z252" s="47">
        <v>0</v>
      </c>
      <c r="AA252" s="47">
        <v>0</v>
      </c>
      <c r="AB252" s="47">
        <v>0</v>
      </c>
      <c r="AC252" s="71">
        <f t="shared" si="62"/>
        <v>0</v>
      </c>
      <c r="AD252" s="113">
        <f t="shared" si="63"/>
        <v>0</v>
      </c>
    </row>
    <row r="253" spans="1:30" s="49" customFormat="1" ht="12.75" hidden="1">
      <c r="A253" s="94">
        <v>248</v>
      </c>
      <c r="B253" s="36"/>
      <c r="C253" s="141"/>
      <c r="D253" s="57"/>
      <c r="E253" s="79">
        <f t="shared" si="60"/>
        <v>0</v>
      </c>
      <c r="F253" s="80">
        <v>0</v>
      </c>
      <c r="G253" s="47">
        <f t="shared" si="53"/>
        <v>0</v>
      </c>
      <c r="H253" s="47">
        <f t="shared" si="54"/>
        <v>0</v>
      </c>
      <c r="I253" s="47">
        <f t="shared" si="55"/>
        <v>0</v>
      </c>
      <c r="J253" s="47">
        <f t="shared" si="56"/>
        <v>0</v>
      </c>
      <c r="K253" s="47">
        <f t="shared" si="57"/>
        <v>0</v>
      </c>
      <c r="L253" s="47">
        <f t="shared" si="58"/>
        <v>0</v>
      </c>
      <c r="M253" s="47">
        <f t="shared" si="59"/>
        <v>0</v>
      </c>
      <c r="N253" s="80">
        <v>0</v>
      </c>
      <c r="O253" s="47">
        <v>0</v>
      </c>
      <c r="P253" s="47">
        <v>0</v>
      </c>
      <c r="Q253" s="47">
        <v>0</v>
      </c>
      <c r="R253" s="47">
        <v>0</v>
      </c>
      <c r="S253" s="130">
        <v>0</v>
      </c>
      <c r="T253" s="47">
        <v>0</v>
      </c>
      <c r="U253" s="81">
        <f t="shared" si="61"/>
        <v>0</v>
      </c>
      <c r="V253" s="47">
        <v>0</v>
      </c>
      <c r="W253" s="47">
        <v>0</v>
      </c>
      <c r="X253" s="47">
        <v>0</v>
      </c>
      <c r="Y253" s="47">
        <v>0</v>
      </c>
      <c r="Z253" s="47">
        <v>0</v>
      </c>
      <c r="AA253" s="47">
        <v>0</v>
      </c>
      <c r="AB253" s="47">
        <v>0</v>
      </c>
      <c r="AC253" s="71">
        <f t="shared" si="62"/>
        <v>0</v>
      </c>
      <c r="AD253" s="113">
        <f t="shared" si="63"/>
        <v>0</v>
      </c>
    </row>
    <row r="254" spans="1:30" s="49" customFormat="1" ht="12.75" hidden="1">
      <c r="A254" s="94">
        <v>249</v>
      </c>
      <c r="B254" s="36"/>
      <c r="C254" s="141"/>
      <c r="D254" s="57"/>
      <c r="E254" s="79">
        <f t="shared" si="60"/>
        <v>0</v>
      </c>
      <c r="F254" s="80">
        <v>0</v>
      </c>
      <c r="G254" s="47">
        <f t="shared" si="53"/>
        <v>0</v>
      </c>
      <c r="H254" s="47">
        <f t="shared" si="54"/>
        <v>0</v>
      </c>
      <c r="I254" s="47">
        <f t="shared" si="55"/>
        <v>0</v>
      </c>
      <c r="J254" s="47">
        <f t="shared" si="56"/>
        <v>0</v>
      </c>
      <c r="K254" s="47">
        <f t="shared" si="57"/>
        <v>0</v>
      </c>
      <c r="L254" s="47">
        <f t="shared" si="58"/>
        <v>0</v>
      </c>
      <c r="M254" s="47">
        <f t="shared" si="59"/>
        <v>0</v>
      </c>
      <c r="N254" s="80">
        <v>0</v>
      </c>
      <c r="O254" s="47">
        <v>0</v>
      </c>
      <c r="P254" s="47">
        <v>0</v>
      </c>
      <c r="Q254" s="47">
        <v>0</v>
      </c>
      <c r="R254" s="47">
        <v>0</v>
      </c>
      <c r="S254" s="130">
        <v>0</v>
      </c>
      <c r="T254" s="47">
        <v>0</v>
      </c>
      <c r="U254" s="81">
        <f t="shared" si="61"/>
        <v>0</v>
      </c>
      <c r="V254" s="47"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71">
        <f t="shared" si="62"/>
        <v>0</v>
      </c>
      <c r="AD254" s="113">
        <f t="shared" si="63"/>
        <v>0</v>
      </c>
    </row>
    <row r="255" spans="1:30" s="49" customFormat="1" ht="12.75" hidden="1">
      <c r="A255" s="94">
        <v>250</v>
      </c>
      <c r="B255" s="36"/>
      <c r="C255" s="141"/>
      <c r="D255" s="57"/>
      <c r="E255" s="79">
        <f t="shared" si="60"/>
        <v>0</v>
      </c>
      <c r="F255" s="80">
        <v>0</v>
      </c>
      <c r="G255" s="47">
        <f t="shared" si="53"/>
        <v>0</v>
      </c>
      <c r="H255" s="47">
        <f t="shared" si="54"/>
        <v>0</v>
      </c>
      <c r="I255" s="47">
        <f t="shared" si="55"/>
        <v>0</v>
      </c>
      <c r="J255" s="47">
        <f t="shared" si="56"/>
        <v>0</v>
      </c>
      <c r="K255" s="47">
        <f t="shared" si="57"/>
        <v>0</v>
      </c>
      <c r="L255" s="47">
        <f t="shared" si="58"/>
        <v>0</v>
      </c>
      <c r="M255" s="47">
        <f t="shared" si="59"/>
        <v>0</v>
      </c>
      <c r="N255" s="80">
        <v>0</v>
      </c>
      <c r="O255" s="47">
        <v>0</v>
      </c>
      <c r="P255" s="47">
        <v>0</v>
      </c>
      <c r="Q255" s="47">
        <v>0</v>
      </c>
      <c r="R255" s="47">
        <v>0</v>
      </c>
      <c r="S255" s="130">
        <v>0</v>
      </c>
      <c r="T255" s="47">
        <v>0</v>
      </c>
      <c r="U255" s="81">
        <f t="shared" si="61"/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71">
        <f t="shared" si="62"/>
        <v>0</v>
      </c>
      <c r="AD255" s="113">
        <f t="shared" si="63"/>
        <v>0</v>
      </c>
    </row>
    <row r="256" spans="1:30" s="49" customFormat="1" ht="12.75" hidden="1">
      <c r="A256" s="94">
        <v>251</v>
      </c>
      <c r="B256" s="36"/>
      <c r="C256" s="141"/>
      <c r="D256" s="57"/>
      <c r="E256" s="79">
        <f t="shared" si="60"/>
        <v>0</v>
      </c>
      <c r="F256" s="80">
        <v>0</v>
      </c>
      <c r="G256" s="47">
        <f t="shared" si="53"/>
        <v>0</v>
      </c>
      <c r="H256" s="47">
        <f t="shared" si="54"/>
        <v>0</v>
      </c>
      <c r="I256" s="47">
        <f t="shared" si="55"/>
        <v>0</v>
      </c>
      <c r="J256" s="47">
        <f t="shared" si="56"/>
        <v>0</v>
      </c>
      <c r="K256" s="47">
        <f t="shared" si="57"/>
        <v>0</v>
      </c>
      <c r="L256" s="47">
        <f t="shared" si="58"/>
        <v>0</v>
      </c>
      <c r="M256" s="47">
        <f t="shared" si="59"/>
        <v>0</v>
      </c>
      <c r="N256" s="80">
        <v>0</v>
      </c>
      <c r="O256" s="47">
        <v>0</v>
      </c>
      <c r="P256" s="47">
        <v>0</v>
      </c>
      <c r="Q256" s="47">
        <v>0</v>
      </c>
      <c r="R256" s="47">
        <v>0</v>
      </c>
      <c r="S256" s="130">
        <v>0</v>
      </c>
      <c r="T256" s="47">
        <v>0</v>
      </c>
      <c r="U256" s="81">
        <f t="shared" si="61"/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71">
        <f t="shared" si="62"/>
        <v>0</v>
      </c>
      <c r="AD256" s="113">
        <f t="shared" si="63"/>
        <v>0</v>
      </c>
    </row>
    <row r="257" spans="1:30" s="49" customFormat="1" ht="12.75" hidden="1">
      <c r="A257" s="94">
        <v>252</v>
      </c>
      <c r="B257" s="36"/>
      <c r="C257" s="141"/>
      <c r="D257" s="57"/>
      <c r="E257" s="79">
        <f t="shared" si="60"/>
        <v>0</v>
      </c>
      <c r="F257" s="80">
        <v>0</v>
      </c>
      <c r="G257" s="47">
        <f t="shared" si="53"/>
        <v>0</v>
      </c>
      <c r="H257" s="47">
        <f t="shared" si="54"/>
        <v>0</v>
      </c>
      <c r="I257" s="47">
        <f t="shared" si="55"/>
        <v>0</v>
      </c>
      <c r="J257" s="47">
        <f t="shared" si="56"/>
        <v>0</v>
      </c>
      <c r="K257" s="47">
        <f t="shared" si="57"/>
        <v>0</v>
      </c>
      <c r="L257" s="47">
        <f t="shared" si="58"/>
        <v>0</v>
      </c>
      <c r="M257" s="47">
        <f t="shared" si="59"/>
        <v>0</v>
      </c>
      <c r="N257" s="80">
        <v>0</v>
      </c>
      <c r="O257" s="47">
        <v>0</v>
      </c>
      <c r="P257" s="47">
        <v>0</v>
      </c>
      <c r="Q257" s="47">
        <v>0</v>
      </c>
      <c r="R257" s="47">
        <v>0</v>
      </c>
      <c r="S257" s="130">
        <v>0</v>
      </c>
      <c r="T257" s="47">
        <v>0</v>
      </c>
      <c r="U257" s="81">
        <f t="shared" si="61"/>
        <v>0</v>
      </c>
      <c r="V257" s="47">
        <v>0</v>
      </c>
      <c r="W257" s="47">
        <v>0</v>
      </c>
      <c r="X257" s="47">
        <v>0</v>
      </c>
      <c r="Y257" s="47">
        <v>0</v>
      </c>
      <c r="Z257" s="47">
        <v>0</v>
      </c>
      <c r="AA257" s="47">
        <v>0</v>
      </c>
      <c r="AB257" s="47">
        <v>0</v>
      </c>
      <c r="AC257" s="71">
        <f t="shared" si="62"/>
        <v>0</v>
      </c>
      <c r="AD257" s="113">
        <f t="shared" si="63"/>
        <v>0</v>
      </c>
    </row>
    <row r="258" spans="1:30" s="49" customFormat="1" ht="12.75" hidden="1">
      <c r="A258" s="94">
        <v>253</v>
      </c>
      <c r="B258" s="36"/>
      <c r="C258" s="141"/>
      <c r="D258" s="57"/>
      <c r="E258" s="79">
        <f t="shared" si="60"/>
        <v>0</v>
      </c>
      <c r="F258" s="80">
        <v>0</v>
      </c>
      <c r="G258" s="47">
        <f t="shared" si="53"/>
        <v>0</v>
      </c>
      <c r="H258" s="47">
        <f t="shared" si="54"/>
        <v>0</v>
      </c>
      <c r="I258" s="47">
        <f t="shared" si="55"/>
        <v>0</v>
      </c>
      <c r="J258" s="47">
        <f t="shared" si="56"/>
        <v>0</v>
      </c>
      <c r="K258" s="47">
        <f t="shared" si="57"/>
        <v>0</v>
      </c>
      <c r="L258" s="47">
        <f t="shared" si="58"/>
        <v>0</v>
      </c>
      <c r="M258" s="47">
        <f t="shared" si="59"/>
        <v>0</v>
      </c>
      <c r="N258" s="80">
        <v>0</v>
      </c>
      <c r="O258" s="47">
        <v>0</v>
      </c>
      <c r="P258" s="47">
        <v>0</v>
      </c>
      <c r="Q258" s="47">
        <v>0</v>
      </c>
      <c r="R258" s="47">
        <v>0</v>
      </c>
      <c r="S258" s="130">
        <v>0</v>
      </c>
      <c r="T258" s="47">
        <v>0</v>
      </c>
      <c r="U258" s="81">
        <f t="shared" si="61"/>
        <v>0</v>
      </c>
      <c r="V258" s="47">
        <v>0</v>
      </c>
      <c r="W258" s="47">
        <v>0</v>
      </c>
      <c r="X258" s="47">
        <v>0</v>
      </c>
      <c r="Y258" s="47">
        <v>0</v>
      </c>
      <c r="Z258" s="47">
        <v>0</v>
      </c>
      <c r="AA258" s="47">
        <v>0</v>
      </c>
      <c r="AB258" s="47">
        <v>0</v>
      </c>
      <c r="AC258" s="71">
        <f t="shared" si="62"/>
        <v>0</v>
      </c>
      <c r="AD258" s="113">
        <f t="shared" si="63"/>
        <v>0</v>
      </c>
    </row>
    <row r="259" spans="1:30" s="49" customFormat="1" ht="12.75" hidden="1">
      <c r="A259" s="94">
        <v>254</v>
      </c>
      <c r="B259" s="36"/>
      <c r="C259" s="141"/>
      <c r="D259" s="57"/>
      <c r="E259" s="79">
        <f t="shared" si="60"/>
        <v>0</v>
      </c>
      <c r="F259" s="80">
        <v>0</v>
      </c>
      <c r="G259" s="47">
        <f t="shared" si="53"/>
        <v>0</v>
      </c>
      <c r="H259" s="47">
        <f t="shared" si="54"/>
        <v>0</v>
      </c>
      <c r="I259" s="47">
        <f t="shared" si="55"/>
        <v>0</v>
      </c>
      <c r="J259" s="47">
        <f t="shared" si="56"/>
        <v>0</v>
      </c>
      <c r="K259" s="47">
        <f t="shared" si="57"/>
        <v>0</v>
      </c>
      <c r="L259" s="47">
        <f t="shared" si="58"/>
        <v>0</v>
      </c>
      <c r="M259" s="47">
        <f t="shared" si="59"/>
        <v>0</v>
      </c>
      <c r="N259" s="80">
        <v>0</v>
      </c>
      <c r="O259" s="47">
        <v>0</v>
      </c>
      <c r="P259" s="47">
        <v>0</v>
      </c>
      <c r="Q259" s="47">
        <v>0</v>
      </c>
      <c r="R259" s="47">
        <v>0</v>
      </c>
      <c r="S259" s="130">
        <v>0</v>
      </c>
      <c r="T259" s="47">
        <v>0</v>
      </c>
      <c r="U259" s="81">
        <f t="shared" si="61"/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v>0</v>
      </c>
      <c r="AA259" s="47">
        <v>0</v>
      </c>
      <c r="AB259" s="47">
        <v>0</v>
      </c>
      <c r="AC259" s="71">
        <f t="shared" si="62"/>
        <v>0</v>
      </c>
      <c r="AD259" s="113">
        <f t="shared" si="63"/>
        <v>0</v>
      </c>
    </row>
    <row r="260" spans="1:30" s="49" customFormat="1" ht="12.75" hidden="1">
      <c r="A260" s="94">
        <v>255</v>
      </c>
      <c r="B260" s="36"/>
      <c r="C260" s="141"/>
      <c r="D260" s="57"/>
      <c r="E260" s="79">
        <f t="shared" si="60"/>
        <v>0</v>
      </c>
      <c r="F260" s="80">
        <v>0</v>
      </c>
      <c r="G260" s="47">
        <f t="shared" si="53"/>
        <v>0</v>
      </c>
      <c r="H260" s="47">
        <f t="shared" si="54"/>
        <v>0</v>
      </c>
      <c r="I260" s="47">
        <f t="shared" si="55"/>
        <v>0</v>
      </c>
      <c r="J260" s="47">
        <f t="shared" si="56"/>
        <v>0</v>
      </c>
      <c r="K260" s="47">
        <f t="shared" si="57"/>
        <v>0</v>
      </c>
      <c r="L260" s="47">
        <f t="shared" si="58"/>
        <v>0</v>
      </c>
      <c r="M260" s="47">
        <f t="shared" si="59"/>
        <v>0</v>
      </c>
      <c r="N260" s="80">
        <v>0</v>
      </c>
      <c r="O260" s="47">
        <v>0</v>
      </c>
      <c r="P260" s="47">
        <v>0</v>
      </c>
      <c r="Q260" s="47">
        <v>0</v>
      </c>
      <c r="R260" s="47">
        <v>0</v>
      </c>
      <c r="S260" s="130">
        <v>0</v>
      </c>
      <c r="T260" s="47">
        <v>0</v>
      </c>
      <c r="U260" s="81">
        <f t="shared" si="61"/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v>0</v>
      </c>
      <c r="AA260" s="47">
        <v>0</v>
      </c>
      <c r="AB260" s="47">
        <v>0</v>
      </c>
      <c r="AC260" s="71">
        <f t="shared" si="62"/>
        <v>0</v>
      </c>
      <c r="AD260" s="113">
        <f t="shared" si="63"/>
        <v>0</v>
      </c>
    </row>
    <row r="261" spans="1:30" s="49" customFormat="1" ht="12.75" hidden="1">
      <c r="A261" s="94">
        <v>256</v>
      </c>
      <c r="B261" s="36"/>
      <c r="C261" s="141"/>
      <c r="D261" s="57"/>
      <c r="E261" s="79">
        <f t="shared" si="60"/>
        <v>0</v>
      </c>
      <c r="F261" s="80">
        <v>0</v>
      </c>
      <c r="G261" s="47">
        <f t="shared" si="53"/>
        <v>0</v>
      </c>
      <c r="H261" s="47">
        <f t="shared" si="54"/>
        <v>0</v>
      </c>
      <c r="I261" s="47">
        <f t="shared" si="55"/>
        <v>0</v>
      </c>
      <c r="J261" s="47">
        <f t="shared" si="56"/>
        <v>0</v>
      </c>
      <c r="K261" s="47">
        <f t="shared" si="57"/>
        <v>0</v>
      </c>
      <c r="L261" s="47">
        <f t="shared" si="58"/>
        <v>0</v>
      </c>
      <c r="M261" s="47">
        <f t="shared" si="59"/>
        <v>0</v>
      </c>
      <c r="N261" s="80">
        <v>0</v>
      </c>
      <c r="O261" s="47">
        <v>0</v>
      </c>
      <c r="P261" s="47">
        <v>0</v>
      </c>
      <c r="Q261" s="47">
        <v>0</v>
      </c>
      <c r="R261" s="47">
        <v>0</v>
      </c>
      <c r="S261" s="130">
        <v>0</v>
      </c>
      <c r="T261" s="47">
        <v>0</v>
      </c>
      <c r="U261" s="81">
        <f t="shared" si="61"/>
        <v>0</v>
      </c>
      <c r="V261" s="47">
        <v>0</v>
      </c>
      <c r="W261" s="47">
        <v>0</v>
      </c>
      <c r="X261" s="47">
        <v>0</v>
      </c>
      <c r="Y261" s="47">
        <v>0</v>
      </c>
      <c r="Z261" s="47">
        <v>0</v>
      </c>
      <c r="AA261" s="47">
        <v>0</v>
      </c>
      <c r="AB261" s="47">
        <v>0</v>
      </c>
      <c r="AC261" s="71">
        <f t="shared" si="62"/>
        <v>0</v>
      </c>
      <c r="AD261" s="113">
        <f t="shared" si="63"/>
        <v>0</v>
      </c>
    </row>
    <row r="262" spans="1:30" s="49" customFormat="1" ht="12.75" hidden="1">
      <c r="A262" s="94">
        <v>257</v>
      </c>
      <c r="B262" s="36"/>
      <c r="C262" s="141"/>
      <c r="D262" s="57"/>
      <c r="E262" s="79">
        <f t="shared" si="60"/>
        <v>0</v>
      </c>
      <c r="F262" s="80">
        <v>0</v>
      </c>
      <c r="G262" s="47">
        <f t="shared" si="53"/>
        <v>0</v>
      </c>
      <c r="H262" s="47">
        <f t="shared" si="54"/>
        <v>0</v>
      </c>
      <c r="I262" s="47">
        <f t="shared" si="55"/>
        <v>0</v>
      </c>
      <c r="J262" s="47">
        <f t="shared" si="56"/>
        <v>0</v>
      </c>
      <c r="K262" s="47">
        <f t="shared" si="57"/>
        <v>0</v>
      </c>
      <c r="L262" s="47">
        <f t="shared" si="58"/>
        <v>0</v>
      </c>
      <c r="M262" s="47">
        <f t="shared" si="59"/>
        <v>0</v>
      </c>
      <c r="N262" s="80">
        <v>0</v>
      </c>
      <c r="O262" s="47">
        <v>0</v>
      </c>
      <c r="P262" s="47">
        <v>0</v>
      </c>
      <c r="Q262" s="47">
        <v>0</v>
      </c>
      <c r="R262" s="47">
        <v>0</v>
      </c>
      <c r="S262" s="130">
        <v>0</v>
      </c>
      <c r="T262" s="47">
        <v>0</v>
      </c>
      <c r="U262" s="81">
        <f t="shared" si="61"/>
        <v>0</v>
      </c>
      <c r="V262" s="47">
        <v>0</v>
      </c>
      <c r="W262" s="47">
        <v>0</v>
      </c>
      <c r="X262" s="47">
        <v>0</v>
      </c>
      <c r="Y262" s="47">
        <v>0</v>
      </c>
      <c r="Z262" s="47">
        <v>0</v>
      </c>
      <c r="AA262" s="47">
        <v>0</v>
      </c>
      <c r="AB262" s="47">
        <v>0</v>
      </c>
      <c r="AC262" s="71">
        <f t="shared" si="62"/>
        <v>0</v>
      </c>
      <c r="AD262" s="113">
        <f t="shared" si="63"/>
        <v>0</v>
      </c>
    </row>
    <row r="263" spans="1:30" s="49" customFormat="1" ht="12.75" hidden="1">
      <c r="A263" s="94">
        <v>258</v>
      </c>
      <c r="B263" s="36"/>
      <c r="C263" s="141"/>
      <c r="D263" s="57"/>
      <c r="E263" s="79">
        <f t="shared" si="60"/>
        <v>0</v>
      </c>
      <c r="F263" s="80">
        <v>0</v>
      </c>
      <c r="G263" s="47">
        <f t="shared" si="53"/>
        <v>0</v>
      </c>
      <c r="H263" s="47">
        <f t="shared" si="54"/>
        <v>0</v>
      </c>
      <c r="I263" s="47">
        <f t="shared" si="55"/>
        <v>0</v>
      </c>
      <c r="J263" s="47">
        <f t="shared" si="56"/>
        <v>0</v>
      </c>
      <c r="K263" s="47">
        <f t="shared" si="57"/>
        <v>0</v>
      </c>
      <c r="L263" s="47">
        <f t="shared" si="58"/>
        <v>0</v>
      </c>
      <c r="M263" s="47">
        <f t="shared" si="59"/>
        <v>0</v>
      </c>
      <c r="N263" s="80">
        <v>0</v>
      </c>
      <c r="O263" s="47">
        <v>0</v>
      </c>
      <c r="P263" s="47">
        <v>0</v>
      </c>
      <c r="Q263" s="47">
        <v>0</v>
      </c>
      <c r="R263" s="47">
        <v>0</v>
      </c>
      <c r="S263" s="130">
        <v>0</v>
      </c>
      <c r="T263" s="47">
        <v>0</v>
      </c>
      <c r="U263" s="81">
        <f t="shared" si="61"/>
        <v>0</v>
      </c>
      <c r="V263" s="47">
        <v>0</v>
      </c>
      <c r="W263" s="47">
        <v>0</v>
      </c>
      <c r="X263" s="47">
        <v>0</v>
      </c>
      <c r="Y263" s="47">
        <v>0</v>
      </c>
      <c r="Z263" s="47">
        <v>0</v>
      </c>
      <c r="AA263" s="47">
        <v>0</v>
      </c>
      <c r="AB263" s="47">
        <v>0</v>
      </c>
      <c r="AC263" s="71">
        <f t="shared" si="62"/>
        <v>0</v>
      </c>
      <c r="AD263" s="113">
        <f t="shared" si="63"/>
        <v>0</v>
      </c>
    </row>
    <row r="264" spans="1:30" s="49" customFormat="1" ht="12.75" hidden="1">
      <c r="A264" s="94">
        <v>259</v>
      </c>
      <c r="B264" s="36"/>
      <c r="C264" s="141"/>
      <c r="D264" s="57"/>
      <c r="E264" s="79">
        <f t="shared" si="60"/>
        <v>0</v>
      </c>
      <c r="F264" s="80">
        <v>0</v>
      </c>
      <c r="G264" s="47">
        <f t="shared" si="53"/>
        <v>0</v>
      </c>
      <c r="H264" s="47">
        <f t="shared" si="54"/>
        <v>0</v>
      </c>
      <c r="I264" s="47">
        <f t="shared" si="55"/>
        <v>0</v>
      </c>
      <c r="J264" s="47">
        <f t="shared" si="56"/>
        <v>0</v>
      </c>
      <c r="K264" s="47">
        <f t="shared" si="57"/>
        <v>0</v>
      </c>
      <c r="L264" s="47">
        <f t="shared" si="58"/>
        <v>0</v>
      </c>
      <c r="M264" s="47">
        <f t="shared" si="59"/>
        <v>0</v>
      </c>
      <c r="N264" s="80">
        <v>0</v>
      </c>
      <c r="O264" s="47">
        <v>0</v>
      </c>
      <c r="P264" s="47">
        <v>0</v>
      </c>
      <c r="Q264" s="47">
        <v>0</v>
      </c>
      <c r="R264" s="47">
        <v>0</v>
      </c>
      <c r="S264" s="130">
        <v>0</v>
      </c>
      <c r="T264" s="47">
        <v>0</v>
      </c>
      <c r="U264" s="81">
        <f t="shared" si="61"/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v>0</v>
      </c>
      <c r="AA264" s="47">
        <v>0</v>
      </c>
      <c r="AB264" s="47">
        <v>0</v>
      </c>
      <c r="AC264" s="71">
        <f t="shared" si="62"/>
        <v>0</v>
      </c>
      <c r="AD264" s="113">
        <f t="shared" si="63"/>
        <v>0</v>
      </c>
    </row>
    <row r="265" spans="1:30" s="49" customFormat="1" ht="12.75" hidden="1">
      <c r="A265" s="94">
        <v>260</v>
      </c>
      <c r="B265" s="36"/>
      <c r="C265" s="141"/>
      <c r="D265" s="57"/>
      <c r="E265" s="79">
        <f t="shared" si="60"/>
        <v>0</v>
      </c>
      <c r="F265" s="80">
        <v>0</v>
      </c>
      <c r="G265" s="47">
        <f t="shared" si="53"/>
        <v>0</v>
      </c>
      <c r="H265" s="47">
        <f t="shared" si="54"/>
        <v>0</v>
      </c>
      <c r="I265" s="47">
        <f t="shared" si="55"/>
        <v>0</v>
      </c>
      <c r="J265" s="47">
        <f t="shared" si="56"/>
        <v>0</v>
      </c>
      <c r="K265" s="47">
        <f t="shared" si="57"/>
        <v>0</v>
      </c>
      <c r="L265" s="47">
        <f t="shared" si="58"/>
        <v>0</v>
      </c>
      <c r="M265" s="47">
        <f t="shared" si="59"/>
        <v>0</v>
      </c>
      <c r="N265" s="80">
        <v>0</v>
      </c>
      <c r="O265" s="47">
        <v>0</v>
      </c>
      <c r="P265" s="47">
        <v>0</v>
      </c>
      <c r="Q265" s="47">
        <v>0</v>
      </c>
      <c r="R265" s="47">
        <v>0</v>
      </c>
      <c r="S265" s="130">
        <v>0</v>
      </c>
      <c r="T265" s="47">
        <v>0</v>
      </c>
      <c r="U265" s="81">
        <f t="shared" si="61"/>
        <v>0</v>
      </c>
      <c r="V265" s="47">
        <v>0</v>
      </c>
      <c r="W265" s="47">
        <v>0</v>
      </c>
      <c r="X265" s="47">
        <v>0</v>
      </c>
      <c r="Y265" s="47">
        <v>0</v>
      </c>
      <c r="Z265" s="47">
        <v>0</v>
      </c>
      <c r="AA265" s="47">
        <v>0</v>
      </c>
      <c r="AB265" s="47">
        <v>0</v>
      </c>
      <c r="AC265" s="71">
        <f t="shared" si="62"/>
        <v>0</v>
      </c>
      <c r="AD265" s="113">
        <f t="shared" si="63"/>
        <v>0</v>
      </c>
    </row>
    <row r="266" spans="1:30" s="49" customFormat="1" ht="12.75" hidden="1">
      <c r="A266" s="94">
        <v>261</v>
      </c>
      <c r="B266" s="36"/>
      <c r="C266" s="141"/>
      <c r="D266" s="57"/>
      <c r="E266" s="79">
        <f t="shared" si="60"/>
        <v>0</v>
      </c>
      <c r="F266" s="80">
        <v>0</v>
      </c>
      <c r="G266" s="47">
        <f t="shared" ref="G266:G329" si="64">(E266+J266+L266+K266+M266)*1%</f>
        <v>0</v>
      </c>
      <c r="H266" s="47">
        <f t="shared" ref="H266:H329" si="65">(E266+J266+L266+K266+M266)*8%</f>
        <v>0</v>
      </c>
      <c r="I266" s="47">
        <f t="shared" ref="I266:I329" si="66">H266/2</f>
        <v>0</v>
      </c>
      <c r="J266" s="47">
        <f t="shared" ref="J266:J329" si="67">E266/12</f>
        <v>0</v>
      </c>
      <c r="K266" s="47">
        <f t="shared" ref="K266:K329" si="68">E266/12</f>
        <v>0</v>
      </c>
      <c r="L266" s="47">
        <f t="shared" ref="L266:L329" si="69">K266/3</f>
        <v>0</v>
      </c>
      <c r="M266" s="47">
        <f t="shared" ref="M266:M329" si="70">E266/12</f>
        <v>0</v>
      </c>
      <c r="N266" s="80">
        <v>0</v>
      </c>
      <c r="O266" s="47">
        <v>0</v>
      </c>
      <c r="P266" s="47">
        <v>0</v>
      </c>
      <c r="Q266" s="47">
        <v>0</v>
      </c>
      <c r="R266" s="47">
        <v>0</v>
      </c>
      <c r="S266" s="130">
        <v>0</v>
      </c>
      <c r="T266" s="47">
        <v>0</v>
      </c>
      <c r="U266" s="81">
        <f t="shared" si="61"/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v>0</v>
      </c>
      <c r="AA266" s="47">
        <v>0</v>
      </c>
      <c r="AB266" s="47">
        <v>0</v>
      </c>
      <c r="AC266" s="71">
        <f t="shared" si="62"/>
        <v>0</v>
      </c>
      <c r="AD266" s="113">
        <f t="shared" si="63"/>
        <v>0</v>
      </c>
    </row>
    <row r="267" spans="1:30" s="49" customFormat="1" ht="12.75" hidden="1">
      <c r="A267" s="94">
        <v>262</v>
      </c>
      <c r="B267" s="36"/>
      <c r="C267" s="141"/>
      <c r="D267" s="57"/>
      <c r="E267" s="79">
        <f t="shared" ref="E267:E330" si="71">C267*D267</f>
        <v>0</v>
      </c>
      <c r="F267" s="80">
        <v>0</v>
      </c>
      <c r="G267" s="47">
        <f t="shared" si="64"/>
        <v>0</v>
      </c>
      <c r="H267" s="47">
        <f t="shared" si="65"/>
        <v>0</v>
      </c>
      <c r="I267" s="47">
        <f t="shared" si="66"/>
        <v>0</v>
      </c>
      <c r="J267" s="47">
        <f t="shared" si="67"/>
        <v>0</v>
      </c>
      <c r="K267" s="47">
        <f t="shared" si="68"/>
        <v>0</v>
      </c>
      <c r="L267" s="47">
        <f t="shared" si="69"/>
        <v>0</v>
      </c>
      <c r="M267" s="47">
        <f t="shared" si="70"/>
        <v>0</v>
      </c>
      <c r="N267" s="80">
        <v>0</v>
      </c>
      <c r="O267" s="47">
        <v>0</v>
      </c>
      <c r="P267" s="47">
        <v>0</v>
      </c>
      <c r="Q267" s="47">
        <v>0</v>
      </c>
      <c r="R267" s="47">
        <v>0</v>
      </c>
      <c r="S267" s="130">
        <v>0</v>
      </c>
      <c r="T267" s="47">
        <v>0</v>
      </c>
      <c r="U267" s="81">
        <f t="shared" ref="U267:U330" si="72">SUM(F267:T267)</f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0</v>
      </c>
      <c r="AA267" s="47">
        <v>0</v>
      </c>
      <c r="AB267" s="47">
        <v>0</v>
      </c>
      <c r="AC267" s="71">
        <f t="shared" ref="AC267:AC330" si="73">SUM(V267:AB267)</f>
        <v>0</v>
      </c>
      <c r="AD267" s="113">
        <f t="shared" ref="AD267:AD330" si="74">E267+U267+AC267</f>
        <v>0</v>
      </c>
    </row>
    <row r="268" spans="1:30" s="49" customFormat="1" ht="12.75" hidden="1">
      <c r="A268" s="94">
        <v>263</v>
      </c>
      <c r="B268" s="36"/>
      <c r="C268" s="141"/>
      <c r="D268" s="57"/>
      <c r="E268" s="79">
        <f t="shared" si="71"/>
        <v>0</v>
      </c>
      <c r="F268" s="80">
        <v>0</v>
      </c>
      <c r="G268" s="47">
        <f t="shared" si="64"/>
        <v>0</v>
      </c>
      <c r="H268" s="47">
        <f t="shared" si="65"/>
        <v>0</v>
      </c>
      <c r="I268" s="47">
        <f t="shared" si="66"/>
        <v>0</v>
      </c>
      <c r="J268" s="47">
        <f t="shared" si="67"/>
        <v>0</v>
      </c>
      <c r="K268" s="47">
        <f t="shared" si="68"/>
        <v>0</v>
      </c>
      <c r="L268" s="47">
        <f t="shared" si="69"/>
        <v>0</v>
      </c>
      <c r="M268" s="47">
        <f t="shared" si="70"/>
        <v>0</v>
      </c>
      <c r="N268" s="80">
        <v>0</v>
      </c>
      <c r="O268" s="47">
        <v>0</v>
      </c>
      <c r="P268" s="47">
        <v>0</v>
      </c>
      <c r="Q268" s="47">
        <v>0</v>
      </c>
      <c r="R268" s="47">
        <v>0</v>
      </c>
      <c r="S268" s="130">
        <v>0</v>
      </c>
      <c r="T268" s="47">
        <v>0</v>
      </c>
      <c r="U268" s="81">
        <f t="shared" si="72"/>
        <v>0</v>
      </c>
      <c r="V268" s="47">
        <v>0</v>
      </c>
      <c r="W268" s="47">
        <v>0</v>
      </c>
      <c r="X268" s="47">
        <v>0</v>
      </c>
      <c r="Y268" s="47">
        <v>0</v>
      </c>
      <c r="Z268" s="47">
        <v>0</v>
      </c>
      <c r="AA268" s="47">
        <v>0</v>
      </c>
      <c r="AB268" s="47">
        <v>0</v>
      </c>
      <c r="AC268" s="71">
        <f t="shared" si="73"/>
        <v>0</v>
      </c>
      <c r="AD268" s="113">
        <f t="shared" si="74"/>
        <v>0</v>
      </c>
    </row>
    <row r="269" spans="1:30" s="49" customFormat="1" ht="12.75" hidden="1">
      <c r="A269" s="94">
        <v>264</v>
      </c>
      <c r="B269" s="36"/>
      <c r="C269" s="141"/>
      <c r="D269" s="57"/>
      <c r="E269" s="79">
        <f t="shared" si="71"/>
        <v>0</v>
      </c>
      <c r="F269" s="80">
        <v>0</v>
      </c>
      <c r="G269" s="47">
        <f t="shared" si="64"/>
        <v>0</v>
      </c>
      <c r="H269" s="47">
        <f t="shared" si="65"/>
        <v>0</v>
      </c>
      <c r="I269" s="47">
        <f t="shared" si="66"/>
        <v>0</v>
      </c>
      <c r="J269" s="47">
        <f t="shared" si="67"/>
        <v>0</v>
      </c>
      <c r="K269" s="47">
        <f t="shared" si="68"/>
        <v>0</v>
      </c>
      <c r="L269" s="47">
        <f t="shared" si="69"/>
        <v>0</v>
      </c>
      <c r="M269" s="47">
        <f t="shared" si="70"/>
        <v>0</v>
      </c>
      <c r="N269" s="80">
        <v>0</v>
      </c>
      <c r="O269" s="47">
        <v>0</v>
      </c>
      <c r="P269" s="47">
        <v>0</v>
      </c>
      <c r="Q269" s="47">
        <v>0</v>
      </c>
      <c r="R269" s="47">
        <v>0</v>
      </c>
      <c r="S269" s="130">
        <v>0</v>
      </c>
      <c r="T269" s="47">
        <v>0</v>
      </c>
      <c r="U269" s="81">
        <f t="shared" si="72"/>
        <v>0</v>
      </c>
      <c r="V269" s="47">
        <v>0</v>
      </c>
      <c r="W269" s="47">
        <v>0</v>
      </c>
      <c r="X269" s="47">
        <v>0</v>
      </c>
      <c r="Y269" s="47">
        <v>0</v>
      </c>
      <c r="Z269" s="47">
        <v>0</v>
      </c>
      <c r="AA269" s="47">
        <v>0</v>
      </c>
      <c r="AB269" s="47">
        <v>0</v>
      </c>
      <c r="AC269" s="71">
        <f t="shared" si="73"/>
        <v>0</v>
      </c>
      <c r="AD269" s="113">
        <f t="shared" si="74"/>
        <v>0</v>
      </c>
    </row>
    <row r="270" spans="1:30" s="49" customFormat="1" ht="12.75" hidden="1">
      <c r="A270" s="94">
        <v>265</v>
      </c>
      <c r="B270" s="36"/>
      <c r="C270" s="141"/>
      <c r="D270" s="57"/>
      <c r="E270" s="79">
        <f t="shared" si="71"/>
        <v>0</v>
      </c>
      <c r="F270" s="80">
        <v>0</v>
      </c>
      <c r="G270" s="47">
        <f t="shared" si="64"/>
        <v>0</v>
      </c>
      <c r="H270" s="47">
        <f t="shared" si="65"/>
        <v>0</v>
      </c>
      <c r="I270" s="47">
        <f t="shared" si="66"/>
        <v>0</v>
      </c>
      <c r="J270" s="47">
        <f t="shared" si="67"/>
        <v>0</v>
      </c>
      <c r="K270" s="47">
        <f t="shared" si="68"/>
        <v>0</v>
      </c>
      <c r="L270" s="47">
        <f t="shared" si="69"/>
        <v>0</v>
      </c>
      <c r="M270" s="47">
        <f t="shared" si="70"/>
        <v>0</v>
      </c>
      <c r="N270" s="80">
        <v>0</v>
      </c>
      <c r="O270" s="47">
        <v>0</v>
      </c>
      <c r="P270" s="47">
        <v>0</v>
      </c>
      <c r="Q270" s="47">
        <v>0</v>
      </c>
      <c r="R270" s="47">
        <v>0</v>
      </c>
      <c r="S270" s="130">
        <v>0</v>
      </c>
      <c r="T270" s="47">
        <v>0</v>
      </c>
      <c r="U270" s="81">
        <f t="shared" si="72"/>
        <v>0</v>
      </c>
      <c r="V270" s="47">
        <v>0</v>
      </c>
      <c r="W270" s="47">
        <v>0</v>
      </c>
      <c r="X270" s="47">
        <v>0</v>
      </c>
      <c r="Y270" s="47">
        <v>0</v>
      </c>
      <c r="Z270" s="47">
        <v>0</v>
      </c>
      <c r="AA270" s="47">
        <v>0</v>
      </c>
      <c r="AB270" s="47">
        <v>0</v>
      </c>
      <c r="AC270" s="71">
        <f t="shared" si="73"/>
        <v>0</v>
      </c>
      <c r="AD270" s="113">
        <f t="shared" si="74"/>
        <v>0</v>
      </c>
    </row>
    <row r="271" spans="1:30" s="49" customFormat="1" ht="12.75" hidden="1">
      <c r="A271" s="94">
        <v>266</v>
      </c>
      <c r="B271" s="36"/>
      <c r="C271" s="141"/>
      <c r="D271" s="57"/>
      <c r="E271" s="79">
        <f t="shared" si="71"/>
        <v>0</v>
      </c>
      <c r="F271" s="80">
        <v>0</v>
      </c>
      <c r="G271" s="47">
        <f t="shared" si="64"/>
        <v>0</v>
      </c>
      <c r="H271" s="47">
        <f t="shared" si="65"/>
        <v>0</v>
      </c>
      <c r="I271" s="47">
        <f t="shared" si="66"/>
        <v>0</v>
      </c>
      <c r="J271" s="47">
        <f t="shared" si="67"/>
        <v>0</v>
      </c>
      <c r="K271" s="47">
        <f t="shared" si="68"/>
        <v>0</v>
      </c>
      <c r="L271" s="47">
        <f t="shared" si="69"/>
        <v>0</v>
      </c>
      <c r="M271" s="47">
        <f t="shared" si="70"/>
        <v>0</v>
      </c>
      <c r="N271" s="80">
        <v>0</v>
      </c>
      <c r="O271" s="47">
        <v>0</v>
      </c>
      <c r="P271" s="47">
        <v>0</v>
      </c>
      <c r="Q271" s="47">
        <v>0</v>
      </c>
      <c r="R271" s="47">
        <v>0</v>
      </c>
      <c r="S271" s="130">
        <v>0</v>
      </c>
      <c r="T271" s="47">
        <v>0</v>
      </c>
      <c r="U271" s="81">
        <f t="shared" si="72"/>
        <v>0</v>
      </c>
      <c r="V271" s="47">
        <v>0</v>
      </c>
      <c r="W271" s="47">
        <v>0</v>
      </c>
      <c r="X271" s="47">
        <v>0</v>
      </c>
      <c r="Y271" s="47">
        <v>0</v>
      </c>
      <c r="Z271" s="47">
        <v>0</v>
      </c>
      <c r="AA271" s="47">
        <v>0</v>
      </c>
      <c r="AB271" s="47">
        <v>0</v>
      </c>
      <c r="AC271" s="71">
        <f t="shared" si="73"/>
        <v>0</v>
      </c>
      <c r="AD271" s="113">
        <f t="shared" si="74"/>
        <v>0</v>
      </c>
    </row>
    <row r="272" spans="1:30" s="49" customFormat="1" ht="12.75" hidden="1">
      <c r="A272" s="94">
        <v>267</v>
      </c>
      <c r="B272" s="36"/>
      <c r="C272" s="141"/>
      <c r="D272" s="57"/>
      <c r="E272" s="79">
        <f t="shared" si="71"/>
        <v>0</v>
      </c>
      <c r="F272" s="80">
        <v>0</v>
      </c>
      <c r="G272" s="47">
        <f t="shared" si="64"/>
        <v>0</v>
      </c>
      <c r="H272" s="47">
        <f t="shared" si="65"/>
        <v>0</v>
      </c>
      <c r="I272" s="47">
        <f t="shared" si="66"/>
        <v>0</v>
      </c>
      <c r="J272" s="47">
        <f t="shared" si="67"/>
        <v>0</v>
      </c>
      <c r="K272" s="47">
        <f t="shared" si="68"/>
        <v>0</v>
      </c>
      <c r="L272" s="47">
        <f t="shared" si="69"/>
        <v>0</v>
      </c>
      <c r="M272" s="47">
        <f t="shared" si="70"/>
        <v>0</v>
      </c>
      <c r="N272" s="80">
        <v>0</v>
      </c>
      <c r="O272" s="47">
        <v>0</v>
      </c>
      <c r="P272" s="47">
        <v>0</v>
      </c>
      <c r="Q272" s="47">
        <v>0</v>
      </c>
      <c r="R272" s="47">
        <v>0</v>
      </c>
      <c r="S272" s="130">
        <v>0</v>
      </c>
      <c r="T272" s="47">
        <v>0</v>
      </c>
      <c r="U272" s="81">
        <f t="shared" si="72"/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71">
        <f t="shared" si="73"/>
        <v>0</v>
      </c>
      <c r="AD272" s="113">
        <f t="shared" si="74"/>
        <v>0</v>
      </c>
    </row>
    <row r="273" spans="1:30" s="49" customFormat="1" ht="12.75" hidden="1">
      <c r="A273" s="94">
        <v>268</v>
      </c>
      <c r="B273" s="36"/>
      <c r="C273" s="141"/>
      <c r="D273" s="57"/>
      <c r="E273" s="79">
        <f t="shared" si="71"/>
        <v>0</v>
      </c>
      <c r="F273" s="80">
        <v>0</v>
      </c>
      <c r="G273" s="47">
        <f t="shared" si="64"/>
        <v>0</v>
      </c>
      <c r="H273" s="47">
        <f t="shared" si="65"/>
        <v>0</v>
      </c>
      <c r="I273" s="47">
        <f t="shared" si="66"/>
        <v>0</v>
      </c>
      <c r="J273" s="47">
        <f t="shared" si="67"/>
        <v>0</v>
      </c>
      <c r="K273" s="47">
        <f t="shared" si="68"/>
        <v>0</v>
      </c>
      <c r="L273" s="47">
        <f t="shared" si="69"/>
        <v>0</v>
      </c>
      <c r="M273" s="47">
        <f t="shared" si="70"/>
        <v>0</v>
      </c>
      <c r="N273" s="80">
        <v>0</v>
      </c>
      <c r="O273" s="47">
        <v>0</v>
      </c>
      <c r="P273" s="47">
        <v>0</v>
      </c>
      <c r="Q273" s="47">
        <v>0</v>
      </c>
      <c r="R273" s="47">
        <v>0</v>
      </c>
      <c r="S273" s="130">
        <v>0</v>
      </c>
      <c r="T273" s="47">
        <v>0</v>
      </c>
      <c r="U273" s="81">
        <f t="shared" si="72"/>
        <v>0</v>
      </c>
      <c r="V273" s="47">
        <v>0</v>
      </c>
      <c r="W273" s="47">
        <v>0</v>
      </c>
      <c r="X273" s="47">
        <v>0</v>
      </c>
      <c r="Y273" s="47">
        <v>0</v>
      </c>
      <c r="Z273" s="47">
        <v>0</v>
      </c>
      <c r="AA273" s="47">
        <v>0</v>
      </c>
      <c r="AB273" s="47">
        <v>0</v>
      </c>
      <c r="AC273" s="71">
        <f t="shared" si="73"/>
        <v>0</v>
      </c>
      <c r="AD273" s="113">
        <f t="shared" si="74"/>
        <v>0</v>
      </c>
    </row>
    <row r="274" spans="1:30" s="49" customFormat="1" ht="12.75" hidden="1">
      <c r="A274" s="94">
        <v>269</v>
      </c>
      <c r="B274" s="36"/>
      <c r="C274" s="141"/>
      <c r="D274" s="57"/>
      <c r="E274" s="79">
        <f t="shared" si="71"/>
        <v>0</v>
      </c>
      <c r="F274" s="80">
        <v>0</v>
      </c>
      <c r="G274" s="47">
        <f t="shared" si="64"/>
        <v>0</v>
      </c>
      <c r="H274" s="47">
        <f t="shared" si="65"/>
        <v>0</v>
      </c>
      <c r="I274" s="47">
        <f t="shared" si="66"/>
        <v>0</v>
      </c>
      <c r="J274" s="47">
        <f t="shared" si="67"/>
        <v>0</v>
      </c>
      <c r="K274" s="47">
        <f t="shared" si="68"/>
        <v>0</v>
      </c>
      <c r="L274" s="47">
        <f t="shared" si="69"/>
        <v>0</v>
      </c>
      <c r="M274" s="47">
        <f t="shared" si="70"/>
        <v>0</v>
      </c>
      <c r="N274" s="80">
        <v>0</v>
      </c>
      <c r="O274" s="47">
        <v>0</v>
      </c>
      <c r="P274" s="47">
        <v>0</v>
      </c>
      <c r="Q274" s="47">
        <v>0</v>
      </c>
      <c r="R274" s="47">
        <v>0</v>
      </c>
      <c r="S274" s="130">
        <v>0</v>
      </c>
      <c r="T274" s="47">
        <v>0</v>
      </c>
      <c r="U274" s="81">
        <f t="shared" si="72"/>
        <v>0</v>
      </c>
      <c r="V274" s="47">
        <v>0</v>
      </c>
      <c r="W274" s="47">
        <v>0</v>
      </c>
      <c r="X274" s="47">
        <v>0</v>
      </c>
      <c r="Y274" s="47">
        <v>0</v>
      </c>
      <c r="Z274" s="47">
        <v>0</v>
      </c>
      <c r="AA274" s="47">
        <v>0</v>
      </c>
      <c r="AB274" s="47">
        <v>0</v>
      </c>
      <c r="AC274" s="71">
        <f t="shared" si="73"/>
        <v>0</v>
      </c>
      <c r="AD274" s="113">
        <f t="shared" si="74"/>
        <v>0</v>
      </c>
    </row>
    <row r="275" spans="1:30" s="49" customFormat="1" ht="12.75" hidden="1">
      <c r="A275" s="94">
        <v>270</v>
      </c>
      <c r="B275" s="36"/>
      <c r="C275" s="141"/>
      <c r="D275" s="57"/>
      <c r="E275" s="79">
        <f t="shared" si="71"/>
        <v>0</v>
      </c>
      <c r="F275" s="80">
        <v>0</v>
      </c>
      <c r="G275" s="47">
        <f t="shared" si="64"/>
        <v>0</v>
      </c>
      <c r="H275" s="47">
        <f t="shared" si="65"/>
        <v>0</v>
      </c>
      <c r="I275" s="47">
        <f t="shared" si="66"/>
        <v>0</v>
      </c>
      <c r="J275" s="47">
        <f t="shared" si="67"/>
        <v>0</v>
      </c>
      <c r="K275" s="47">
        <f t="shared" si="68"/>
        <v>0</v>
      </c>
      <c r="L275" s="47">
        <f t="shared" si="69"/>
        <v>0</v>
      </c>
      <c r="M275" s="47">
        <f t="shared" si="70"/>
        <v>0</v>
      </c>
      <c r="N275" s="80">
        <v>0</v>
      </c>
      <c r="O275" s="47">
        <v>0</v>
      </c>
      <c r="P275" s="47">
        <v>0</v>
      </c>
      <c r="Q275" s="47">
        <v>0</v>
      </c>
      <c r="R275" s="47">
        <v>0</v>
      </c>
      <c r="S275" s="130">
        <v>0</v>
      </c>
      <c r="T275" s="47">
        <v>0</v>
      </c>
      <c r="U275" s="81">
        <f t="shared" si="72"/>
        <v>0</v>
      </c>
      <c r="V275" s="47">
        <v>0</v>
      </c>
      <c r="W275" s="47">
        <v>0</v>
      </c>
      <c r="X275" s="47">
        <v>0</v>
      </c>
      <c r="Y275" s="47">
        <v>0</v>
      </c>
      <c r="Z275" s="47">
        <v>0</v>
      </c>
      <c r="AA275" s="47">
        <v>0</v>
      </c>
      <c r="AB275" s="47">
        <v>0</v>
      </c>
      <c r="AC275" s="71">
        <f t="shared" si="73"/>
        <v>0</v>
      </c>
      <c r="AD275" s="113">
        <f t="shared" si="74"/>
        <v>0</v>
      </c>
    </row>
    <row r="276" spans="1:30" s="49" customFormat="1" ht="12.75" hidden="1">
      <c r="A276" s="94">
        <v>271</v>
      </c>
      <c r="B276" s="36"/>
      <c r="C276" s="141"/>
      <c r="D276" s="57"/>
      <c r="E276" s="79">
        <f t="shared" si="71"/>
        <v>0</v>
      </c>
      <c r="F276" s="80">
        <v>0</v>
      </c>
      <c r="G276" s="47">
        <f t="shared" si="64"/>
        <v>0</v>
      </c>
      <c r="H276" s="47">
        <f t="shared" si="65"/>
        <v>0</v>
      </c>
      <c r="I276" s="47">
        <f t="shared" si="66"/>
        <v>0</v>
      </c>
      <c r="J276" s="47">
        <f t="shared" si="67"/>
        <v>0</v>
      </c>
      <c r="K276" s="47">
        <f t="shared" si="68"/>
        <v>0</v>
      </c>
      <c r="L276" s="47">
        <f t="shared" si="69"/>
        <v>0</v>
      </c>
      <c r="M276" s="47">
        <f t="shared" si="70"/>
        <v>0</v>
      </c>
      <c r="N276" s="80">
        <v>0</v>
      </c>
      <c r="O276" s="47">
        <v>0</v>
      </c>
      <c r="P276" s="47">
        <v>0</v>
      </c>
      <c r="Q276" s="47">
        <v>0</v>
      </c>
      <c r="R276" s="47">
        <v>0</v>
      </c>
      <c r="S276" s="130">
        <v>0</v>
      </c>
      <c r="T276" s="47">
        <v>0</v>
      </c>
      <c r="U276" s="81">
        <f t="shared" si="72"/>
        <v>0</v>
      </c>
      <c r="V276" s="47">
        <v>0</v>
      </c>
      <c r="W276" s="47">
        <v>0</v>
      </c>
      <c r="X276" s="47">
        <v>0</v>
      </c>
      <c r="Y276" s="47">
        <v>0</v>
      </c>
      <c r="Z276" s="47">
        <v>0</v>
      </c>
      <c r="AA276" s="47">
        <v>0</v>
      </c>
      <c r="AB276" s="47">
        <v>0</v>
      </c>
      <c r="AC276" s="71">
        <f t="shared" si="73"/>
        <v>0</v>
      </c>
      <c r="AD276" s="113">
        <f t="shared" si="74"/>
        <v>0</v>
      </c>
    </row>
    <row r="277" spans="1:30" s="49" customFormat="1" ht="12.75" hidden="1">
      <c r="A277" s="94">
        <v>272</v>
      </c>
      <c r="B277" s="36"/>
      <c r="C277" s="141"/>
      <c r="D277" s="57"/>
      <c r="E277" s="79">
        <f t="shared" si="71"/>
        <v>0</v>
      </c>
      <c r="F277" s="80">
        <v>0</v>
      </c>
      <c r="G277" s="47">
        <f t="shared" si="64"/>
        <v>0</v>
      </c>
      <c r="H277" s="47">
        <f t="shared" si="65"/>
        <v>0</v>
      </c>
      <c r="I277" s="47">
        <f t="shared" si="66"/>
        <v>0</v>
      </c>
      <c r="J277" s="47">
        <f t="shared" si="67"/>
        <v>0</v>
      </c>
      <c r="K277" s="47">
        <f t="shared" si="68"/>
        <v>0</v>
      </c>
      <c r="L277" s="47">
        <f t="shared" si="69"/>
        <v>0</v>
      </c>
      <c r="M277" s="47">
        <f t="shared" si="70"/>
        <v>0</v>
      </c>
      <c r="N277" s="80">
        <v>0</v>
      </c>
      <c r="O277" s="47">
        <v>0</v>
      </c>
      <c r="P277" s="47">
        <v>0</v>
      </c>
      <c r="Q277" s="47">
        <v>0</v>
      </c>
      <c r="R277" s="47">
        <v>0</v>
      </c>
      <c r="S277" s="130">
        <v>0</v>
      </c>
      <c r="T277" s="47">
        <v>0</v>
      </c>
      <c r="U277" s="81">
        <f t="shared" si="72"/>
        <v>0</v>
      </c>
      <c r="V277" s="47">
        <v>0</v>
      </c>
      <c r="W277" s="47">
        <v>0</v>
      </c>
      <c r="X277" s="47">
        <v>0</v>
      </c>
      <c r="Y277" s="47">
        <v>0</v>
      </c>
      <c r="Z277" s="47">
        <v>0</v>
      </c>
      <c r="AA277" s="47">
        <v>0</v>
      </c>
      <c r="AB277" s="47">
        <v>0</v>
      </c>
      <c r="AC277" s="71">
        <f t="shared" si="73"/>
        <v>0</v>
      </c>
      <c r="AD277" s="113">
        <f t="shared" si="74"/>
        <v>0</v>
      </c>
    </row>
    <row r="278" spans="1:30" s="49" customFormat="1" ht="12.75" hidden="1">
      <c r="A278" s="94">
        <v>273</v>
      </c>
      <c r="B278" s="36"/>
      <c r="C278" s="141"/>
      <c r="D278" s="57"/>
      <c r="E278" s="79">
        <f t="shared" si="71"/>
        <v>0</v>
      </c>
      <c r="F278" s="80">
        <v>0</v>
      </c>
      <c r="G278" s="47">
        <f t="shared" si="64"/>
        <v>0</v>
      </c>
      <c r="H278" s="47">
        <f t="shared" si="65"/>
        <v>0</v>
      </c>
      <c r="I278" s="47">
        <f t="shared" si="66"/>
        <v>0</v>
      </c>
      <c r="J278" s="47">
        <f t="shared" si="67"/>
        <v>0</v>
      </c>
      <c r="K278" s="47">
        <f t="shared" si="68"/>
        <v>0</v>
      </c>
      <c r="L278" s="47">
        <f t="shared" si="69"/>
        <v>0</v>
      </c>
      <c r="M278" s="47">
        <f t="shared" si="70"/>
        <v>0</v>
      </c>
      <c r="N278" s="80">
        <v>0</v>
      </c>
      <c r="O278" s="47">
        <v>0</v>
      </c>
      <c r="P278" s="47">
        <v>0</v>
      </c>
      <c r="Q278" s="47">
        <v>0</v>
      </c>
      <c r="R278" s="47">
        <v>0</v>
      </c>
      <c r="S278" s="130">
        <v>0</v>
      </c>
      <c r="T278" s="47">
        <v>0</v>
      </c>
      <c r="U278" s="81">
        <f t="shared" si="72"/>
        <v>0</v>
      </c>
      <c r="V278" s="47">
        <v>0</v>
      </c>
      <c r="W278" s="47">
        <v>0</v>
      </c>
      <c r="X278" s="47">
        <v>0</v>
      </c>
      <c r="Y278" s="47">
        <v>0</v>
      </c>
      <c r="Z278" s="47">
        <v>0</v>
      </c>
      <c r="AA278" s="47">
        <v>0</v>
      </c>
      <c r="AB278" s="47">
        <v>0</v>
      </c>
      <c r="AC278" s="71">
        <f t="shared" si="73"/>
        <v>0</v>
      </c>
      <c r="AD278" s="113">
        <f t="shared" si="74"/>
        <v>0</v>
      </c>
    </row>
    <row r="279" spans="1:30" s="49" customFormat="1" ht="12.75" hidden="1">
      <c r="A279" s="94">
        <v>274</v>
      </c>
      <c r="B279" s="36"/>
      <c r="C279" s="141"/>
      <c r="D279" s="57"/>
      <c r="E279" s="79">
        <f t="shared" si="71"/>
        <v>0</v>
      </c>
      <c r="F279" s="80">
        <v>0</v>
      </c>
      <c r="G279" s="47">
        <f t="shared" si="64"/>
        <v>0</v>
      </c>
      <c r="H279" s="47">
        <f t="shared" si="65"/>
        <v>0</v>
      </c>
      <c r="I279" s="47">
        <f t="shared" si="66"/>
        <v>0</v>
      </c>
      <c r="J279" s="47">
        <f t="shared" si="67"/>
        <v>0</v>
      </c>
      <c r="K279" s="47">
        <f t="shared" si="68"/>
        <v>0</v>
      </c>
      <c r="L279" s="47">
        <f t="shared" si="69"/>
        <v>0</v>
      </c>
      <c r="M279" s="47">
        <f t="shared" si="70"/>
        <v>0</v>
      </c>
      <c r="N279" s="80">
        <v>0</v>
      </c>
      <c r="O279" s="47">
        <v>0</v>
      </c>
      <c r="P279" s="47">
        <v>0</v>
      </c>
      <c r="Q279" s="47">
        <v>0</v>
      </c>
      <c r="R279" s="47">
        <v>0</v>
      </c>
      <c r="S279" s="130">
        <v>0</v>
      </c>
      <c r="T279" s="47">
        <v>0</v>
      </c>
      <c r="U279" s="81">
        <f t="shared" si="72"/>
        <v>0</v>
      </c>
      <c r="V279" s="47">
        <v>0</v>
      </c>
      <c r="W279" s="47">
        <v>0</v>
      </c>
      <c r="X279" s="47">
        <v>0</v>
      </c>
      <c r="Y279" s="47">
        <v>0</v>
      </c>
      <c r="Z279" s="47">
        <v>0</v>
      </c>
      <c r="AA279" s="47">
        <v>0</v>
      </c>
      <c r="AB279" s="47">
        <v>0</v>
      </c>
      <c r="AC279" s="71">
        <f t="shared" si="73"/>
        <v>0</v>
      </c>
      <c r="AD279" s="113">
        <f t="shared" si="74"/>
        <v>0</v>
      </c>
    </row>
    <row r="280" spans="1:30" s="49" customFormat="1" ht="12.75" hidden="1">
      <c r="A280" s="94">
        <v>275</v>
      </c>
      <c r="B280" s="36"/>
      <c r="C280" s="141"/>
      <c r="D280" s="57"/>
      <c r="E280" s="79">
        <f t="shared" si="71"/>
        <v>0</v>
      </c>
      <c r="F280" s="80">
        <v>0</v>
      </c>
      <c r="G280" s="47">
        <f t="shared" si="64"/>
        <v>0</v>
      </c>
      <c r="H280" s="47">
        <f t="shared" si="65"/>
        <v>0</v>
      </c>
      <c r="I280" s="47">
        <f t="shared" si="66"/>
        <v>0</v>
      </c>
      <c r="J280" s="47">
        <f t="shared" si="67"/>
        <v>0</v>
      </c>
      <c r="K280" s="47">
        <f t="shared" si="68"/>
        <v>0</v>
      </c>
      <c r="L280" s="47">
        <f t="shared" si="69"/>
        <v>0</v>
      </c>
      <c r="M280" s="47">
        <f t="shared" si="70"/>
        <v>0</v>
      </c>
      <c r="N280" s="80">
        <v>0</v>
      </c>
      <c r="O280" s="47">
        <v>0</v>
      </c>
      <c r="P280" s="47">
        <v>0</v>
      </c>
      <c r="Q280" s="47">
        <v>0</v>
      </c>
      <c r="R280" s="47">
        <v>0</v>
      </c>
      <c r="S280" s="130">
        <v>0</v>
      </c>
      <c r="T280" s="47">
        <v>0</v>
      </c>
      <c r="U280" s="81">
        <f t="shared" si="72"/>
        <v>0</v>
      </c>
      <c r="V280" s="47">
        <v>0</v>
      </c>
      <c r="W280" s="47">
        <v>0</v>
      </c>
      <c r="X280" s="47">
        <v>0</v>
      </c>
      <c r="Y280" s="47">
        <v>0</v>
      </c>
      <c r="Z280" s="47">
        <v>0</v>
      </c>
      <c r="AA280" s="47">
        <v>0</v>
      </c>
      <c r="AB280" s="47">
        <v>0</v>
      </c>
      <c r="AC280" s="71">
        <f t="shared" si="73"/>
        <v>0</v>
      </c>
      <c r="AD280" s="113">
        <f t="shared" si="74"/>
        <v>0</v>
      </c>
    </row>
    <row r="281" spans="1:30" s="49" customFormat="1" ht="12.75" hidden="1">
      <c r="A281" s="94">
        <v>276</v>
      </c>
      <c r="B281" s="36"/>
      <c r="C281" s="141"/>
      <c r="D281" s="57"/>
      <c r="E281" s="79">
        <f t="shared" si="71"/>
        <v>0</v>
      </c>
      <c r="F281" s="80">
        <v>0</v>
      </c>
      <c r="G281" s="47">
        <f t="shared" si="64"/>
        <v>0</v>
      </c>
      <c r="H281" s="47">
        <f t="shared" si="65"/>
        <v>0</v>
      </c>
      <c r="I281" s="47">
        <f t="shared" si="66"/>
        <v>0</v>
      </c>
      <c r="J281" s="47">
        <f t="shared" si="67"/>
        <v>0</v>
      </c>
      <c r="K281" s="47">
        <f t="shared" si="68"/>
        <v>0</v>
      </c>
      <c r="L281" s="47">
        <f t="shared" si="69"/>
        <v>0</v>
      </c>
      <c r="M281" s="47">
        <f t="shared" si="70"/>
        <v>0</v>
      </c>
      <c r="N281" s="80">
        <v>0</v>
      </c>
      <c r="O281" s="47">
        <v>0</v>
      </c>
      <c r="P281" s="47">
        <v>0</v>
      </c>
      <c r="Q281" s="47">
        <v>0</v>
      </c>
      <c r="R281" s="47">
        <v>0</v>
      </c>
      <c r="S281" s="130">
        <v>0</v>
      </c>
      <c r="T281" s="47">
        <v>0</v>
      </c>
      <c r="U281" s="81">
        <f t="shared" si="72"/>
        <v>0</v>
      </c>
      <c r="V281" s="47">
        <v>0</v>
      </c>
      <c r="W281" s="47">
        <v>0</v>
      </c>
      <c r="X281" s="47">
        <v>0</v>
      </c>
      <c r="Y281" s="47">
        <v>0</v>
      </c>
      <c r="Z281" s="47">
        <v>0</v>
      </c>
      <c r="AA281" s="47">
        <v>0</v>
      </c>
      <c r="AB281" s="47">
        <v>0</v>
      </c>
      <c r="AC281" s="71">
        <f t="shared" si="73"/>
        <v>0</v>
      </c>
      <c r="AD281" s="113">
        <f t="shared" si="74"/>
        <v>0</v>
      </c>
    </row>
    <row r="282" spans="1:30" s="49" customFormat="1" ht="12.75" hidden="1">
      <c r="A282" s="94">
        <v>277</v>
      </c>
      <c r="B282" s="36"/>
      <c r="C282" s="141"/>
      <c r="D282" s="57"/>
      <c r="E282" s="79">
        <f t="shared" si="71"/>
        <v>0</v>
      </c>
      <c r="F282" s="80">
        <v>0</v>
      </c>
      <c r="G282" s="47">
        <f t="shared" si="64"/>
        <v>0</v>
      </c>
      <c r="H282" s="47">
        <f t="shared" si="65"/>
        <v>0</v>
      </c>
      <c r="I282" s="47">
        <f t="shared" si="66"/>
        <v>0</v>
      </c>
      <c r="J282" s="47">
        <f t="shared" si="67"/>
        <v>0</v>
      </c>
      <c r="K282" s="47">
        <f t="shared" si="68"/>
        <v>0</v>
      </c>
      <c r="L282" s="47">
        <f t="shared" si="69"/>
        <v>0</v>
      </c>
      <c r="M282" s="47">
        <f t="shared" si="70"/>
        <v>0</v>
      </c>
      <c r="N282" s="80">
        <v>0</v>
      </c>
      <c r="O282" s="47">
        <v>0</v>
      </c>
      <c r="P282" s="47">
        <v>0</v>
      </c>
      <c r="Q282" s="47">
        <v>0</v>
      </c>
      <c r="R282" s="47">
        <v>0</v>
      </c>
      <c r="S282" s="130">
        <v>0</v>
      </c>
      <c r="T282" s="47">
        <v>0</v>
      </c>
      <c r="U282" s="81">
        <f t="shared" si="72"/>
        <v>0</v>
      </c>
      <c r="V282" s="47">
        <v>0</v>
      </c>
      <c r="W282" s="47">
        <v>0</v>
      </c>
      <c r="X282" s="47">
        <v>0</v>
      </c>
      <c r="Y282" s="47">
        <v>0</v>
      </c>
      <c r="Z282" s="47">
        <v>0</v>
      </c>
      <c r="AA282" s="47">
        <v>0</v>
      </c>
      <c r="AB282" s="47">
        <v>0</v>
      </c>
      <c r="AC282" s="71">
        <f t="shared" si="73"/>
        <v>0</v>
      </c>
      <c r="AD282" s="113">
        <f t="shared" si="74"/>
        <v>0</v>
      </c>
    </row>
    <row r="283" spans="1:30" s="49" customFormat="1" ht="12.75" hidden="1">
      <c r="A283" s="94">
        <v>278</v>
      </c>
      <c r="B283" s="36"/>
      <c r="C283" s="141"/>
      <c r="D283" s="57"/>
      <c r="E283" s="79">
        <f t="shared" si="71"/>
        <v>0</v>
      </c>
      <c r="F283" s="80">
        <v>0</v>
      </c>
      <c r="G283" s="47">
        <f t="shared" si="64"/>
        <v>0</v>
      </c>
      <c r="H283" s="47">
        <f t="shared" si="65"/>
        <v>0</v>
      </c>
      <c r="I283" s="47">
        <f t="shared" si="66"/>
        <v>0</v>
      </c>
      <c r="J283" s="47">
        <f t="shared" si="67"/>
        <v>0</v>
      </c>
      <c r="K283" s="47">
        <f t="shared" si="68"/>
        <v>0</v>
      </c>
      <c r="L283" s="47">
        <f t="shared" si="69"/>
        <v>0</v>
      </c>
      <c r="M283" s="47">
        <f t="shared" si="70"/>
        <v>0</v>
      </c>
      <c r="N283" s="80">
        <v>0</v>
      </c>
      <c r="O283" s="47">
        <v>0</v>
      </c>
      <c r="P283" s="47">
        <v>0</v>
      </c>
      <c r="Q283" s="47">
        <v>0</v>
      </c>
      <c r="R283" s="47">
        <v>0</v>
      </c>
      <c r="S283" s="130">
        <v>0</v>
      </c>
      <c r="T283" s="47">
        <v>0</v>
      </c>
      <c r="U283" s="81">
        <f t="shared" si="72"/>
        <v>0</v>
      </c>
      <c r="V283" s="47">
        <v>0</v>
      </c>
      <c r="W283" s="47">
        <v>0</v>
      </c>
      <c r="X283" s="47">
        <v>0</v>
      </c>
      <c r="Y283" s="47">
        <v>0</v>
      </c>
      <c r="Z283" s="47">
        <v>0</v>
      </c>
      <c r="AA283" s="47">
        <v>0</v>
      </c>
      <c r="AB283" s="47">
        <v>0</v>
      </c>
      <c r="AC283" s="71">
        <f t="shared" si="73"/>
        <v>0</v>
      </c>
      <c r="AD283" s="113">
        <f t="shared" si="74"/>
        <v>0</v>
      </c>
    </row>
    <row r="284" spans="1:30" s="49" customFormat="1" ht="12.75" hidden="1">
      <c r="A284" s="94">
        <v>279</v>
      </c>
      <c r="B284" s="36"/>
      <c r="C284" s="141"/>
      <c r="D284" s="57"/>
      <c r="E284" s="79">
        <f t="shared" si="71"/>
        <v>0</v>
      </c>
      <c r="F284" s="80">
        <v>0</v>
      </c>
      <c r="G284" s="47">
        <f t="shared" si="64"/>
        <v>0</v>
      </c>
      <c r="H284" s="47">
        <f t="shared" si="65"/>
        <v>0</v>
      </c>
      <c r="I284" s="47">
        <f t="shared" si="66"/>
        <v>0</v>
      </c>
      <c r="J284" s="47">
        <f t="shared" si="67"/>
        <v>0</v>
      </c>
      <c r="K284" s="47">
        <f t="shared" si="68"/>
        <v>0</v>
      </c>
      <c r="L284" s="47">
        <f t="shared" si="69"/>
        <v>0</v>
      </c>
      <c r="M284" s="47">
        <f t="shared" si="70"/>
        <v>0</v>
      </c>
      <c r="N284" s="80">
        <v>0</v>
      </c>
      <c r="O284" s="47">
        <v>0</v>
      </c>
      <c r="P284" s="47">
        <v>0</v>
      </c>
      <c r="Q284" s="47">
        <v>0</v>
      </c>
      <c r="R284" s="47">
        <v>0</v>
      </c>
      <c r="S284" s="130">
        <v>0</v>
      </c>
      <c r="T284" s="47">
        <v>0</v>
      </c>
      <c r="U284" s="81">
        <f t="shared" si="72"/>
        <v>0</v>
      </c>
      <c r="V284" s="47">
        <v>0</v>
      </c>
      <c r="W284" s="47">
        <v>0</v>
      </c>
      <c r="X284" s="47">
        <v>0</v>
      </c>
      <c r="Y284" s="47">
        <v>0</v>
      </c>
      <c r="Z284" s="47">
        <v>0</v>
      </c>
      <c r="AA284" s="47">
        <v>0</v>
      </c>
      <c r="AB284" s="47">
        <v>0</v>
      </c>
      <c r="AC284" s="71">
        <f t="shared" si="73"/>
        <v>0</v>
      </c>
      <c r="AD284" s="113">
        <f t="shared" si="74"/>
        <v>0</v>
      </c>
    </row>
    <row r="285" spans="1:30" s="49" customFormat="1" ht="12.75" hidden="1">
      <c r="A285" s="94">
        <v>280</v>
      </c>
      <c r="B285" s="36"/>
      <c r="C285" s="141"/>
      <c r="D285" s="57"/>
      <c r="E285" s="79">
        <f t="shared" si="71"/>
        <v>0</v>
      </c>
      <c r="F285" s="80">
        <v>0</v>
      </c>
      <c r="G285" s="47">
        <f t="shared" si="64"/>
        <v>0</v>
      </c>
      <c r="H285" s="47">
        <f t="shared" si="65"/>
        <v>0</v>
      </c>
      <c r="I285" s="47">
        <f t="shared" si="66"/>
        <v>0</v>
      </c>
      <c r="J285" s="47">
        <f t="shared" si="67"/>
        <v>0</v>
      </c>
      <c r="K285" s="47">
        <f t="shared" si="68"/>
        <v>0</v>
      </c>
      <c r="L285" s="47">
        <f t="shared" si="69"/>
        <v>0</v>
      </c>
      <c r="M285" s="47">
        <f t="shared" si="70"/>
        <v>0</v>
      </c>
      <c r="N285" s="80">
        <v>0</v>
      </c>
      <c r="O285" s="47">
        <v>0</v>
      </c>
      <c r="P285" s="47">
        <v>0</v>
      </c>
      <c r="Q285" s="47">
        <v>0</v>
      </c>
      <c r="R285" s="47">
        <v>0</v>
      </c>
      <c r="S285" s="130">
        <v>0</v>
      </c>
      <c r="T285" s="47">
        <v>0</v>
      </c>
      <c r="U285" s="81">
        <f t="shared" si="72"/>
        <v>0</v>
      </c>
      <c r="V285" s="47">
        <v>0</v>
      </c>
      <c r="W285" s="47">
        <v>0</v>
      </c>
      <c r="X285" s="47">
        <v>0</v>
      </c>
      <c r="Y285" s="47">
        <v>0</v>
      </c>
      <c r="Z285" s="47">
        <v>0</v>
      </c>
      <c r="AA285" s="47">
        <v>0</v>
      </c>
      <c r="AB285" s="47">
        <v>0</v>
      </c>
      <c r="AC285" s="71">
        <f t="shared" si="73"/>
        <v>0</v>
      </c>
      <c r="AD285" s="113">
        <f t="shared" si="74"/>
        <v>0</v>
      </c>
    </row>
    <row r="286" spans="1:30" s="49" customFormat="1" ht="12.75" hidden="1">
      <c r="A286" s="94">
        <v>281</v>
      </c>
      <c r="B286" s="36"/>
      <c r="C286" s="141"/>
      <c r="D286" s="57"/>
      <c r="E286" s="79">
        <f t="shared" si="71"/>
        <v>0</v>
      </c>
      <c r="F286" s="80">
        <v>0</v>
      </c>
      <c r="G286" s="47">
        <f t="shared" si="64"/>
        <v>0</v>
      </c>
      <c r="H286" s="47">
        <f t="shared" si="65"/>
        <v>0</v>
      </c>
      <c r="I286" s="47">
        <f t="shared" si="66"/>
        <v>0</v>
      </c>
      <c r="J286" s="47">
        <f t="shared" si="67"/>
        <v>0</v>
      </c>
      <c r="K286" s="47">
        <f t="shared" si="68"/>
        <v>0</v>
      </c>
      <c r="L286" s="47">
        <f t="shared" si="69"/>
        <v>0</v>
      </c>
      <c r="M286" s="47">
        <f t="shared" si="70"/>
        <v>0</v>
      </c>
      <c r="N286" s="80">
        <v>0</v>
      </c>
      <c r="O286" s="47">
        <v>0</v>
      </c>
      <c r="P286" s="47">
        <v>0</v>
      </c>
      <c r="Q286" s="47">
        <v>0</v>
      </c>
      <c r="R286" s="47">
        <v>0</v>
      </c>
      <c r="S286" s="130">
        <v>0</v>
      </c>
      <c r="T286" s="47">
        <v>0</v>
      </c>
      <c r="U286" s="81">
        <f t="shared" si="72"/>
        <v>0</v>
      </c>
      <c r="V286" s="47">
        <v>0</v>
      </c>
      <c r="W286" s="47">
        <v>0</v>
      </c>
      <c r="X286" s="47">
        <v>0</v>
      </c>
      <c r="Y286" s="47">
        <v>0</v>
      </c>
      <c r="Z286" s="47">
        <v>0</v>
      </c>
      <c r="AA286" s="47">
        <v>0</v>
      </c>
      <c r="AB286" s="47">
        <v>0</v>
      </c>
      <c r="AC286" s="71">
        <f t="shared" si="73"/>
        <v>0</v>
      </c>
      <c r="AD286" s="113">
        <f t="shared" si="74"/>
        <v>0</v>
      </c>
    </row>
    <row r="287" spans="1:30" s="49" customFormat="1" ht="12.75" hidden="1">
      <c r="A287" s="94">
        <v>282</v>
      </c>
      <c r="B287" s="36"/>
      <c r="C287" s="141"/>
      <c r="D287" s="57"/>
      <c r="E287" s="79">
        <f t="shared" si="71"/>
        <v>0</v>
      </c>
      <c r="F287" s="80">
        <v>0</v>
      </c>
      <c r="G287" s="47">
        <f t="shared" si="64"/>
        <v>0</v>
      </c>
      <c r="H287" s="47">
        <f t="shared" si="65"/>
        <v>0</v>
      </c>
      <c r="I287" s="47">
        <f t="shared" si="66"/>
        <v>0</v>
      </c>
      <c r="J287" s="47">
        <f t="shared" si="67"/>
        <v>0</v>
      </c>
      <c r="K287" s="47">
        <f t="shared" si="68"/>
        <v>0</v>
      </c>
      <c r="L287" s="47">
        <f t="shared" si="69"/>
        <v>0</v>
      </c>
      <c r="M287" s="47">
        <f t="shared" si="70"/>
        <v>0</v>
      </c>
      <c r="N287" s="80">
        <v>0</v>
      </c>
      <c r="O287" s="47">
        <v>0</v>
      </c>
      <c r="P287" s="47">
        <v>0</v>
      </c>
      <c r="Q287" s="47">
        <v>0</v>
      </c>
      <c r="R287" s="47">
        <v>0</v>
      </c>
      <c r="S287" s="130">
        <v>0</v>
      </c>
      <c r="T287" s="47">
        <v>0</v>
      </c>
      <c r="U287" s="81">
        <f t="shared" si="72"/>
        <v>0</v>
      </c>
      <c r="V287" s="47">
        <v>0</v>
      </c>
      <c r="W287" s="47">
        <v>0</v>
      </c>
      <c r="X287" s="47">
        <v>0</v>
      </c>
      <c r="Y287" s="47">
        <v>0</v>
      </c>
      <c r="Z287" s="47">
        <v>0</v>
      </c>
      <c r="AA287" s="47">
        <v>0</v>
      </c>
      <c r="AB287" s="47">
        <v>0</v>
      </c>
      <c r="AC287" s="71">
        <f t="shared" si="73"/>
        <v>0</v>
      </c>
      <c r="AD287" s="113">
        <f t="shared" si="74"/>
        <v>0</v>
      </c>
    </row>
    <row r="288" spans="1:30" s="49" customFormat="1" ht="12.75" hidden="1">
      <c r="A288" s="94">
        <v>283</v>
      </c>
      <c r="B288" s="36"/>
      <c r="C288" s="141"/>
      <c r="D288" s="57"/>
      <c r="E288" s="79">
        <f t="shared" si="71"/>
        <v>0</v>
      </c>
      <c r="F288" s="80">
        <v>0</v>
      </c>
      <c r="G288" s="47">
        <f t="shared" si="64"/>
        <v>0</v>
      </c>
      <c r="H288" s="47">
        <f t="shared" si="65"/>
        <v>0</v>
      </c>
      <c r="I288" s="47">
        <f t="shared" si="66"/>
        <v>0</v>
      </c>
      <c r="J288" s="47">
        <f t="shared" si="67"/>
        <v>0</v>
      </c>
      <c r="K288" s="47">
        <f t="shared" si="68"/>
        <v>0</v>
      </c>
      <c r="L288" s="47">
        <f t="shared" si="69"/>
        <v>0</v>
      </c>
      <c r="M288" s="47">
        <f t="shared" si="70"/>
        <v>0</v>
      </c>
      <c r="N288" s="80">
        <v>0</v>
      </c>
      <c r="O288" s="47">
        <v>0</v>
      </c>
      <c r="P288" s="47">
        <v>0</v>
      </c>
      <c r="Q288" s="47">
        <v>0</v>
      </c>
      <c r="R288" s="47">
        <v>0</v>
      </c>
      <c r="S288" s="130">
        <v>0</v>
      </c>
      <c r="T288" s="47">
        <v>0</v>
      </c>
      <c r="U288" s="81">
        <f t="shared" si="72"/>
        <v>0</v>
      </c>
      <c r="V288" s="47">
        <v>0</v>
      </c>
      <c r="W288" s="47">
        <v>0</v>
      </c>
      <c r="X288" s="47">
        <v>0</v>
      </c>
      <c r="Y288" s="47">
        <v>0</v>
      </c>
      <c r="Z288" s="47">
        <v>0</v>
      </c>
      <c r="AA288" s="47">
        <v>0</v>
      </c>
      <c r="AB288" s="47">
        <v>0</v>
      </c>
      <c r="AC288" s="71">
        <f t="shared" si="73"/>
        <v>0</v>
      </c>
      <c r="AD288" s="113">
        <f t="shared" si="74"/>
        <v>0</v>
      </c>
    </row>
    <row r="289" spans="1:30" s="49" customFormat="1" ht="12.75" hidden="1">
      <c r="A289" s="94">
        <v>284</v>
      </c>
      <c r="B289" s="36"/>
      <c r="C289" s="141"/>
      <c r="D289" s="57"/>
      <c r="E289" s="79">
        <f t="shared" si="71"/>
        <v>0</v>
      </c>
      <c r="F289" s="80">
        <v>0</v>
      </c>
      <c r="G289" s="47">
        <f t="shared" si="64"/>
        <v>0</v>
      </c>
      <c r="H289" s="47">
        <f t="shared" si="65"/>
        <v>0</v>
      </c>
      <c r="I289" s="47">
        <f t="shared" si="66"/>
        <v>0</v>
      </c>
      <c r="J289" s="47">
        <f t="shared" si="67"/>
        <v>0</v>
      </c>
      <c r="K289" s="47">
        <f t="shared" si="68"/>
        <v>0</v>
      </c>
      <c r="L289" s="47">
        <f t="shared" si="69"/>
        <v>0</v>
      </c>
      <c r="M289" s="47">
        <f t="shared" si="70"/>
        <v>0</v>
      </c>
      <c r="N289" s="80">
        <v>0</v>
      </c>
      <c r="O289" s="47">
        <v>0</v>
      </c>
      <c r="P289" s="47">
        <v>0</v>
      </c>
      <c r="Q289" s="47">
        <v>0</v>
      </c>
      <c r="R289" s="47">
        <v>0</v>
      </c>
      <c r="S289" s="130">
        <v>0</v>
      </c>
      <c r="T289" s="47">
        <v>0</v>
      </c>
      <c r="U289" s="81">
        <f t="shared" si="72"/>
        <v>0</v>
      </c>
      <c r="V289" s="47">
        <v>0</v>
      </c>
      <c r="W289" s="47">
        <v>0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71">
        <f t="shared" si="73"/>
        <v>0</v>
      </c>
      <c r="AD289" s="113">
        <f t="shared" si="74"/>
        <v>0</v>
      </c>
    </row>
    <row r="290" spans="1:30" s="49" customFormat="1" ht="12.75" hidden="1">
      <c r="A290" s="94">
        <v>285</v>
      </c>
      <c r="B290" s="36"/>
      <c r="C290" s="141"/>
      <c r="D290" s="57"/>
      <c r="E290" s="79">
        <f t="shared" si="71"/>
        <v>0</v>
      </c>
      <c r="F290" s="80">
        <v>0</v>
      </c>
      <c r="G290" s="47">
        <f t="shared" si="64"/>
        <v>0</v>
      </c>
      <c r="H290" s="47">
        <f t="shared" si="65"/>
        <v>0</v>
      </c>
      <c r="I290" s="47">
        <f t="shared" si="66"/>
        <v>0</v>
      </c>
      <c r="J290" s="47">
        <f t="shared" si="67"/>
        <v>0</v>
      </c>
      <c r="K290" s="47">
        <f t="shared" si="68"/>
        <v>0</v>
      </c>
      <c r="L290" s="47">
        <f t="shared" si="69"/>
        <v>0</v>
      </c>
      <c r="M290" s="47">
        <f t="shared" si="70"/>
        <v>0</v>
      </c>
      <c r="N290" s="80">
        <v>0</v>
      </c>
      <c r="O290" s="47">
        <v>0</v>
      </c>
      <c r="P290" s="47">
        <v>0</v>
      </c>
      <c r="Q290" s="47">
        <v>0</v>
      </c>
      <c r="R290" s="47">
        <v>0</v>
      </c>
      <c r="S290" s="130">
        <v>0</v>
      </c>
      <c r="T290" s="47">
        <v>0</v>
      </c>
      <c r="U290" s="81">
        <f t="shared" si="72"/>
        <v>0</v>
      </c>
      <c r="V290" s="47">
        <v>0</v>
      </c>
      <c r="W290" s="47">
        <v>0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71">
        <f t="shared" si="73"/>
        <v>0</v>
      </c>
      <c r="AD290" s="113">
        <f t="shared" si="74"/>
        <v>0</v>
      </c>
    </row>
    <row r="291" spans="1:30" s="49" customFormat="1" ht="12.75" hidden="1">
      <c r="A291" s="94">
        <v>286</v>
      </c>
      <c r="B291" s="36"/>
      <c r="C291" s="141"/>
      <c r="D291" s="57"/>
      <c r="E291" s="79">
        <f t="shared" si="71"/>
        <v>0</v>
      </c>
      <c r="F291" s="80">
        <v>0</v>
      </c>
      <c r="G291" s="47">
        <f t="shared" si="64"/>
        <v>0</v>
      </c>
      <c r="H291" s="47">
        <f t="shared" si="65"/>
        <v>0</v>
      </c>
      <c r="I291" s="47">
        <f t="shared" si="66"/>
        <v>0</v>
      </c>
      <c r="J291" s="47">
        <f t="shared" si="67"/>
        <v>0</v>
      </c>
      <c r="K291" s="47">
        <f t="shared" si="68"/>
        <v>0</v>
      </c>
      <c r="L291" s="47">
        <f t="shared" si="69"/>
        <v>0</v>
      </c>
      <c r="M291" s="47">
        <f t="shared" si="70"/>
        <v>0</v>
      </c>
      <c r="N291" s="80">
        <v>0</v>
      </c>
      <c r="O291" s="47">
        <v>0</v>
      </c>
      <c r="P291" s="47">
        <v>0</v>
      </c>
      <c r="Q291" s="47">
        <v>0</v>
      </c>
      <c r="R291" s="47">
        <v>0</v>
      </c>
      <c r="S291" s="130">
        <v>0</v>
      </c>
      <c r="T291" s="47">
        <v>0</v>
      </c>
      <c r="U291" s="81">
        <f t="shared" si="72"/>
        <v>0</v>
      </c>
      <c r="V291" s="47">
        <v>0</v>
      </c>
      <c r="W291" s="47">
        <v>0</v>
      </c>
      <c r="X291" s="47">
        <v>0</v>
      </c>
      <c r="Y291" s="47">
        <v>0</v>
      </c>
      <c r="Z291" s="47">
        <v>0</v>
      </c>
      <c r="AA291" s="47">
        <v>0</v>
      </c>
      <c r="AB291" s="47">
        <v>0</v>
      </c>
      <c r="AC291" s="71">
        <f t="shared" si="73"/>
        <v>0</v>
      </c>
      <c r="AD291" s="113">
        <f t="shared" si="74"/>
        <v>0</v>
      </c>
    </row>
    <row r="292" spans="1:30" s="49" customFormat="1" ht="12.75" hidden="1">
      <c r="A292" s="94">
        <v>287</v>
      </c>
      <c r="B292" s="36"/>
      <c r="C292" s="141"/>
      <c r="D292" s="57"/>
      <c r="E292" s="79">
        <f t="shared" si="71"/>
        <v>0</v>
      </c>
      <c r="F292" s="80">
        <v>0</v>
      </c>
      <c r="G292" s="47">
        <f t="shared" si="64"/>
        <v>0</v>
      </c>
      <c r="H292" s="47">
        <f t="shared" si="65"/>
        <v>0</v>
      </c>
      <c r="I292" s="47">
        <f t="shared" si="66"/>
        <v>0</v>
      </c>
      <c r="J292" s="47">
        <f t="shared" si="67"/>
        <v>0</v>
      </c>
      <c r="K292" s="47">
        <f t="shared" si="68"/>
        <v>0</v>
      </c>
      <c r="L292" s="47">
        <f t="shared" si="69"/>
        <v>0</v>
      </c>
      <c r="M292" s="47">
        <f t="shared" si="70"/>
        <v>0</v>
      </c>
      <c r="N292" s="80">
        <v>0</v>
      </c>
      <c r="O292" s="47">
        <v>0</v>
      </c>
      <c r="P292" s="47">
        <v>0</v>
      </c>
      <c r="Q292" s="47">
        <v>0</v>
      </c>
      <c r="R292" s="47">
        <v>0</v>
      </c>
      <c r="S292" s="130">
        <v>0</v>
      </c>
      <c r="T292" s="47">
        <v>0</v>
      </c>
      <c r="U292" s="81">
        <f t="shared" si="72"/>
        <v>0</v>
      </c>
      <c r="V292" s="47">
        <v>0</v>
      </c>
      <c r="W292" s="47">
        <v>0</v>
      </c>
      <c r="X292" s="47">
        <v>0</v>
      </c>
      <c r="Y292" s="47">
        <v>0</v>
      </c>
      <c r="Z292" s="47">
        <v>0</v>
      </c>
      <c r="AA292" s="47">
        <v>0</v>
      </c>
      <c r="AB292" s="47">
        <v>0</v>
      </c>
      <c r="AC292" s="71">
        <f t="shared" si="73"/>
        <v>0</v>
      </c>
      <c r="AD292" s="113">
        <f t="shared" si="74"/>
        <v>0</v>
      </c>
    </row>
    <row r="293" spans="1:30" s="49" customFormat="1" ht="12.75" hidden="1">
      <c r="A293" s="94">
        <v>288</v>
      </c>
      <c r="B293" s="36"/>
      <c r="C293" s="141"/>
      <c r="D293" s="57"/>
      <c r="E293" s="79">
        <f t="shared" si="71"/>
        <v>0</v>
      </c>
      <c r="F293" s="80">
        <v>0</v>
      </c>
      <c r="G293" s="47">
        <f t="shared" si="64"/>
        <v>0</v>
      </c>
      <c r="H293" s="47">
        <f t="shared" si="65"/>
        <v>0</v>
      </c>
      <c r="I293" s="47">
        <f t="shared" si="66"/>
        <v>0</v>
      </c>
      <c r="J293" s="47">
        <f t="shared" si="67"/>
        <v>0</v>
      </c>
      <c r="K293" s="47">
        <f t="shared" si="68"/>
        <v>0</v>
      </c>
      <c r="L293" s="47">
        <f t="shared" si="69"/>
        <v>0</v>
      </c>
      <c r="M293" s="47">
        <f t="shared" si="70"/>
        <v>0</v>
      </c>
      <c r="N293" s="80">
        <v>0</v>
      </c>
      <c r="O293" s="47">
        <v>0</v>
      </c>
      <c r="P293" s="47">
        <v>0</v>
      </c>
      <c r="Q293" s="47">
        <v>0</v>
      </c>
      <c r="R293" s="47">
        <v>0</v>
      </c>
      <c r="S293" s="130">
        <v>0</v>
      </c>
      <c r="T293" s="47">
        <v>0</v>
      </c>
      <c r="U293" s="81">
        <f t="shared" si="72"/>
        <v>0</v>
      </c>
      <c r="V293" s="47"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71">
        <f t="shared" si="73"/>
        <v>0</v>
      </c>
      <c r="AD293" s="113">
        <f t="shared" si="74"/>
        <v>0</v>
      </c>
    </row>
    <row r="294" spans="1:30" s="49" customFormat="1" ht="12.75" hidden="1">
      <c r="A294" s="94">
        <v>289</v>
      </c>
      <c r="B294" s="36"/>
      <c r="C294" s="141"/>
      <c r="D294" s="57"/>
      <c r="E294" s="79">
        <f t="shared" si="71"/>
        <v>0</v>
      </c>
      <c r="F294" s="80">
        <v>0</v>
      </c>
      <c r="G294" s="47">
        <f t="shared" si="64"/>
        <v>0</v>
      </c>
      <c r="H294" s="47">
        <f t="shared" si="65"/>
        <v>0</v>
      </c>
      <c r="I294" s="47">
        <f t="shared" si="66"/>
        <v>0</v>
      </c>
      <c r="J294" s="47">
        <f t="shared" si="67"/>
        <v>0</v>
      </c>
      <c r="K294" s="47">
        <f t="shared" si="68"/>
        <v>0</v>
      </c>
      <c r="L294" s="47">
        <f t="shared" si="69"/>
        <v>0</v>
      </c>
      <c r="M294" s="47">
        <f t="shared" si="70"/>
        <v>0</v>
      </c>
      <c r="N294" s="80">
        <v>0</v>
      </c>
      <c r="O294" s="47">
        <v>0</v>
      </c>
      <c r="P294" s="47">
        <v>0</v>
      </c>
      <c r="Q294" s="47">
        <v>0</v>
      </c>
      <c r="R294" s="47">
        <v>0</v>
      </c>
      <c r="S294" s="130">
        <v>0</v>
      </c>
      <c r="T294" s="47">
        <v>0</v>
      </c>
      <c r="U294" s="81">
        <f t="shared" si="72"/>
        <v>0</v>
      </c>
      <c r="V294" s="47">
        <v>0</v>
      </c>
      <c r="W294" s="47">
        <v>0</v>
      </c>
      <c r="X294" s="47">
        <v>0</v>
      </c>
      <c r="Y294" s="47">
        <v>0</v>
      </c>
      <c r="Z294" s="47">
        <v>0</v>
      </c>
      <c r="AA294" s="47">
        <v>0</v>
      </c>
      <c r="AB294" s="47">
        <v>0</v>
      </c>
      <c r="AC294" s="71">
        <f t="shared" si="73"/>
        <v>0</v>
      </c>
      <c r="AD294" s="113">
        <f t="shared" si="74"/>
        <v>0</v>
      </c>
    </row>
    <row r="295" spans="1:30" s="49" customFormat="1" ht="12.75" hidden="1">
      <c r="A295" s="94">
        <v>290</v>
      </c>
      <c r="B295" s="36"/>
      <c r="C295" s="141"/>
      <c r="D295" s="57"/>
      <c r="E295" s="79">
        <f t="shared" si="71"/>
        <v>0</v>
      </c>
      <c r="F295" s="80">
        <v>0</v>
      </c>
      <c r="G295" s="47">
        <f t="shared" si="64"/>
        <v>0</v>
      </c>
      <c r="H295" s="47">
        <f t="shared" si="65"/>
        <v>0</v>
      </c>
      <c r="I295" s="47">
        <f t="shared" si="66"/>
        <v>0</v>
      </c>
      <c r="J295" s="47">
        <f t="shared" si="67"/>
        <v>0</v>
      </c>
      <c r="K295" s="47">
        <f t="shared" si="68"/>
        <v>0</v>
      </c>
      <c r="L295" s="47">
        <f t="shared" si="69"/>
        <v>0</v>
      </c>
      <c r="M295" s="47">
        <f t="shared" si="70"/>
        <v>0</v>
      </c>
      <c r="N295" s="80">
        <v>0</v>
      </c>
      <c r="O295" s="47">
        <v>0</v>
      </c>
      <c r="P295" s="47">
        <v>0</v>
      </c>
      <c r="Q295" s="47">
        <v>0</v>
      </c>
      <c r="R295" s="47">
        <v>0</v>
      </c>
      <c r="S295" s="130">
        <v>0</v>
      </c>
      <c r="T295" s="47">
        <v>0</v>
      </c>
      <c r="U295" s="81">
        <f t="shared" si="72"/>
        <v>0</v>
      </c>
      <c r="V295" s="47"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71">
        <f t="shared" si="73"/>
        <v>0</v>
      </c>
      <c r="AD295" s="113">
        <f t="shared" si="74"/>
        <v>0</v>
      </c>
    </row>
    <row r="296" spans="1:30" s="49" customFormat="1" ht="12.75" hidden="1">
      <c r="A296" s="94">
        <v>291</v>
      </c>
      <c r="B296" s="36"/>
      <c r="C296" s="141"/>
      <c r="D296" s="57"/>
      <c r="E296" s="79">
        <f t="shared" si="71"/>
        <v>0</v>
      </c>
      <c r="F296" s="80">
        <v>0</v>
      </c>
      <c r="G296" s="47">
        <f t="shared" si="64"/>
        <v>0</v>
      </c>
      <c r="H296" s="47">
        <f t="shared" si="65"/>
        <v>0</v>
      </c>
      <c r="I296" s="47">
        <f t="shared" si="66"/>
        <v>0</v>
      </c>
      <c r="J296" s="47">
        <f t="shared" si="67"/>
        <v>0</v>
      </c>
      <c r="K296" s="47">
        <f t="shared" si="68"/>
        <v>0</v>
      </c>
      <c r="L296" s="47">
        <f t="shared" si="69"/>
        <v>0</v>
      </c>
      <c r="M296" s="47">
        <f t="shared" si="70"/>
        <v>0</v>
      </c>
      <c r="N296" s="80">
        <v>0</v>
      </c>
      <c r="O296" s="47">
        <v>0</v>
      </c>
      <c r="P296" s="47">
        <v>0</v>
      </c>
      <c r="Q296" s="47">
        <v>0</v>
      </c>
      <c r="R296" s="47">
        <v>0</v>
      </c>
      <c r="S296" s="130">
        <v>0</v>
      </c>
      <c r="T296" s="47">
        <v>0</v>
      </c>
      <c r="U296" s="81">
        <f t="shared" si="72"/>
        <v>0</v>
      </c>
      <c r="V296" s="47">
        <v>0</v>
      </c>
      <c r="W296" s="47">
        <v>0</v>
      </c>
      <c r="X296" s="47">
        <v>0</v>
      </c>
      <c r="Y296" s="47">
        <v>0</v>
      </c>
      <c r="Z296" s="47">
        <v>0</v>
      </c>
      <c r="AA296" s="47">
        <v>0</v>
      </c>
      <c r="AB296" s="47">
        <v>0</v>
      </c>
      <c r="AC296" s="71">
        <f t="shared" si="73"/>
        <v>0</v>
      </c>
      <c r="AD296" s="113">
        <f t="shared" si="74"/>
        <v>0</v>
      </c>
    </row>
    <row r="297" spans="1:30" s="49" customFormat="1" ht="12.75" hidden="1">
      <c r="A297" s="94">
        <v>292</v>
      </c>
      <c r="B297" s="36"/>
      <c r="C297" s="141"/>
      <c r="D297" s="57"/>
      <c r="E297" s="79">
        <f t="shared" si="71"/>
        <v>0</v>
      </c>
      <c r="F297" s="80">
        <v>0</v>
      </c>
      <c r="G297" s="47">
        <f t="shared" si="64"/>
        <v>0</v>
      </c>
      <c r="H297" s="47">
        <f t="shared" si="65"/>
        <v>0</v>
      </c>
      <c r="I297" s="47">
        <f t="shared" si="66"/>
        <v>0</v>
      </c>
      <c r="J297" s="47">
        <f t="shared" si="67"/>
        <v>0</v>
      </c>
      <c r="K297" s="47">
        <f t="shared" si="68"/>
        <v>0</v>
      </c>
      <c r="L297" s="47">
        <f t="shared" si="69"/>
        <v>0</v>
      </c>
      <c r="M297" s="47">
        <f t="shared" si="70"/>
        <v>0</v>
      </c>
      <c r="N297" s="80">
        <v>0</v>
      </c>
      <c r="O297" s="47">
        <v>0</v>
      </c>
      <c r="P297" s="47">
        <v>0</v>
      </c>
      <c r="Q297" s="47">
        <v>0</v>
      </c>
      <c r="R297" s="47">
        <v>0</v>
      </c>
      <c r="S297" s="130">
        <v>0</v>
      </c>
      <c r="T297" s="47">
        <v>0</v>
      </c>
      <c r="U297" s="81">
        <f t="shared" si="72"/>
        <v>0</v>
      </c>
      <c r="V297" s="47">
        <v>0</v>
      </c>
      <c r="W297" s="47">
        <v>0</v>
      </c>
      <c r="X297" s="47">
        <v>0</v>
      </c>
      <c r="Y297" s="47">
        <v>0</v>
      </c>
      <c r="Z297" s="47">
        <v>0</v>
      </c>
      <c r="AA297" s="47">
        <v>0</v>
      </c>
      <c r="AB297" s="47">
        <v>0</v>
      </c>
      <c r="AC297" s="71">
        <f t="shared" si="73"/>
        <v>0</v>
      </c>
      <c r="AD297" s="113">
        <f t="shared" si="74"/>
        <v>0</v>
      </c>
    </row>
    <row r="298" spans="1:30" s="49" customFormat="1" ht="12.75" hidden="1">
      <c r="A298" s="94">
        <v>293</v>
      </c>
      <c r="B298" s="36"/>
      <c r="C298" s="141"/>
      <c r="D298" s="57"/>
      <c r="E298" s="79">
        <f t="shared" si="71"/>
        <v>0</v>
      </c>
      <c r="F298" s="80">
        <v>0</v>
      </c>
      <c r="G298" s="47">
        <f t="shared" si="64"/>
        <v>0</v>
      </c>
      <c r="H298" s="47">
        <f t="shared" si="65"/>
        <v>0</v>
      </c>
      <c r="I298" s="47">
        <f t="shared" si="66"/>
        <v>0</v>
      </c>
      <c r="J298" s="47">
        <f t="shared" si="67"/>
        <v>0</v>
      </c>
      <c r="K298" s="47">
        <f t="shared" si="68"/>
        <v>0</v>
      </c>
      <c r="L298" s="47">
        <f t="shared" si="69"/>
        <v>0</v>
      </c>
      <c r="M298" s="47">
        <f t="shared" si="70"/>
        <v>0</v>
      </c>
      <c r="N298" s="80">
        <v>0</v>
      </c>
      <c r="O298" s="47">
        <v>0</v>
      </c>
      <c r="P298" s="47">
        <v>0</v>
      </c>
      <c r="Q298" s="47">
        <v>0</v>
      </c>
      <c r="R298" s="47">
        <v>0</v>
      </c>
      <c r="S298" s="130">
        <v>0</v>
      </c>
      <c r="T298" s="47">
        <v>0</v>
      </c>
      <c r="U298" s="81">
        <f t="shared" si="72"/>
        <v>0</v>
      </c>
      <c r="V298" s="47">
        <v>0</v>
      </c>
      <c r="W298" s="47">
        <v>0</v>
      </c>
      <c r="X298" s="47">
        <v>0</v>
      </c>
      <c r="Y298" s="47">
        <v>0</v>
      </c>
      <c r="Z298" s="47">
        <v>0</v>
      </c>
      <c r="AA298" s="47">
        <v>0</v>
      </c>
      <c r="AB298" s="47">
        <v>0</v>
      </c>
      <c r="AC298" s="71">
        <f t="shared" si="73"/>
        <v>0</v>
      </c>
      <c r="AD298" s="113">
        <f t="shared" si="74"/>
        <v>0</v>
      </c>
    </row>
    <row r="299" spans="1:30" s="49" customFormat="1" ht="12.75" hidden="1">
      <c r="A299" s="94">
        <v>294</v>
      </c>
      <c r="B299" s="36"/>
      <c r="C299" s="141"/>
      <c r="D299" s="57"/>
      <c r="E299" s="79">
        <f t="shared" si="71"/>
        <v>0</v>
      </c>
      <c r="F299" s="80">
        <v>0</v>
      </c>
      <c r="G299" s="47">
        <f t="shared" si="64"/>
        <v>0</v>
      </c>
      <c r="H299" s="47">
        <f t="shared" si="65"/>
        <v>0</v>
      </c>
      <c r="I299" s="47">
        <f t="shared" si="66"/>
        <v>0</v>
      </c>
      <c r="J299" s="47">
        <f t="shared" si="67"/>
        <v>0</v>
      </c>
      <c r="K299" s="47">
        <f t="shared" si="68"/>
        <v>0</v>
      </c>
      <c r="L299" s="47">
        <f t="shared" si="69"/>
        <v>0</v>
      </c>
      <c r="M299" s="47">
        <f t="shared" si="70"/>
        <v>0</v>
      </c>
      <c r="N299" s="80">
        <v>0</v>
      </c>
      <c r="O299" s="47">
        <v>0</v>
      </c>
      <c r="P299" s="47">
        <v>0</v>
      </c>
      <c r="Q299" s="47">
        <v>0</v>
      </c>
      <c r="R299" s="47">
        <v>0</v>
      </c>
      <c r="S299" s="130">
        <v>0</v>
      </c>
      <c r="T299" s="47">
        <v>0</v>
      </c>
      <c r="U299" s="81">
        <f t="shared" si="72"/>
        <v>0</v>
      </c>
      <c r="V299" s="47">
        <v>0</v>
      </c>
      <c r="W299" s="47">
        <v>0</v>
      </c>
      <c r="X299" s="47">
        <v>0</v>
      </c>
      <c r="Y299" s="47">
        <v>0</v>
      </c>
      <c r="Z299" s="47">
        <v>0</v>
      </c>
      <c r="AA299" s="47">
        <v>0</v>
      </c>
      <c r="AB299" s="47">
        <v>0</v>
      </c>
      <c r="AC299" s="71">
        <f t="shared" si="73"/>
        <v>0</v>
      </c>
      <c r="AD299" s="113">
        <f t="shared" si="74"/>
        <v>0</v>
      </c>
    </row>
    <row r="300" spans="1:30" s="49" customFormat="1" ht="12.75" hidden="1">
      <c r="A300" s="94">
        <v>295</v>
      </c>
      <c r="B300" s="36"/>
      <c r="C300" s="141"/>
      <c r="D300" s="57"/>
      <c r="E300" s="79">
        <f t="shared" si="71"/>
        <v>0</v>
      </c>
      <c r="F300" s="80">
        <v>0</v>
      </c>
      <c r="G300" s="47">
        <f t="shared" si="64"/>
        <v>0</v>
      </c>
      <c r="H300" s="47">
        <f t="shared" si="65"/>
        <v>0</v>
      </c>
      <c r="I300" s="47">
        <f t="shared" si="66"/>
        <v>0</v>
      </c>
      <c r="J300" s="47">
        <f t="shared" si="67"/>
        <v>0</v>
      </c>
      <c r="K300" s="47">
        <f t="shared" si="68"/>
        <v>0</v>
      </c>
      <c r="L300" s="47">
        <f t="shared" si="69"/>
        <v>0</v>
      </c>
      <c r="M300" s="47">
        <f t="shared" si="70"/>
        <v>0</v>
      </c>
      <c r="N300" s="80">
        <v>0</v>
      </c>
      <c r="O300" s="47">
        <v>0</v>
      </c>
      <c r="P300" s="47">
        <v>0</v>
      </c>
      <c r="Q300" s="47">
        <v>0</v>
      </c>
      <c r="R300" s="47">
        <v>0</v>
      </c>
      <c r="S300" s="130">
        <v>0</v>
      </c>
      <c r="T300" s="47">
        <v>0</v>
      </c>
      <c r="U300" s="81">
        <f t="shared" si="72"/>
        <v>0</v>
      </c>
      <c r="V300" s="47">
        <v>0</v>
      </c>
      <c r="W300" s="47">
        <v>0</v>
      </c>
      <c r="X300" s="47">
        <v>0</v>
      </c>
      <c r="Y300" s="47">
        <v>0</v>
      </c>
      <c r="Z300" s="47">
        <v>0</v>
      </c>
      <c r="AA300" s="47">
        <v>0</v>
      </c>
      <c r="AB300" s="47">
        <v>0</v>
      </c>
      <c r="AC300" s="71">
        <f t="shared" si="73"/>
        <v>0</v>
      </c>
      <c r="AD300" s="113">
        <f t="shared" si="74"/>
        <v>0</v>
      </c>
    </row>
    <row r="301" spans="1:30" s="49" customFormat="1" ht="12.75" hidden="1">
      <c r="A301" s="94">
        <v>296</v>
      </c>
      <c r="B301" s="36"/>
      <c r="C301" s="141"/>
      <c r="D301" s="57"/>
      <c r="E301" s="79">
        <f t="shared" si="71"/>
        <v>0</v>
      </c>
      <c r="F301" s="80">
        <v>0</v>
      </c>
      <c r="G301" s="47">
        <f t="shared" si="64"/>
        <v>0</v>
      </c>
      <c r="H301" s="47">
        <f t="shared" si="65"/>
        <v>0</v>
      </c>
      <c r="I301" s="47">
        <f t="shared" si="66"/>
        <v>0</v>
      </c>
      <c r="J301" s="47">
        <f t="shared" si="67"/>
        <v>0</v>
      </c>
      <c r="K301" s="47">
        <f t="shared" si="68"/>
        <v>0</v>
      </c>
      <c r="L301" s="47">
        <f t="shared" si="69"/>
        <v>0</v>
      </c>
      <c r="M301" s="47">
        <f t="shared" si="70"/>
        <v>0</v>
      </c>
      <c r="N301" s="80">
        <v>0</v>
      </c>
      <c r="O301" s="47">
        <v>0</v>
      </c>
      <c r="P301" s="47">
        <v>0</v>
      </c>
      <c r="Q301" s="47">
        <v>0</v>
      </c>
      <c r="R301" s="47">
        <v>0</v>
      </c>
      <c r="S301" s="130">
        <v>0</v>
      </c>
      <c r="T301" s="47">
        <v>0</v>
      </c>
      <c r="U301" s="81">
        <f t="shared" si="72"/>
        <v>0</v>
      </c>
      <c r="V301" s="47">
        <v>0</v>
      </c>
      <c r="W301" s="47">
        <v>0</v>
      </c>
      <c r="X301" s="47">
        <v>0</v>
      </c>
      <c r="Y301" s="47">
        <v>0</v>
      </c>
      <c r="Z301" s="47">
        <v>0</v>
      </c>
      <c r="AA301" s="47">
        <v>0</v>
      </c>
      <c r="AB301" s="47">
        <v>0</v>
      </c>
      <c r="AC301" s="71">
        <f t="shared" si="73"/>
        <v>0</v>
      </c>
      <c r="AD301" s="113">
        <f t="shared" si="74"/>
        <v>0</v>
      </c>
    </row>
    <row r="302" spans="1:30" s="49" customFormat="1" ht="12.75" hidden="1">
      <c r="A302" s="94">
        <v>297</v>
      </c>
      <c r="B302" s="36"/>
      <c r="C302" s="141"/>
      <c r="D302" s="57"/>
      <c r="E302" s="79">
        <f t="shared" si="71"/>
        <v>0</v>
      </c>
      <c r="F302" s="80">
        <v>0</v>
      </c>
      <c r="G302" s="47">
        <f t="shared" si="64"/>
        <v>0</v>
      </c>
      <c r="H302" s="47">
        <f t="shared" si="65"/>
        <v>0</v>
      </c>
      <c r="I302" s="47">
        <f t="shared" si="66"/>
        <v>0</v>
      </c>
      <c r="J302" s="47">
        <f t="shared" si="67"/>
        <v>0</v>
      </c>
      <c r="K302" s="47">
        <f t="shared" si="68"/>
        <v>0</v>
      </c>
      <c r="L302" s="47">
        <f t="shared" si="69"/>
        <v>0</v>
      </c>
      <c r="M302" s="47">
        <f t="shared" si="70"/>
        <v>0</v>
      </c>
      <c r="N302" s="80">
        <v>0</v>
      </c>
      <c r="O302" s="47">
        <v>0</v>
      </c>
      <c r="P302" s="47">
        <v>0</v>
      </c>
      <c r="Q302" s="47">
        <v>0</v>
      </c>
      <c r="R302" s="47">
        <v>0</v>
      </c>
      <c r="S302" s="130">
        <v>0</v>
      </c>
      <c r="T302" s="47">
        <v>0</v>
      </c>
      <c r="U302" s="81">
        <f t="shared" si="72"/>
        <v>0</v>
      </c>
      <c r="V302" s="47">
        <v>0</v>
      </c>
      <c r="W302" s="47">
        <v>0</v>
      </c>
      <c r="X302" s="47">
        <v>0</v>
      </c>
      <c r="Y302" s="47">
        <v>0</v>
      </c>
      <c r="Z302" s="47">
        <v>0</v>
      </c>
      <c r="AA302" s="47">
        <v>0</v>
      </c>
      <c r="AB302" s="47">
        <v>0</v>
      </c>
      <c r="AC302" s="71">
        <f t="shared" si="73"/>
        <v>0</v>
      </c>
      <c r="AD302" s="113">
        <f t="shared" si="74"/>
        <v>0</v>
      </c>
    </row>
    <row r="303" spans="1:30" s="49" customFormat="1" ht="12.75" hidden="1">
      <c r="A303" s="94">
        <v>298</v>
      </c>
      <c r="B303" s="36"/>
      <c r="C303" s="141"/>
      <c r="D303" s="57"/>
      <c r="E303" s="79">
        <f t="shared" si="71"/>
        <v>0</v>
      </c>
      <c r="F303" s="80">
        <v>0</v>
      </c>
      <c r="G303" s="47">
        <f t="shared" si="64"/>
        <v>0</v>
      </c>
      <c r="H303" s="47">
        <f t="shared" si="65"/>
        <v>0</v>
      </c>
      <c r="I303" s="47">
        <f t="shared" si="66"/>
        <v>0</v>
      </c>
      <c r="J303" s="47">
        <f t="shared" si="67"/>
        <v>0</v>
      </c>
      <c r="K303" s="47">
        <f t="shared" si="68"/>
        <v>0</v>
      </c>
      <c r="L303" s="47">
        <f t="shared" si="69"/>
        <v>0</v>
      </c>
      <c r="M303" s="47">
        <f t="shared" si="70"/>
        <v>0</v>
      </c>
      <c r="N303" s="80">
        <v>0</v>
      </c>
      <c r="O303" s="47">
        <v>0</v>
      </c>
      <c r="P303" s="47">
        <v>0</v>
      </c>
      <c r="Q303" s="47">
        <v>0</v>
      </c>
      <c r="R303" s="47">
        <v>0</v>
      </c>
      <c r="S303" s="130">
        <v>0</v>
      </c>
      <c r="T303" s="47">
        <v>0</v>
      </c>
      <c r="U303" s="81">
        <f t="shared" si="72"/>
        <v>0</v>
      </c>
      <c r="V303" s="47">
        <v>0</v>
      </c>
      <c r="W303" s="47">
        <v>0</v>
      </c>
      <c r="X303" s="47">
        <v>0</v>
      </c>
      <c r="Y303" s="47">
        <v>0</v>
      </c>
      <c r="Z303" s="47">
        <v>0</v>
      </c>
      <c r="AA303" s="47">
        <v>0</v>
      </c>
      <c r="AB303" s="47">
        <v>0</v>
      </c>
      <c r="AC303" s="71">
        <f t="shared" si="73"/>
        <v>0</v>
      </c>
      <c r="AD303" s="113">
        <f t="shared" si="74"/>
        <v>0</v>
      </c>
    </row>
    <row r="304" spans="1:30" s="49" customFormat="1" ht="12.75" hidden="1">
      <c r="A304" s="94">
        <v>299</v>
      </c>
      <c r="B304" s="36"/>
      <c r="C304" s="141"/>
      <c r="D304" s="57"/>
      <c r="E304" s="79">
        <f t="shared" si="71"/>
        <v>0</v>
      </c>
      <c r="F304" s="80">
        <v>0</v>
      </c>
      <c r="G304" s="47">
        <f t="shared" si="64"/>
        <v>0</v>
      </c>
      <c r="H304" s="47">
        <f t="shared" si="65"/>
        <v>0</v>
      </c>
      <c r="I304" s="47">
        <f t="shared" si="66"/>
        <v>0</v>
      </c>
      <c r="J304" s="47">
        <f t="shared" si="67"/>
        <v>0</v>
      </c>
      <c r="K304" s="47">
        <f t="shared" si="68"/>
        <v>0</v>
      </c>
      <c r="L304" s="47">
        <f t="shared" si="69"/>
        <v>0</v>
      </c>
      <c r="M304" s="47">
        <f t="shared" si="70"/>
        <v>0</v>
      </c>
      <c r="N304" s="80">
        <v>0</v>
      </c>
      <c r="O304" s="47">
        <v>0</v>
      </c>
      <c r="P304" s="47">
        <v>0</v>
      </c>
      <c r="Q304" s="47">
        <v>0</v>
      </c>
      <c r="R304" s="47">
        <v>0</v>
      </c>
      <c r="S304" s="130">
        <v>0</v>
      </c>
      <c r="T304" s="47">
        <v>0</v>
      </c>
      <c r="U304" s="81">
        <f t="shared" si="72"/>
        <v>0</v>
      </c>
      <c r="V304" s="47">
        <v>0</v>
      </c>
      <c r="W304" s="47">
        <v>0</v>
      </c>
      <c r="X304" s="47">
        <v>0</v>
      </c>
      <c r="Y304" s="47">
        <v>0</v>
      </c>
      <c r="Z304" s="47">
        <v>0</v>
      </c>
      <c r="AA304" s="47">
        <v>0</v>
      </c>
      <c r="AB304" s="47">
        <v>0</v>
      </c>
      <c r="AC304" s="71">
        <f t="shared" si="73"/>
        <v>0</v>
      </c>
      <c r="AD304" s="113">
        <f t="shared" si="74"/>
        <v>0</v>
      </c>
    </row>
    <row r="305" spans="1:30" s="49" customFormat="1" ht="12.75" hidden="1">
      <c r="A305" s="94">
        <v>300</v>
      </c>
      <c r="B305" s="36"/>
      <c r="C305" s="141"/>
      <c r="D305" s="57"/>
      <c r="E305" s="79">
        <f t="shared" si="71"/>
        <v>0</v>
      </c>
      <c r="F305" s="80">
        <v>0</v>
      </c>
      <c r="G305" s="47">
        <f t="shared" si="64"/>
        <v>0</v>
      </c>
      <c r="H305" s="47">
        <f t="shared" si="65"/>
        <v>0</v>
      </c>
      <c r="I305" s="47">
        <f t="shared" si="66"/>
        <v>0</v>
      </c>
      <c r="J305" s="47">
        <f t="shared" si="67"/>
        <v>0</v>
      </c>
      <c r="K305" s="47">
        <f t="shared" si="68"/>
        <v>0</v>
      </c>
      <c r="L305" s="47">
        <f t="shared" si="69"/>
        <v>0</v>
      </c>
      <c r="M305" s="47">
        <f t="shared" si="70"/>
        <v>0</v>
      </c>
      <c r="N305" s="80">
        <v>0</v>
      </c>
      <c r="O305" s="47">
        <v>0</v>
      </c>
      <c r="P305" s="47">
        <v>0</v>
      </c>
      <c r="Q305" s="47">
        <v>0</v>
      </c>
      <c r="R305" s="47">
        <v>0</v>
      </c>
      <c r="S305" s="130">
        <v>0</v>
      </c>
      <c r="T305" s="47">
        <v>0</v>
      </c>
      <c r="U305" s="81">
        <f t="shared" si="72"/>
        <v>0</v>
      </c>
      <c r="V305" s="47">
        <v>0</v>
      </c>
      <c r="W305" s="47">
        <v>0</v>
      </c>
      <c r="X305" s="47">
        <v>0</v>
      </c>
      <c r="Y305" s="47">
        <v>0</v>
      </c>
      <c r="Z305" s="47">
        <v>0</v>
      </c>
      <c r="AA305" s="47">
        <v>0</v>
      </c>
      <c r="AB305" s="47">
        <v>0</v>
      </c>
      <c r="AC305" s="71">
        <f t="shared" si="73"/>
        <v>0</v>
      </c>
      <c r="AD305" s="113">
        <f t="shared" si="74"/>
        <v>0</v>
      </c>
    </row>
    <row r="306" spans="1:30" s="49" customFormat="1" ht="12.75" hidden="1">
      <c r="A306" s="94">
        <v>301</v>
      </c>
      <c r="B306" s="36"/>
      <c r="C306" s="141"/>
      <c r="D306" s="57"/>
      <c r="E306" s="79">
        <f t="shared" si="71"/>
        <v>0</v>
      </c>
      <c r="F306" s="80">
        <v>0</v>
      </c>
      <c r="G306" s="47">
        <f t="shared" si="64"/>
        <v>0</v>
      </c>
      <c r="H306" s="47">
        <f t="shared" si="65"/>
        <v>0</v>
      </c>
      <c r="I306" s="47">
        <f t="shared" si="66"/>
        <v>0</v>
      </c>
      <c r="J306" s="47">
        <f t="shared" si="67"/>
        <v>0</v>
      </c>
      <c r="K306" s="47">
        <f t="shared" si="68"/>
        <v>0</v>
      </c>
      <c r="L306" s="47">
        <f t="shared" si="69"/>
        <v>0</v>
      </c>
      <c r="M306" s="47">
        <f t="shared" si="70"/>
        <v>0</v>
      </c>
      <c r="N306" s="80">
        <v>0</v>
      </c>
      <c r="O306" s="47">
        <v>0</v>
      </c>
      <c r="P306" s="47">
        <v>0</v>
      </c>
      <c r="Q306" s="47">
        <v>0</v>
      </c>
      <c r="R306" s="47">
        <v>0</v>
      </c>
      <c r="S306" s="130">
        <v>0</v>
      </c>
      <c r="T306" s="47">
        <v>0</v>
      </c>
      <c r="U306" s="81">
        <f t="shared" si="72"/>
        <v>0</v>
      </c>
      <c r="V306" s="47">
        <v>0</v>
      </c>
      <c r="W306" s="47">
        <v>0</v>
      </c>
      <c r="X306" s="47">
        <v>0</v>
      </c>
      <c r="Y306" s="47">
        <v>0</v>
      </c>
      <c r="Z306" s="47">
        <v>0</v>
      </c>
      <c r="AA306" s="47">
        <v>0</v>
      </c>
      <c r="AB306" s="47">
        <v>0</v>
      </c>
      <c r="AC306" s="71">
        <f t="shared" si="73"/>
        <v>0</v>
      </c>
      <c r="AD306" s="113">
        <f t="shared" si="74"/>
        <v>0</v>
      </c>
    </row>
    <row r="307" spans="1:30" s="49" customFormat="1" ht="12.75" hidden="1">
      <c r="A307" s="94">
        <v>302</v>
      </c>
      <c r="B307" s="36"/>
      <c r="C307" s="141"/>
      <c r="D307" s="57"/>
      <c r="E307" s="79">
        <f t="shared" si="71"/>
        <v>0</v>
      </c>
      <c r="F307" s="80">
        <v>0</v>
      </c>
      <c r="G307" s="47">
        <f t="shared" si="64"/>
        <v>0</v>
      </c>
      <c r="H307" s="47">
        <f t="shared" si="65"/>
        <v>0</v>
      </c>
      <c r="I307" s="47">
        <f t="shared" si="66"/>
        <v>0</v>
      </c>
      <c r="J307" s="47">
        <f t="shared" si="67"/>
        <v>0</v>
      </c>
      <c r="K307" s="47">
        <f t="shared" si="68"/>
        <v>0</v>
      </c>
      <c r="L307" s="47">
        <f t="shared" si="69"/>
        <v>0</v>
      </c>
      <c r="M307" s="47">
        <f t="shared" si="70"/>
        <v>0</v>
      </c>
      <c r="N307" s="80">
        <v>0</v>
      </c>
      <c r="O307" s="47">
        <v>0</v>
      </c>
      <c r="P307" s="47">
        <v>0</v>
      </c>
      <c r="Q307" s="47">
        <v>0</v>
      </c>
      <c r="R307" s="47">
        <v>0</v>
      </c>
      <c r="S307" s="130">
        <v>0</v>
      </c>
      <c r="T307" s="47">
        <v>0</v>
      </c>
      <c r="U307" s="81">
        <f t="shared" si="72"/>
        <v>0</v>
      </c>
      <c r="V307" s="47">
        <v>0</v>
      </c>
      <c r="W307" s="47">
        <v>0</v>
      </c>
      <c r="X307" s="47">
        <v>0</v>
      </c>
      <c r="Y307" s="47">
        <v>0</v>
      </c>
      <c r="Z307" s="47">
        <v>0</v>
      </c>
      <c r="AA307" s="47">
        <v>0</v>
      </c>
      <c r="AB307" s="47">
        <v>0</v>
      </c>
      <c r="AC307" s="71">
        <f t="shared" si="73"/>
        <v>0</v>
      </c>
      <c r="AD307" s="113">
        <f t="shared" si="74"/>
        <v>0</v>
      </c>
    </row>
    <row r="308" spans="1:30" s="49" customFormat="1" ht="12.75" hidden="1">
      <c r="A308" s="94">
        <v>303</v>
      </c>
      <c r="B308" s="36"/>
      <c r="C308" s="141"/>
      <c r="D308" s="57"/>
      <c r="E308" s="79">
        <f t="shared" si="71"/>
        <v>0</v>
      </c>
      <c r="F308" s="80">
        <v>0</v>
      </c>
      <c r="G308" s="47">
        <f t="shared" si="64"/>
        <v>0</v>
      </c>
      <c r="H308" s="47">
        <f t="shared" si="65"/>
        <v>0</v>
      </c>
      <c r="I308" s="47">
        <f t="shared" si="66"/>
        <v>0</v>
      </c>
      <c r="J308" s="47">
        <f t="shared" si="67"/>
        <v>0</v>
      </c>
      <c r="K308" s="47">
        <f t="shared" si="68"/>
        <v>0</v>
      </c>
      <c r="L308" s="47">
        <f t="shared" si="69"/>
        <v>0</v>
      </c>
      <c r="M308" s="47">
        <f t="shared" si="70"/>
        <v>0</v>
      </c>
      <c r="N308" s="80">
        <v>0</v>
      </c>
      <c r="O308" s="47">
        <v>0</v>
      </c>
      <c r="P308" s="47">
        <v>0</v>
      </c>
      <c r="Q308" s="47">
        <v>0</v>
      </c>
      <c r="R308" s="47">
        <v>0</v>
      </c>
      <c r="S308" s="130">
        <v>0</v>
      </c>
      <c r="T308" s="47">
        <v>0</v>
      </c>
      <c r="U308" s="81">
        <f t="shared" si="72"/>
        <v>0</v>
      </c>
      <c r="V308" s="47">
        <v>0</v>
      </c>
      <c r="W308" s="47">
        <v>0</v>
      </c>
      <c r="X308" s="47">
        <v>0</v>
      </c>
      <c r="Y308" s="47">
        <v>0</v>
      </c>
      <c r="Z308" s="47">
        <v>0</v>
      </c>
      <c r="AA308" s="47">
        <v>0</v>
      </c>
      <c r="AB308" s="47">
        <v>0</v>
      </c>
      <c r="AC308" s="71">
        <f t="shared" si="73"/>
        <v>0</v>
      </c>
      <c r="AD308" s="113">
        <f t="shared" si="74"/>
        <v>0</v>
      </c>
    </row>
    <row r="309" spans="1:30" s="49" customFormat="1" ht="12.75" hidden="1">
      <c r="A309" s="94">
        <v>304</v>
      </c>
      <c r="B309" s="36"/>
      <c r="C309" s="141"/>
      <c r="D309" s="57"/>
      <c r="E309" s="79">
        <f t="shared" si="71"/>
        <v>0</v>
      </c>
      <c r="F309" s="80">
        <v>0</v>
      </c>
      <c r="G309" s="47">
        <f t="shared" si="64"/>
        <v>0</v>
      </c>
      <c r="H309" s="47">
        <f t="shared" si="65"/>
        <v>0</v>
      </c>
      <c r="I309" s="47">
        <f t="shared" si="66"/>
        <v>0</v>
      </c>
      <c r="J309" s="47">
        <f t="shared" si="67"/>
        <v>0</v>
      </c>
      <c r="K309" s="47">
        <f t="shared" si="68"/>
        <v>0</v>
      </c>
      <c r="L309" s="47">
        <f t="shared" si="69"/>
        <v>0</v>
      </c>
      <c r="M309" s="47">
        <f t="shared" si="70"/>
        <v>0</v>
      </c>
      <c r="N309" s="80">
        <v>0</v>
      </c>
      <c r="O309" s="47">
        <v>0</v>
      </c>
      <c r="P309" s="47">
        <v>0</v>
      </c>
      <c r="Q309" s="47">
        <v>0</v>
      </c>
      <c r="R309" s="47">
        <v>0</v>
      </c>
      <c r="S309" s="130">
        <v>0</v>
      </c>
      <c r="T309" s="47">
        <v>0</v>
      </c>
      <c r="U309" s="81">
        <f t="shared" si="72"/>
        <v>0</v>
      </c>
      <c r="V309" s="47">
        <v>0</v>
      </c>
      <c r="W309" s="47">
        <v>0</v>
      </c>
      <c r="X309" s="47">
        <v>0</v>
      </c>
      <c r="Y309" s="47">
        <v>0</v>
      </c>
      <c r="Z309" s="47">
        <v>0</v>
      </c>
      <c r="AA309" s="47">
        <v>0</v>
      </c>
      <c r="AB309" s="47">
        <v>0</v>
      </c>
      <c r="AC309" s="71">
        <f t="shared" si="73"/>
        <v>0</v>
      </c>
      <c r="AD309" s="113">
        <f t="shared" si="74"/>
        <v>0</v>
      </c>
    </row>
    <row r="310" spans="1:30" s="49" customFormat="1" ht="12.75" hidden="1">
      <c r="A310" s="94">
        <v>305</v>
      </c>
      <c r="B310" s="36"/>
      <c r="C310" s="141"/>
      <c r="D310" s="57"/>
      <c r="E310" s="79">
        <f t="shared" si="71"/>
        <v>0</v>
      </c>
      <c r="F310" s="80">
        <v>0</v>
      </c>
      <c r="G310" s="47">
        <f t="shared" si="64"/>
        <v>0</v>
      </c>
      <c r="H310" s="47">
        <f t="shared" si="65"/>
        <v>0</v>
      </c>
      <c r="I310" s="47">
        <f t="shared" si="66"/>
        <v>0</v>
      </c>
      <c r="J310" s="47">
        <f t="shared" si="67"/>
        <v>0</v>
      </c>
      <c r="K310" s="47">
        <f t="shared" si="68"/>
        <v>0</v>
      </c>
      <c r="L310" s="47">
        <f t="shared" si="69"/>
        <v>0</v>
      </c>
      <c r="M310" s="47">
        <f t="shared" si="70"/>
        <v>0</v>
      </c>
      <c r="N310" s="80">
        <v>0</v>
      </c>
      <c r="O310" s="47">
        <v>0</v>
      </c>
      <c r="P310" s="47">
        <v>0</v>
      </c>
      <c r="Q310" s="47">
        <v>0</v>
      </c>
      <c r="R310" s="47">
        <v>0</v>
      </c>
      <c r="S310" s="130">
        <v>0</v>
      </c>
      <c r="T310" s="47">
        <v>0</v>
      </c>
      <c r="U310" s="81">
        <f t="shared" si="72"/>
        <v>0</v>
      </c>
      <c r="V310" s="47">
        <v>0</v>
      </c>
      <c r="W310" s="47">
        <v>0</v>
      </c>
      <c r="X310" s="47">
        <v>0</v>
      </c>
      <c r="Y310" s="47">
        <v>0</v>
      </c>
      <c r="Z310" s="47">
        <v>0</v>
      </c>
      <c r="AA310" s="47">
        <v>0</v>
      </c>
      <c r="AB310" s="47">
        <v>0</v>
      </c>
      <c r="AC310" s="71">
        <f t="shared" si="73"/>
        <v>0</v>
      </c>
      <c r="AD310" s="113">
        <f t="shared" si="74"/>
        <v>0</v>
      </c>
    </row>
    <row r="311" spans="1:30" s="49" customFormat="1" ht="12.75" hidden="1">
      <c r="A311" s="94">
        <v>306</v>
      </c>
      <c r="B311" s="36"/>
      <c r="C311" s="141"/>
      <c r="D311" s="57"/>
      <c r="E311" s="79">
        <f t="shared" si="71"/>
        <v>0</v>
      </c>
      <c r="F311" s="80">
        <v>0</v>
      </c>
      <c r="G311" s="47">
        <f t="shared" si="64"/>
        <v>0</v>
      </c>
      <c r="H311" s="47">
        <f t="shared" si="65"/>
        <v>0</v>
      </c>
      <c r="I311" s="47">
        <f t="shared" si="66"/>
        <v>0</v>
      </c>
      <c r="J311" s="47">
        <f t="shared" si="67"/>
        <v>0</v>
      </c>
      <c r="K311" s="47">
        <f t="shared" si="68"/>
        <v>0</v>
      </c>
      <c r="L311" s="47">
        <f t="shared" si="69"/>
        <v>0</v>
      </c>
      <c r="M311" s="47">
        <f t="shared" si="70"/>
        <v>0</v>
      </c>
      <c r="N311" s="80">
        <v>0</v>
      </c>
      <c r="O311" s="47">
        <v>0</v>
      </c>
      <c r="P311" s="47">
        <v>0</v>
      </c>
      <c r="Q311" s="47">
        <v>0</v>
      </c>
      <c r="R311" s="47">
        <v>0</v>
      </c>
      <c r="S311" s="130">
        <v>0</v>
      </c>
      <c r="T311" s="47">
        <v>0</v>
      </c>
      <c r="U311" s="81">
        <f t="shared" si="72"/>
        <v>0</v>
      </c>
      <c r="V311" s="47">
        <v>0</v>
      </c>
      <c r="W311" s="47">
        <v>0</v>
      </c>
      <c r="X311" s="47">
        <v>0</v>
      </c>
      <c r="Y311" s="47">
        <v>0</v>
      </c>
      <c r="Z311" s="47">
        <v>0</v>
      </c>
      <c r="AA311" s="47">
        <v>0</v>
      </c>
      <c r="AB311" s="47">
        <v>0</v>
      </c>
      <c r="AC311" s="71">
        <f t="shared" si="73"/>
        <v>0</v>
      </c>
      <c r="AD311" s="113">
        <f t="shared" si="74"/>
        <v>0</v>
      </c>
    </row>
    <row r="312" spans="1:30" s="49" customFormat="1" ht="12.75" hidden="1">
      <c r="A312" s="94">
        <v>307</v>
      </c>
      <c r="B312" s="36"/>
      <c r="C312" s="141"/>
      <c r="D312" s="57"/>
      <c r="E312" s="79">
        <f t="shared" si="71"/>
        <v>0</v>
      </c>
      <c r="F312" s="80">
        <v>0</v>
      </c>
      <c r="G312" s="47">
        <f t="shared" si="64"/>
        <v>0</v>
      </c>
      <c r="H312" s="47">
        <f t="shared" si="65"/>
        <v>0</v>
      </c>
      <c r="I312" s="47">
        <f t="shared" si="66"/>
        <v>0</v>
      </c>
      <c r="J312" s="47">
        <f t="shared" si="67"/>
        <v>0</v>
      </c>
      <c r="K312" s="47">
        <f t="shared" si="68"/>
        <v>0</v>
      </c>
      <c r="L312" s="47">
        <f t="shared" si="69"/>
        <v>0</v>
      </c>
      <c r="M312" s="47">
        <f t="shared" si="70"/>
        <v>0</v>
      </c>
      <c r="N312" s="80">
        <v>0</v>
      </c>
      <c r="O312" s="47">
        <v>0</v>
      </c>
      <c r="P312" s="47">
        <v>0</v>
      </c>
      <c r="Q312" s="47">
        <v>0</v>
      </c>
      <c r="R312" s="47">
        <v>0</v>
      </c>
      <c r="S312" s="130">
        <v>0</v>
      </c>
      <c r="T312" s="47">
        <v>0</v>
      </c>
      <c r="U312" s="81">
        <f t="shared" si="72"/>
        <v>0</v>
      </c>
      <c r="V312" s="47">
        <v>0</v>
      </c>
      <c r="W312" s="47">
        <v>0</v>
      </c>
      <c r="X312" s="47">
        <v>0</v>
      </c>
      <c r="Y312" s="47">
        <v>0</v>
      </c>
      <c r="Z312" s="47">
        <v>0</v>
      </c>
      <c r="AA312" s="47">
        <v>0</v>
      </c>
      <c r="AB312" s="47">
        <v>0</v>
      </c>
      <c r="AC312" s="71">
        <f t="shared" si="73"/>
        <v>0</v>
      </c>
      <c r="AD312" s="113">
        <f t="shared" si="74"/>
        <v>0</v>
      </c>
    </row>
    <row r="313" spans="1:30" s="49" customFormat="1" ht="12.75" hidden="1">
      <c r="A313" s="94">
        <v>308</v>
      </c>
      <c r="B313" s="36"/>
      <c r="C313" s="141"/>
      <c r="D313" s="57"/>
      <c r="E313" s="79">
        <f t="shared" si="71"/>
        <v>0</v>
      </c>
      <c r="F313" s="80">
        <v>0</v>
      </c>
      <c r="G313" s="47">
        <f t="shared" si="64"/>
        <v>0</v>
      </c>
      <c r="H313" s="47">
        <f t="shared" si="65"/>
        <v>0</v>
      </c>
      <c r="I313" s="47">
        <f t="shared" si="66"/>
        <v>0</v>
      </c>
      <c r="J313" s="47">
        <f t="shared" si="67"/>
        <v>0</v>
      </c>
      <c r="K313" s="47">
        <f t="shared" si="68"/>
        <v>0</v>
      </c>
      <c r="L313" s="47">
        <f t="shared" si="69"/>
        <v>0</v>
      </c>
      <c r="M313" s="47">
        <f t="shared" si="70"/>
        <v>0</v>
      </c>
      <c r="N313" s="80">
        <v>0</v>
      </c>
      <c r="O313" s="47">
        <v>0</v>
      </c>
      <c r="P313" s="47">
        <v>0</v>
      </c>
      <c r="Q313" s="47">
        <v>0</v>
      </c>
      <c r="R313" s="47">
        <v>0</v>
      </c>
      <c r="S313" s="130">
        <v>0</v>
      </c>
      <c r="T313" s="47">
        <v>0</v>
      </c>
      <c r="U313" s="81">
        <f t="shared" si="72"/>
        <v>0</v>
      </c>
      <c r="V313" s="47">
        <v>0</v>
      </c>
      <c r="W313" s="47">
        <v>0</v>
      </c>
      <c r="X313" s="47">
        <v>0</v>
      </c>
      <c r="Y313" s="47">
        <v>0</v>
      </c>
      <c r="Z313" s="47">
        <v>0</v>
      </c>
      <c r="AA313" s="47">
        <v>0</v>
      </c>
      <c r="AB313" s="47">
        <v>0</v>
      </c>
      <c r="AC313" s="71">
        <f t="shared" si="73"/>
        <v>0</v>
      </c>
      <c r="AD313" s="113">
        <f t="shared" si="74"/>
        <v>0</v>
      </c>
    </row>
    <row r="314" spans="1:30" s="49" customFormat="1" ht="12.75" hidden="1">
      <c r="A314" s="94">
        <v>309</v>
      </c>
      <c r="B314" s="36"/>
      <c r="C314" s="141"/>
      <c r="D314" s="57"/>
      <c r="E314" s="79">
        <f t="shared" si="71"/>
        <v>0</v>
      </c>
      <c r="F314" s="80">
        <v>0</v>
      </c>
      <c r="G314" s="47">
        <f t="shared" si="64"/>
        <v>0</v>
      </c>
      <c r="H314" s="47">
        <f t="shared" si="65"/>
        <v>0</v>
      </c>
      <c r="I314" s="47">
        <f t="shared" si="66"/>
        <v>0</v>
      </c>
      <c r="J314" s="47">
        <f t="shared" si="67"/>
        <v>0</v>
      </c>
      <c r="K314" s="47">
        <f t="shared" si="68"/>
        <v>0</v>
      </c>
      <c r="L314" s="47">
        <f t="shared" si="69"/>
        <v>0</v>
      </c>
      <c r="M314" s="47">
        <f t="shared" si="70"/>
        <v>0</v>
      </c>
      <c r="N314" s="80">
        <v>0</v>
      </c>
      <c r="O314" s="47">
        <v>0</v>
      </c>
      <c r="P314" s="47">
        <v>0</v>
      </c>
      <c r="Q314" s="47">
        <v>0</v>
      </c>
      <c r="R314" s="47">
        <v>0</v>
      </c>
      <c r="S314" s="130">
        <v>0</v>
      </c>
      <c r="T314" s="47">
        <v>0</v>
      </c>
      <c r="U314" s="81">
        <f t="shared" si="72"/>
        <v>0</v>
      </c>
      <c r="V314" s="47">
        <v>0</v>
      </c>
      <c r="W314" s="47">
        <v>0</v>
      </c>
      <c r="X314" s="47">
        <v>0</v>
      </c>
      <c r="Y314" s="47">
        <v>0</v>
      </c>
      <c r="Z314" s="47">
        <v>0</v>
      </c>
      <c r="AA314" s="47">
        <v>0</v>
      </c>
      <c r="AB314" s="47">
        <v>0</v>
      </c>
      <c r="AC314" s="71">
        <f t="shared" si="73"/>
        <v>0</v>
      </c>
      <c r="AD314" s="113">
        <f t="shared" si="74"/>
        <v>0</v>
      </c>
    </row>
    <row r="315" spans="1:30" s="49" customFormat="1" ht="12.75" hidden="1">
      <c r="A315" s="94">
        <v>310</v>
      </c>
      <c r="B315" s="36"/>
      <c r="C315" s="141"/>
      <c r="D315" s="57"/>
      <c r="E315" s="79">
        <f t="shared" si="71"/>
        <v>0</v>
      </c>
      <c r="F315" s="80">
        <v>0</v>
      </c>
      <c r="G315" s="47">
        <f t="shared" si="64"/>
        <v>0</v>
      </c>
      <c r="H315" s="47">
        <f t="shared" si="65"/>
        <v>0</v>
      </c>
      <c r="I315" s="47">
        <f t="shared" si="66"/>
        <v>0</v>
      </c>
      <c r="J315" s="47">
        <f t="shared" si="67"/>
        <v>0</v>
      </c>
      <c r="K315" s="47">
        <f t="shared" si="68"/>
        <v>0</v>
      </c>
      <c r="L315" s="47">
        <f t="shared" si="69"/>
        <v>0</v>
      </c>
      <c r="M315" s="47">
        <f t="shared" si="70"/>
        <v>0</v>
      </c>
      <c r="N315" s="80">
        <v>0</v>
      </c>
      <c r="O315" s="47">
        <v>0</v>
      </c>
      <c r="P315" s="47">
        <v>0</v>
      </c>
      <c r="Q315" s="47">
        <v>0</v>
      </c>
      <c r="R315" s="47">
        <v>0</v>
      </c>
      <c r="S315" s="130">
        <v>0</v>
      </c>
      <c r="T315" s="47">
        <v>0</v>
      </c>
      <c r="U315" s="81">
        <f t="shared" si="72"/>
        <v>0</v>
      </c>
      <c r="V315" s="47">
        <v>0</v>
      </c>
      <c r="W315" s="47">
        <v>0</v>
      </c>
      <c r="X315" s="47">
        <v>0</v>
      </c>
      <c r="Y315" s="47">
        <v>0</v>
      </c>
      <c r="Z315" s="47">
        <v>0</v>
      </c>
      <c r="AA315" s="47">
        <v>0</v>
      </c>
      <c r="AB315" s="47">
        <v>0</v>
      </c>
      <c r="AC315" s="71">
        <f t="shared" si="73"/>
        <v>0</v>
      </c>
      <c r="AD315" s="113">
        <f t="shared" si="74"/>
        <v>0</v>
      </c>
    </row>
    <row r="316" spans="1:30" s="49" customFormat="1" ht="12.75" hidden="1">
      <c r="A316" s="94">
        <v>311</v>
      </c>
      <c r="B316" s="36"/>
      <c r="C316" s="141"/>
      <c r="D316" s="57"/>
      <c r="E316" s="79">
        <f t="shared" si="71"/>
        <v>0</v>
      </c>
      <c r="F316" s="80">
        <v>0</v>
      </c>
      <c r="G316" s="47">
        <f t="shared" si="64"/>
        <v>0</v>
      </c>
      <c r="H316" s="47">
        <f t="shared" si="65"/>
        <v>0</v>
      </c>
      <c r="I316" s="47">
        <f t="shared" si="66"/>
        <v>0</v>
      </c>
      <c r="J316" s="47">
        <f t="shared" si="67"/>
        <v>0</v>
      </c>
      <c r="K316" s="47">
        <f t="shared" si="68"/>
        <v>0</v>
      </c>
      <c r="L316" s="47">
        <f t="shared" si="69"/>
        <v>0</v>
      </c>
      <c r="M316" s="47">
        <f t="shared" si="70"/>
        <v>0</v>
      </c>
      <c r="N316" s="80">
        <v>0</v>
      </c>
      <c r="O316" s="47">
        <v>0</v>
      </c>
      <c r="P316" s="47">
        <v>0</v>
      </c>
      <c r="Q316" s="47">
        <v>0</v>
      </c>
      <c r="R316" s="47">
        <v>0</v>
      </c>
      <c r="S316" s="130">
        <v>0</v>
      </c>
      <c r="T316" s="47">
        <v>0</v>
      </c>
      <c r="U316" s="81">
        <f t="shared" si="72"/>
        <v>0</v>
      </c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71">
        <f t="shared" si="73"/>
        <v>0</v>
      </c>
      <c r="AD316" s="113">
        <f t="shared" si="74"/>
        <v>0</v>
      </c>
    </row>
    <row r="317" spans="1:30" s="49" customFormat="1" ht="12.75" hidden="1">
      <c r="A317" s="94">
        <v>312</v>
      </c>
      <c r="B317" s="36"/>
      <c r="C317" s="141"/>
      <c r="D317" s="57"/>
      <c r="E317" s="79">
        <f t="shared" si="71"/>
        <v>0</v>
      </c>
      <c r="F317" s="80">
        <v>0</v>
      </c>
      <c r="G317" s="47">
        <f t="shared" si="64"/>
        <v>0</v>
      </c>
      <c r="H317" s="47">
        <f t="shared" si="65"/>
        <v>0</v>
      </c>
      <c r="I317" s="47">
        <f t="shared" si="66"/>
        <v>0</v>
      </c>
      <c r="J317" s="47">
        <f t="shared" si="67"/>
        <v>0</v>
      </c>
      <c r="K317" s="47">
        <f t="shared" si="68"/>
        <v>0</v>
      </c>
      <c r="L317" s="47">
        <f t="shared" si="69"/>
        <v>0</v>
      </c>
      <c r="M317" s="47">
        <f t="shared" si="70"/>
        <v>0</v>
      </c>
      <c r="N317" s="80">
        <v>0</v>
      </c>
      <c r="O317" s="47">
        <v>0</v>
      </c>
      <c r="P317" s="47">
        <v>0</v>
      </c>
      <c r="Q317" s="47">
        <v>0</v>
      </c>
      <c r="R317" s="47">
        <v>0</v>
      </c>
      <c r="S317" s="130">
        <v>0</v>
      </c>
      <c r="T317" s="47">
        <v>0</v>
      </c>
      <c r="U317" s="81">
        <f t="shared" si="72"/>
        <v>0</v>
      </c>
      <c r="V317" s="47"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71">
        <f t="shared" si="73"/>
        <v>0</v>
      </c>
      <c r="AD317" s="113">
        <f t="shared" si="74"/>
        <v>0</v>
      </c>
    </row>
    <row r="318" spans="1:30" s="49" customFormat="1" ht="12.75" hidden="1">
      <c r="A318" s="94">
        <v>313</v>
      </c>
      <c r="B318" s="36"/>
      <c r="C318" s="141"/>
      <c r="D318" s="57"/>
      <c r="E318" s="79">
        <f t="shared" si="71"/>
        <v>0</v>
      </c>
      <c r="F318" s="80">
        <v>0</v>
      </c>
      <c r="G318" s="47">
        <f t="shared" si="64"/>
        <v>0</v>
      </c>
      <c r="H318" s="47">
        <f t="shared" si="65"/>
        <v>0</v>
      </c>
      <c r="I318" s="47">
        <f t="shared" si="66"/>
        <v>0</v>
      </c>
      <c r="J318" s="47">
        <f t="shared" si="67"/>
        <v>0</v>
      </c>
      <c r="K318" s="47">
        <f t="shared" si="68"/>
        <v>0</v>
      </c>
      <c r="L318" s="47">
        <f t="shared" si="69"/>
        <v>0</v>
      </c>
      <c r="M318" s="47">
        <f t="shared" si="70"/>
        <v>0</v>
      </c>
      <c r="N318" s="80">
        <v>0</v>
      </c>
      <c r="O318" s="47">
        <v>0</v>
      </c>
      <c r="P318" s="47">
        <v>0</v>
      </c>
      <c r="Q318" s="47">
        <v>0</v>
      </c>
      <c r="R318" s="47">
        <v>0</v>
      </c>
      <c r="S318" s="130">
        <v>0</v>
      </c>
      <c r="T318" s="47">
        <v>0</v>
      </c>
      <c r="U318" s="81">
        <f t="shared" si="72"/>
        <v>0</v>
      </c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71">
        <f t="shared" si="73"/>
        <v>0</v>
      </c>
      <c r="AD318" s="113">
        <f t="shared" si="74"/>
        <v>0</v>
      </c>
    </row>
    <row r="319" spans="1:30" s="49" customFormat="1" ht="12.75" hidden="1">
      <c r="A319" s="94">
        <v>314</v>
      </c>
      <c r="B319" s="36"/>
      <c r="C319" s="141"/>
      <c r="D319" s="57"/>
      <c r="E319" s="79">
        <f t="shared" si="71"/>
        <v>0</v>
      </c>
      <c r="F319" s="80">
        <v>0</v>
      </c>
      <c r="G319" s="47">
        <f t="shared" si="64"/>
        <v>0</v>
      </c>
      <c r="H319" s="47">
        <f t="shared" si="65"/>
        <v>0</v>
      </c>
      <c r="I319" s="47">
        <f t="shared" si="66"/>
        <v>0</v>
      </c>
      <c r="J319" s="47">
        <f t="shared" si="67"/>
        <v>0</v>
      </c>
      <c r="K319" s="47">
        <f t="shared" si="68"/>
        <v>0</v>
      </c>
      <c r="L319" s="47">
        <f t="shared" si="69"/>
        <v>0</v>
      </c>
      <c r="M319" s="47">
        <f t="shared" si="70"/>
        <v>0</v>
      </c>
      <c r="N319" s="80">
        <v>0</v>
      </c>
      <c r="O319" s="47">
        <v>0</v>
      </c>
      <c r="P319" s="47">
        <v>0</v>
      </c>
      <c r="Q319" s="47">
        <v>0</v>
      </c>
      <c r="R319" s="47">
        <v>0</v>
      </c>
      <c r="S319" s="130">
        <v>0</v>
      </c>
      <c r="T319" s="47">
        <v>0</v>
      </c>
      <c r="U319" s="81">
        <f t="shared" si="72"/>
        <v>0</v>
      </c>
      <c r="V319" s="47">
        <v>0</v>
      </c>
      <c r="W319" s="47">
        <v>0</v>
      </c>
      <c r="X319" s="47">
        <v>0</v>
      </c>
      <c r="Y319" s="47">
        <v>0</v>
      </c>
      <c r="Z319" s="47">
        <v>0</v>
      </c>
      <c r="AA319" s="47">
        <v>0</v>
      </c>
      <c r="AB319" s="47">
        <v>0</v>
      </c>
      <c r="AC319" s="71">
        <f t="shared" si="73"/>
        <v>0</v>
      </c>
      <c r="AD319" s="113">
        <f t="shared" si="74"/>
        <v>0</v>
      </c>
    </row>
    <row r="320" spans="1:30" s="49" customFormat="1" ht="12.75" hidden="1">
      <c r="A320" s="94">
        <v>315</v>
      </c>
      <c r="B320" s="36"/>
      <c r="C320" s="141"/>
      <c r="D320" s="57"/>
      <c r="E320" s="79">
        <f t="shared" si="71"/>
        <v>0</v>
      </c>
      <c r="F320" s="80">
        <v>0</v>
      </c>
      <c r="G320" s="47">
        <f t="shared" si="64"/>
        <v>0</v>
      </c>
      <c r="H320" s="47">
        <f t="shared" si="65"/>
        <v>0</v>
      </c>
      <c r="I320" s="47">
        <f t="shared" si="66"/>
        <v>0</v>
      </c>
      <c r="J320" s="47">
        <f t="shared" si="67"/>
        <v>0</v>
      </c>
      <c r="K320" s="47">
        <f t="shared" si="68"/>
        <v>0</v>
      </c>
      <c r="L320" s="47">
        <f t="shared" si="69"/>
        <v>0</v>
      </c>
      <c r="M320" s="47">
        <f t="shared" si="70"/>
        <v>0</v>
      </c>
      <c r="N320" s="80">
        <v>0</v>
      </c>
      <c r="O320" s="47">
        <v>0</v>
      </c>
      <c r="P320" s="47">
        <v>0</v>
      </c>
      <c r="Q320" s="47">
        <v>0</v>
      </c>
      <c r="R320" s="47">
        <v>0</v>
      </c>
      <c r="S320" s="130">
        <v>0</v>
      </c>
      <c r="T320" s="47">
        <v>0</v>
      </c>
      <c r="U320" s="81">
        <f t="shared" si="72"/>
        <v>0</v>
      </c>
      <c r="V320" s="47">
        <v>0</v>
      </c>
      <c r="W320" s="47">
        <v>0</v>
      </c>
      <c r="X320" s="47">
        <v>0</v>
      </c>
      <c r="Y320" s="47">
        <v>0</v>
      </c>
      <c r="Z320" s="47">
        <v>0</v>
      </c>
      <c r="AA320" s="47">
        <v>0</v>
      </c>
      <c r="AB320" s="47">
        <v>0</v>
      </c>
      <c r="AC320" s="71">
        <f t="shared" si="73"/>
        <v>0</v>
      </c>
      <c r="AD320" s="113">
        <f t="shared" si="74"/>
        <v>0</v>
      </c>
    </row>
    <row r="321" spans="1:30" s="49" customFormat="1" ht="12.75" hidden="1">
      <c r="A321" s="94">
        <v>316</v>
      </c>
      <c r="B321" s="36"/>
      <c r="C321" s="141"/>
      <c r="D321" s="57"/>
      <c r="E321" s="79">
        <f t="shared" si="71"/>
        <v>0</v>
      </c>
      <c r="F321" s="80">
        <v>0</v>
      </c>
      <c r="G321" s="47">
        <f t="shared" si="64"/>
        <v>0</v>
      </c>
      <c r="H321" s="47">
        <f t="shared" si="65"/>
        <v>0</v>
      </c>
      <c r="I321" s="47">
        <f t="shared" si="66"/>
        <v>0</v>
      </c>
      <c r="J321" s="47">
        <f t="shared" si="67"/>
        <v>0</v>
      </c>
      <c r="K321" s="47">
        <f t="shared" si="68"/>
        <v>0</v>
      </c>
      <c r="L321" s="47">
        <f t="shared" si="69"/>
        <v>0</v>
      </c>
      <c r="M321" s="47">
        <f t="shared" si="70"/>
        <v>0</v>
      </c>
      <c r="N321" s="80">
        <v>0</v>
      </c>
      <c r="O321" s="47">
        <v>0</v>
      </c>
      <c r="P321" s="47">
        <v>0</v>
      </c>
      <c r="Q321" s="47">
        <v>0</v>
      </c>
      <c r="R321" s="47">
        <v>0</v>
      </c>
      <c r="S321" s="130">
        <v>0</v>
      </c>
      <c r="T321" s="47">
        <v>0</v>
      </c>
      <c r="U321" s="81">
        <f t="shared" si="72"/>
        <v>0</v>
      </c>
      <c r="V321" s="47">
        <v>0</v>
      </c>
      <c r="W321" s="47">
        <v>0</v>
      </c>
      <c r="X321" s="47">
        <v>0</v>
      </c>
      <c r="Y321" s="47">
        <v>0</v>
      </c>
      <c r="Z321" s="47">
        <v>0</v>
      </c>
      <c r="AA321" s="47">
        <v>0</v>
      </c>
      <c r="AB321" s="47">
        <v>0</v>
      </c>
      <c r="AC321" s="71">
        <f t="shared" si="73"/>
        <v>0</v>
      </c>
      <c r="AD321" s="113">
        <f t="shared" si="74"/>
        <v>0</v>
      </c>
    </row>
    <row r="322" spans="1:30" s="49" customFormat="1" ht="12.75" hidden="1">
      <c r="A322" s="94">
        <v>317</v>
      </c>
      <c r="B322" s="36"/>
      <c r="C322" s="141"/>
      <c r="D322" s="57"/>
      <c r="E322" s="79">
        <f t="shared" si="71"/>
        <v>0</v>
      </c>
      <c r="F322" s="80">
        <v>0</v>
      </c>
      <c r="G322" s="47">
        <f t="shared" si="64"/>
        <v>0</v>
      </c>
      <c r="H322" s="47">
        <f t="shared" si="65"/>
        <v>0</v>
      </c>
      <c r="I322" s="47">
        <f t="shared" si="66"/>
        <v>0</v>
      </c>
      <c r="J322" s="47">
        <f t="shared" si="67"/>
        <v>0</v>
      </c>
      <c r="K322" s="47">
        <f t="shared" si="68"/>
        <v>0</v>
      </c>
      <c r="L322" s="47">
        <f t="shared" si="69"/>
        <v>0</v>
      </c>
      <c r="M322" s="47">
        <f t="shared" si="70"/>
        <v>0</v>
      </c>
      <c r="N322" s="80">
        <v>0</v>
      </c>
      <c r="O322" s="47">
        <v>0</v>
      </c>
      <c r="P322" s="47">
        <v>0</v>
      </c>
      <c r="Q322" s="47">
        <v>0</v>
      </c>
      <c r="R322" s="47">
        <v>0</v>
      </c>
      <c r="S322" s="130">
        <v>0</v>
      </c>
      <c r="T322" s="47">
        <v>0</v>
      </c>
      <c r="U322" s="81">
        <f t="shared" si="72"/>
        <v>0</v>
      </c>
      <c r="V322" s="47">
        <v>0</v>
      </c>
      <c r="W322" s="47">
        <v>0</v>
      </c>
      <c r="X322" s="47">
        <v>0</v>
      </c>
      <c r="Y322" s="47">
        <v>0</v>
      </c>
      <c r="Z322" s="47">
        <v>0</v>
      </c>
      <c r="AA322" s="47">
        <v>0</v>
      </c>
      <c r="AB322" s="47">
        <v>0</v>
      </c>
      <c r="AC322" s="71">
        <f t="shared" si="73"/>
        <v>0</v>
      </c>
      <c r="AD322" s="113">
        <f t="shared" si="74"/>
        <v>0</v>
      </c>
    </row>
    <row r="323" spans="1:30" s="49" customFormat="1" ht="12.75" hidden="1">
      <c r="A323" s="94">
        <v>318</v>
      </c>
      <c r="B323" s="36"/>
      <c r="C323" s="141"/>
      <c r="D323" s="57"/>
      <c r="E323" s="79">
        <f t="shared" si="71"/>
        <v>0</v>
      </c>
      <c r="F323" s="80">
        <v>0</v>
      </c>
      <c r="G323" s="47">
        <f t="shared" si="64"/>
        <v>0</v>
      </c>
      <c r="H323" s="47">
        <f t="shared" si="65"/>
        <v>0</v>
      </c>
      <c r="I323" s="47">
        <f t="shared" si="66"/>
        <v>0</v>
      </c>
      <c r="J323" s="47">
        <f t="shared" si="67"/>
        <v>0</v>
      </c>
      <c r="K323" s="47">
        <f t="shared" si="68"/>
        <v>0</v>
      </c>
      <c r="L323" s="47">
        <f t="shared" si="69"/>
        <v>0</v>
      </c>
      <c r="M323" s="47">
        <f t="shared" si="70"/>
        <v>0</v>
      </c>
      <c r="N323" s="80">
        <v>0</v>
      </c>
      <c r="O323" s="47">
        <v>0</v>
      </c>
      <c r="P323" s="47">
        <v>0</v>
      </c>
      <c r="Q323" s="47">
        <v>0</v>
      </c>
      <c r="R323" s="47">
        <v>0</v>
      </c>
      <c r="S323" s="130">
        <v>0</v>
      </c>
      <c r="T323" s="47">
        <v>0</v>
      </c>
      <c r="U323" s="81">
        <f t="shared" si="72"/>
        <v>0</v>
      </c>
      <c r="V323" s="47">
        <v>0</v>
      </c>
      <c r="W323" s="47">
        <v>0</v>
      </c>
      <c r="X323" s="47">
        <v>0</v>
      </c>
      <c r="Y323" s="47">
        <v>0</v>
      </c>
      <c r="Z323" s="47">
        <v>0</v>
      </c>
      <c r="AA323" s="47">
        <v>0</v>
      </c>
      <c r="AB323" s="47">
        <v>0</v>
      </c>
      <c r="AC323" s="71">
        <f t="shared" si="73"/>
        <v>0</v>
      </c>
      <c r="AD323" s="113">
        <f t="shared" si="74"/>
        <v>0</v>
      </c>
    </row>
    <row r="324" spans="1:30" s="49" customFormat="1" ht="12.75" hidden="1">
      <c r="A324" s="94">
        <v>319</v>
      </c>
      <c r="B324" s="36"/>
      <c r="C324" s="141"/>
      <c r="D324" s="57"/>
      <c r="E324" s="79">
        <f t="shared" si="71"/>
        <v>0</v>
      </c>
      <c r="F324" s="80">
        <v>0</v>
      </c>
      <c r="G324" s="47">
        <f t="shared" si="64"/>
        <v>0</v>
      </c>
      <c r="H324" s="47">
        <f t="shared" si="65"/>
        <v>0</v>
      </c>
      <c r="I324" s="47">
        <f t="shared" si="66"/>
        <v>0</v>
      </c>
      <c r="J324" s="47">
        <f t="shared" si="67"/>
        <v>0</v>
      </c>
      <c r="K324" s="47">
        <f t="shared" si="68"/>
        <v>0</v>
      </c>
      <c r="L324" s="47">
        <f t="shared" si="69"/>
        <v>0</v>
      </c>
      <c r="M324" s="47">
        <f t="shared" si="70"/>
        <v>0</v>
      </c>
      <c r="N324" s="80">
        <v>0</v>
      </c>
      <c r="O324" s="47">
        <v>0</v>
      </c>
      <c r="P324" s="47">
        <v>0</v>
      </c>
      <c r="Q324" s="47">
        <v>0</v>
      </c>
      <c r="R324" s="47">
        <v>0</v>
      </c>
      <c r="S324" s="130">
        <v>0</v>
      </c>
      <c r="T324" s="47">
        <v>0</v>
      </c>
      <c r="U324" s="81">
        <f t="shared" si="72"/>
        <v>0</v>
      </c>
      <c r="V324" s="47">
        <v>0</v>
      </c>
      <c r="W324" s="47">
        <v>0</v>
      </c>
      <c r="X324" s="47">
        <v>0</v>
      </c>
      <c r="Y324" s="47">
        <v>0</v>
      </c>
      <c r="Z324" s="47">
        <v>0</v>
      </c>
      <c r="AA324" s="47">
        <v>0</v>
      </c>
      <c r="AB324" s="47">
        <v>0</v>
      </c>
      <c r="AC324" s="71">
        <f t="shared" si="73"/>
        <v>0</v>
      </c>
      <c r="AD324" s="113">
        <f t="shared" si="74"/>
        <v>0</v>
      </c>
    </row>
    <row r="325" spans="1:30" s="49" customFormat="1" ht="12.75" hidden="1">
      <c r="A325" s="94">
        <v>320</v>
      </c>
      <c r="B325" s="36"/>
      <c r="C325" s="141"/>
      <c r="D325" s="57"/>
      <c r="E325" s="79">
        <f t="shared" si="71"/>
        <v>0</v>
      </c>
      <c r="F325" s="80">
        <v>0</v>
      </c>
      <c r="G325" s="47">
        <f t="shared" si="64"/>
        <v>0</v>
      </c>
      <c r="H325" s="47">
        <f t="shared" si="65"/>
        <v>0</v>
      </c>
      <c r="I325" s="47">
        <f t="shared" si="66"/>
        <v>0</v>
      </c>
      <c r="J325" s="47">
        <f t="shared" si="67"/>
        <v>0</v>
      </c>
      <c r="K325" s="47">
        <f t="shared" si="68"/>
        <v>0</v>
      </c>
      <c r="L325" s="47">
        <f t="shared" si="69"/>
        <v>0</v>
      </c>
      <c r="M325" s="47">
        <f t="shared" si="70"/>
        <v>0</v>
      </c>
      <c r="N325" s="80">
        <v>0</v>
      </c>
      <c r="O325" s="47">
        <v>0</v>
      </c>
      <c r="P325" s="47">
        <v>0</v>
      </c>
      <c r="Q325" s="47">
        <v>0</v>
      </c>
      <c r="R325" s="47">
        <v>0</v>
      </c>
      <c r="S325" s="130">
        <v>0</v>
      </c>
      <c r="T325" s="47">
        <v>0</v>
      </c>
      <c r="U325" s="81">
        <f t="shared" si="72"/>
        <v>0</v>
      </c>
      <c r="V325" s="47">
        <v>0</v>
      </c>
      <c r="W325" s="47">
        <v>0</v>
      </c>
      <c r="X325" s="47">
        <v>0</v>
      </c>
      <c r="Y325" s="47">
        <v>0</v>
      </c>
      <c r="Z325" s="47">
        <v>0</v>
      </c>
      <c r="AA325" s="47">
        <v>0</v>
      </c>
      <c r="AB325" s="47">
        <v>0</v>
      </c>
      <c r="AC325" s="71">
        <f t="shared" si="73"/>
        <v>0</v>
      </c>
      <c r="AD325" s="113">
        <f t="shared" si="74"/>
        <v>0</v>
      </c>
    </row>
    <row r="326" spans="1:30" s="49" customFormat="1" ht="12.75" hidden="1">
      <c r="A326" s="94">
        <v>321</v>
      </c>
      <c r="B326" s="36"/>
      <c r="C326" s="141"/>
      <c r="D326" s="57"/>
      <c r="E326" s="79">
        <f t="shared" si="71"/>
        <v>0</v>
      </c>
      <c r="F326" s="80">
        <v>0</v>
      </c>
      <c r="G326" s="47">
        <f t="shared" si="64"/>
        <v>0</v>
      </c>
      <c r="H326" s="47">
        <f t="shared" si="65"/>
        <v>0</v>
      </c>
      <c r="I326" s="47">
        <f t="shared" si="66"/>
        <v>0</v>
      </c>
      <c r="J326" s="47">
        <f t="shared" si="67"/>
        <v>0</v>
      </c>
      <c r="K326" s="47">
        <f t="shared" si="68"/>
        <v>0</v>
      </c>
      <c r="L326" s="47">
        <f t="shared" si="69"/>
        <v>0</v>
      </c>
      <c r="M326" s="47">
        <f t="shared" si="70"/>
        <v>0</v>
      </c>
      <c r="N326" s="80">
        <v>0</v>
      </c>
      <c r="O326" s="47">
        <v>0</v>
      </c>
      <c r="P326" s="47">
        <v>0</v>
      </c>
      <c r="Q326" s="47">
        <v>0</v>
      </c>
      <c r="R326" s="47">
        <v>0</v>
      </c>
      <c r="S326" s="130">
        <v>0</v>
      </c>
      <c r="T326" s="47">
        <v>0</v>
      </c>
      <c r="U326" s="81">
        <f t="shared" si="72"/>
        <v>0</v>
      </c>
      <c r="V326" s="47">
        <v>0</v>
      </c>
      <c r="W326" s="47">
        <v>0</v>
      </c>
      <c r="X326" s="47">
        <v>0</v>
      </c>
      <c r="Y326" s="47">
        <v>0</v>
      </c>
      <c r="Z326" s="47">
        <v>0</v>
      </c>
      <c r="AA326" s="47">
        <v>0</v>
      </c>
      <c r="AB326" s="47">
        <v>0</v>
      </c>
      <c r="AC326" s="71">
        <f t="shared" si="73"/>
        <v>0</v>
      </c>
      <c r="AD326" s="113">
        <f t="shared" si="74"/>
        <v>0</v>
      </c>
    </row>
    <row r="327" spans="1:30" s="49" customFormat="1" ht="12.75" hidden="1">
      <c r="A327" s="94">
        <v>322</v>
      </c>
      <c r="B327" s="36"/>
      <c r="C327" s="141"/>
      <c r="D327" s="57"/>
      <c r="E327" s="79">
        <f t="shared" si="71"/>
        <v>0</v>
      </c>
      <c r="F327" s="80">
        <v>0</v>
      </c>
      <c r="G327" s="47">
        <f t="shared" si="64"/>
        <v>0</v>
      </c>
      <c r="H327" s="47">
        <f t="shared" si="65"/>
        <v>0</v>
      </c>
      <c r="I327" s="47">
        <f t="shared" si="66"/>
        <v>0</v>
      </c>
      <c r="J327" s="47">
        <f t="shared" si="67"/>
        <v>0</v>
      </c>
      <c r="K327" s="47">
        <f t="shared" si="68"/>
        <v>0</v>
      </c>
      <c r="L327" s="47">
        <f t="shared" si="69"/>
        <v>0</v>
      </c>
      <c r="M327" s="47">
        <f t="shared" si="70"/>
        <v>0</v>
      </c>
      <c r="N327" s="80">
        <v>0</v>
      </c>
      <c r="O327" s="47">
        <v>0</v>
      </c>
      <c r="P327" s="47">
        <v>0</v>
      </c>
      <c r="Q327" s="47">
        <v>0</v>
      </c>
      <c r="R327" s="47">
        <v>0</v>
      </c>
      <c r="S327" s="130">
        <v>0</v>
      </c>
      <c r="T327" s="47">
        <v>0</v>
      </c>
      <c r="U327" s="81">
        <f t="shared" si="72"/>
        <v>0</v>
      </c>
      <c r="V327" s="47">
        <v>0</v>
      </c>
      <c r="W327" s="47">
        <v>0</v>
      </c>
      <c r="X327" s="47">
        <v>0</v>
      </c>
      <c r="Y327" s="47">
        <v>0</v>
      </c>
      <c r="Z327" s="47">
        <v>0</v>
      </c>
      <c r="AA327" s="47">
        <v>0</v>
      </c>
      <c r="AB327" s="47">
        <v>0</v>
      </c>
      <c r="AC327" s="71">
        <f t="shared" si="73"/>
        <v>0</v>
      </c>
      <c r="AD327" s="113">
        <f t="shared" si="74"/>
        <v>0</v>
      </c>
    </row>
    <row r="328" spans="1:30" s="49" customFormat="1" ht="12.75" hidden="1">
      <c r="A328" s="94">
        <v>323</v>
      </c>
      <c r="B328" s="36"/>
      <c r="C328" s="141"/>
      <c r="D328" s="57"/>
      <c r="E328" s="79">
        <f t="shared" si="71"/>
        <v>0</v>
      </c>
      <c r="F328" s="80">
        <v>0</v>
      </c>
      <c r="G328" s="47">
        <f t="shared" si="64"/>
        <v>0</v>
      </c>
      <c r="H328" s="47">
        <f t="shared" si="65"/>
        <v>0</v>
      </c>
      <c r="I328" s="47">
        <f t="shared" si="66"/>
        <v>0</v>
      </c>
      <c r="J328" s="47">
        <f t="shared" si="67"/>
        <v>0</v>
      </c>
      <c r="K328" s="47">
        <f t="shared" si="68"/>
        <v>0</v>
      </c>
      <c r="L328" s="47">
        <f t="shared" si="69"/>
        <v>0</v>
      </c>
      <c r="M328" s="47">
        <f t="shared" si="70"/>
        <v>0</v>
      </c>
      <c r="N328" s="80">
        <v>0</v>
      </c>
      <c r="O328" s="47">
        <v>0</v>
      </c>
      <c r="P328" s="47">
        <v>0</v>
      </c>
      <c r="Q328" s="47">
        <v>0</v>
      </c>
      <c r="R328" s="47">
        <v>0</v>
      </c>
      <c r="S328" s="130">
        <v>0</v>
      </c>
      <c r="T328" s="47">
        <v>0</v>
      </c>
      <c r="U328" s="81">
        <f t="shared" si="72"/>
        <v>0</v>
      </c>
      <c r="V328" s="47">
        <v>0</v>
      </c>
      <c r="W328" s="47">
        <v>0</v>
      </c>
      <c r="X328" s="47">
        <v>0</v>
      </c>
      <c r="Y328" s="47">
        <v>0</v>
      </c>
      <c r="Z328" s="47">
        <v>0</v>
      </c>
      <c r="AA328" s="47">
        <v>0</v>
      </c>
      <c r="AB328" s="47">
        <v>0</v>
      </c>
      <c r="AC328" s="71">
        <f t="shared" si="73"/>
        <v>0</v>
      </c>
      <c r="AD328" s="113">
        <f t="shared" si="74"/>
        <v>0</v>
      </c>
    </row>
    <row r="329" spans="1:30" s="49" customFormat="1" ht="12.75" hidden="1">
      <c r="A329" s="94">
        <v>324</v>
      </c>
      <c r="B329" s="36"/>
      <c r="C329" s="141"/>
      <c r="D329" s="57"/>
      <c r="E329" s="79">
        <f t="shared" si="71"/>
        <v>0</v>
      </c>
      <c r="F329" s="80">
        <v>0</v>
      </c>
      <c r="G329" s="47">
        <f t="shared" si="64"/>
        <v>0</v>
      </c>
      <c r="H329" s="47">
        <f t="shared" si="65"/>
        <v>0</v>
      </c>
      <c r="I329" s="47">
        <f t="shared" si="66"/>
        <v>0</v>
      </c>
      <c r="J329" s="47">
        <f t="shared" si="67"/>
        <v>0</v>
      </c>
      <c r="K329" s="47">
        <f t="shared" si="68"/>
        <v>0</v>
      </c>
      <c r="L329" s="47">
        <f t="shared" si="69"/>
        <v>0</v>
      </c>
      <c r="M329" s="47">
        <f t="shared" si="70"/>
        <v>0</v>
      </c>
      <c r="N329" s="80">
        <v>0</v>
      </c>
      <c r="O329" s="47">
        <v>0</v>
      </c>
      <c r="P329" s="47">
        <v>0</v>
      </c>
      <c r="Q329" s="47">
        <v>0</v>
      </c>
      <c r="R329" s="47">
        <v>0</v>
      </c>
      <c r="S329" s="130">
        <v>0</v>
      </c>
      <c r="T329" s="47">
        <v>0</v>
      </c>
      <c r="U329" s="81">
        <f t="shared" si="72"/>
        <v>0</v>
      </c>
      <c r="V329" s="47">
        <v>0</v>
      </c>
      <c r="W329" s="47">
        <v>0</v>
      </c>
      <c r="X329" s="47">
        <v>0</v>
      </c>
      <c r="Y329" s="47">
        <v>0</v>
      </c>
      <c r="Z329" s="47">
        <v>0</v>
      </c>
      <c r="AA329" s="47">
        <v>0</v>
      </c>
      <c r="AB329" s="47">
        <v>0</v>
      </c>
      <c r="AC329" s="71">
        <f t="shared" si="73"/>
        <v>0</v>
      </c>
      <c r="AD329" s="113">
        <f t="shared" si="74"/>
        <v>0</v>
      </c>
    </row>
    <row r="330" spans="1:30" s="49" customFormat="1" ht="12.75" hidden="1">
      <c r="A330" s="94">
        <v>325</v>
      </c>
      <c r="B330" s="36"/>
      <c r="C330" s="141"/>
      <c r="D330" s="57"/>
      <c r="E330" s="79">
        <f t="shared" si="71"/>
        <v>0</v>
      </c>
      <c r="F330" s="80">
        <v>0</v>
      </c>
      <c r="G330" s="47">
        <f t="shared" ref="G330:G393" si="75">(E330+J330+L330+K330+M330)*1%</f>
        <v>0</v>
      </c>
      <c r="H330" s="47">
        <f t="shared" ref="H330:H393" si="76">(E330+J330+L330+K330+M330)*8%</f>
        <v>0</v>
      </c>
      <c r="I330" s="47">
        <f t="shared" ref="I330:I393" si="77">H330/2</f>
        <v>0</v>
      </c>
      <c r="J330" s="47">
        <f t="shared" ref="J330:J393" si="78">E330/12</f>
        <v>0</v>
      </c>
      <c r="K330" s="47">
        <f t="shared" ref="K330:K393" si="79">E330/12</f>
        <v>0</v>
      </c>
      <c r="L330" s="47">
        <f t="shared" ref="L330:L393" si="80">K330/3</f>
        <v>0</v>
      </c>
      <c r="M330" s="47">
        <f t="shared" ref="M330:M393" si="81">E330/12</f>
        <v>0</v>
      </c>
      <c r="N330" s="80">
        <v>0</v>
      </c>
      <c r="O330" s="47">
        <v>0</v>
      </c>
      <c r="P330" s="47">
        <v>0</v>
      </c>
      <c r="Q330" s="47">
        <v>0</v>
      </c>
      <c r="R330" s="47">
        <v>0</v>
      </c>
      <c r="S330" s="130">
        <v>0</v>
      </c>
      <c r="T330" s="47">
        <v>0</v>
      </c>
      <c r="U330" s="81">
        <f t="shared" si="72"/>
        <v>0</v>
      </c>
      <c r="V330" s="47">
        <v>0</v>
      </c>
      <c r="W330" s="47">
        <v>0</v>
      </c>
      <c r="X330" s="47">
        <v>0</v>
      </c>
      <c r="Y330" s="47">
        <v>0</v>
      </c>
      <c r="Z330" s="47">
        <v>0</v>
      </c>
      <c r="AA330" s="47">
        <v>0</v>
      </c>
      <c r="AB330" s="47">
        <v>0</v>
      </c>
      <c r="AC330" s="71">
        <f t="shared" si="73"/>
        <v>0</v>
      </c>
      <c r="AD330" s="113">
        <f t="shared" si="74"/>
        <v>0</v>
      </c>
    </row>
    <row r="331" spans="1:30" s="49" customFormat="1" ht="12.75" hidden="1">
      <c r="A331" s="94">
        <v>326</v>
      </c>
      <c r="B331" s="36"/>
      <c r="C331" s="141"/>
      <c r="D331" s="57"/>
      <c r="E331" s="79">
        <f t="shared" ref="E331:E394" si="82">C331*D331</f>
        <v>0</v>
      </c>
      <c r="F331" s="80">
        <v>0</v>
      </c>
      <c r="G331" s="47">
        <f t="shared" si="75"/>
        <v>0</v>
      </c>
      <c r="H331" s="47">
        <f t="shared" si="76"/>
        <v>0</v>
      </c>
      <c r="I331" s="47">
        <f t="shared" si="77"/>
        <v>0</v>
      </c>
      <c r="J331" s="47">
        <f t="shared" si="78"/>
        <v>0</v>
      </c>
      <c r="K331" s="47">
        <f t="shared" si="79"/>
        <v>0</v>
      </c>
      <c r="L331" s="47">
        <f t="shared" si="80"/>
        <v>0</v>
      </c>
      <c r="M331" s="47">
        <f t="shared" si="81"/>
        <v>0</v>
      </c>
      <c r="N331" s="80">
        <v>0</v>
      </c>
      <c r="O331" s="47">
        <v>0</v>
      </c>
      <c r="P331" s="47">
        <v>0</v>
      </c>
      <c r="Q331" s="47">
        <v>0</v>
      </c>
      <c r="R331" s="47">
        <v>0</v>
      </c>
      <c r="S331" s="130">
        <v>0</v>
      </c>
      <c r="T331" s="47">
        <v>0</v>
      </c>
      <c r="U331" s="81">
        <f t="shared" ref="U331:U394" si="83">SUM(F331:T331)</f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0</v>
      </c>
      <c r="AA331" s="47">
        <v>0</v>
      </c>
      <c r="AB331" s="47">
        <v>0</v>
      </c>
      <c r="AC331" s="71">
        <f t="shared" ref="AC331:AC394" si="84">SUM(V331:AB331)</f>
        <v>0</v>
      </c>
      <c r="AD331" s="113">
        <f t="shared" ref="AD331:AD394" si="85">E331+U331+AC331</f>
        <v>0</v>
      </c>
    </row>
    <row r="332" spans="1:30" s="49" customFormat="1" ht="12.75" hidden="1">
      <c r="A332" s="94">
        <v>327</v>
      </c>
      <c r="B332" s="36"/>
      <c r="C332" s="141"/>
      <c r="D332" s="57"/>
      <c r="E332" s="79">
        <f t="shared" si="82"/>
        <v>0</v>
      </c>
      <c r="F332" s="80">
        <v>0</v>
      </c>
      <c r="G332" s="47">
        <f t="shared" si="75"/>
        <v>0</v>
      </c>
      <c r="H332" s="47">
        <f t="shared" si="76"/>
        <v>0</v>
      </c>
      <c r="I332" s="47">
        <f t="shared" si="77"/>
        <v>0</v>
      </c>
      <c r="J332" s="47">
        <f t="shared" si="78"/>
        <v>0</v>
      </c>
      <c r="K332" s="47">
        <f t="shared" si="79"/>
        <v>0</v>
      </c>
      <c r="L332" s="47">
        <f t="shared" si="80"/>
        <v>0</v>
      </c>
      <c r="M332" s="47">
        <f t="shared" si="81"/>
        <v>0</v>
      </c>
      <c r="N332" s="80">
        <v>0</v>
      </c>
      <c r="O332" s="47">
        <v>0</v>
      </c>
      <c r="P332" s="47">
        <v>0</v>
      </c>
      <c r="Q332" s="47">
        <v>0</v>
      </c>
      <c r="R332" s="47">
        <v>0</v>
      </c>
      <c r="S332" s="130">
        <v>0</v>
      </c>
      <c r="T332" s="47">
        <v>0</v>
      </c>
      <c r="U332" s="81">
        <f t="shared" si="83"/>
        <v>0</v>
      </c>
      <c r="V332" s="47">
        <v>0</v>
      </c>
      <c r="W332" s="47">
        <v>0</v>
      </c>
      <c r="X332" s="47">
        <v>0</v>
      </c>
      <c r="Y332" s="47">
        <v>0</v>
      </c>
      <c r="Z332" s="47">
        <v>0</v>
      </c>
      <c r="AA332" s="47">
        <v>0</v>
      </c>
      <c r="AB332" s="47">
        <v>0</v>
      </c>
      <c r="AC332" s="71">
        <f t="shared" si="84"/>
        <v>0</v>
      </c>
      <c r="AD332" s="113">
        <f t="shared" si="85"/>
        <v>0</v>
      </c>
    </row>
    <row r="333" spans="1:30" s="49" customFormat="1" ht="12.75" hidden="1">
      <c r="A333" s="94">
        <v>328</v>
      </c>
      <c r="B333" s="36"/>
      <c r="C333" s="141"/>
      <c r="D333" s="57"/>
      <c r="E333" s="79">
        <f t="shared" si="82"/>
        <v>0</v>
      </c>
      <c r="F333" s="80">
        <v>0</v>
      </c>
      <c r="G333" s="47">
        <f t="shared" si="75"/>
        <v>0</v>
      </c>
      <c r="H333" s="47">
        <f t="shared" si="76"/>
        <v>0</v>
      </c>
      <c r="I333" s="47">
        <f t="shared" si="77"/>
        <v>0</v>
      </c>
      <c r="J333" s="47">
        <f t="shared" si="78"/>
        <v>0</v>
      </c>
      <c r="K333" s="47">
        <f t="shared" si="79"/>
        <v>0</v>
      </c>
      <c r="L333" s="47">
        <f t="shared" si="80"/>
        <v>0</v>
      </c>
      <c r="M333" s="47">
        <f t="shared" si="81"/>
        <v>0</v>
      </c>
      <c r="N333" s="80">
        <v>0</v>
      </c>
      <c r="O333" s="47">
        <v>0</v>
      </c>
      <c r="P333" s="47">
        <v>0</v>
      </c>
      <c r="Q333" s="47">
        <v>0</v>
      </c>
      <c r="R333" s="47">
        <v>0</v>
      </c>
      <c r="S333" s="130">
        <v>0</v>
      </c>
      <c r="T333" s="47">
        <v>0</v>
      </c>
      <c r="U333" s="81">
        <f t="shared" si="83"/>
        <v>0</v>
      </c>
      <c r="V333" s="47">
        <v>0</v>
      </c>
      <c r="W333" s="47">
        <v>0</v>
      </c>
      <c r="X333" s="47">
        <v>0</v>
      </c>
      <c r="Y333" s="47">
        <v>0</v>
      </c>
      <c r="Z333" s="47">
        <v>0</v>
      </c>
      <c r="AA333" s="47">
        <v>0</v>
      </c>
      <c r="AB333" s="47">
        <v>0</v>
      </c>
      <c r="AC333" s="71">
        <f t="shared" si="84"/>
        <v>0</v>
      </c>
      <c r="AD333" s="113">
        <f t="shared" si="85"/>
        <v>0</v>
      </c>
    </row>
    <row r="334" spans="1:30" s="49" customFormat="1" ht="12.75" hidden="1">
      <c r="A334" s="94">
        <v>329</v>
      </c>
      <c r="B334" s="36"/>
      <c r="C334" s="141"/>
      <c r="D334" s="57"/>
      <c r="E334" s="79">
        <f t="shared" si="82"/>
        <v>0</v>
      </c>
      <c r="F334" s="80">
        <v>0</v>
      </c>
      <c r="G334" s="47">
        <f t="shared" si="75"/>
        <v>0</v>
      </c>
      <c r="H334" s="47">
        <f t="shared" si="76"/>
        <v>0</v>
      </c>
      <c r="I334" s="47">
        <f t="shared" si="77"/>
        <v>0</v>
      </c>
      <c r="J334" s="47">
        <f t="shared" si="78"/>
        <v>0</v>
      </c>
      <c r="K334" s="47">
        <f t="shared" si="79"/>
        <v>0</v>
      </c>
      <c r="L334" s="47">
        <f t="shared" si="80"/>
        <v>0</v>
      </c>
      <c r="M334" s="47">
        <f t="shared" si="81"/>
        <v>0</v>
      </c>
      <c r="N334" s="80">
        <v>0</v>
      </c>
      <c r="O334" s="47">
        <v>0</v>
      </c>
      <c r="P334" s="47">
        <v>0</v>
      </c>
      <c r="Q334" s="47">
        <v>0</v>
      </c>
      <c r="R334" s="47">
        <v>0</v>
      </c>
      <c r="S334" s="130">
        <v>0</v>
      </c>
      <c r="T334" s="47">
        <v>0</v>
      </c>
      <c r="U334" s="81">
        <f t="shared" si="83"/>
        <v>0</v>
      </c>
      <c r="V334" s="47">
        <v>0</v>
      </c>
      <c r="W334" s="47">
        <v>0</v>
      </c>
      <c r="X334" s="47">
        <v>0</v>
      </c>
      <c r="Y334" s="47">
        <v>0</v>
      </c>
      <c r="Z334" s="47">
        <v>0</v>
      </c>
      <c r="AA334" s="47">
        <v>0</v>
      </c>
      <c r="AB334" s="47">
        <v>0</v>
      </c>
      <c r="AC334" s="71">
        <f t="shared" si="84"/>
        <v>0</v>
      </c>
      <c r="AD334" s="113">
        <f t="shared" si="85"/>
        <v>0</v>
      </c>
    </row>
    <row r="335" spans="1:30" s="49" customFormat="1" ht="12.75" hidden="1">
      <c r="A335" s="94">
        <v>330</v>
      </c>
      <c r="B335" s="36"/>
      <c r="C335" s="141"/>
      <c r="D335" s="57"/>
      <c r="E335" s="79">
        <f t="shared" si="82"/>
        <v>0</v>
      </c>
      <c r="F335" s="80">
        <v>0</v>
      </c>
      <c r="G335" s="47">
        <f t="shared" si="75"/>
        <v>0</v>
      </c>
      <c r="H335" s="47">
        <f t="shared" si="76"/>
        <v>0</v>
      </c>
      <c r="I335" s="47">
        <f t="shared" si="77"/>
        <v>0</v>
      </c>
      <c r="J335" s="47">
        <f t="shared" si="78"/>
        <v>0</v>
      </c>
      <c r="K335" s="47">
        <f t="shared" si="79"/>
        <v>0</v>
      </c>
      <c r="L335" s="47">
        <f t="shared" si="80"/>
        <v>0</v>
      </c>
      <c r="M335" s="47">
        <f t="shared" si="81"/>
        <v>0</v>
      </c>
      <c r="N335" s="80">
        <v>0</v>
      </c>
      <c r="O335" s="47">
        <v>0</v>
      </c>
      <c r="P335" s="47">
        <v>0</v>
      </c>
      <c r="Q335" s="47">
        <v>0</v>
      </c>
      <c r="R335" s="47">
        <v>0</v>
      </c>
      <c r="S335" s="130">
        <v>0</v>
      </c>
      <c r="T335" s="47">
        <v>0</v>
      </c>
      <c r="U335" s="81">
        <f t="shared" si="83"/>
        <v>0</v>
      </c>
      <c r="V335" s="47">
        <v>0</v>
      </c>
      <c r="W335" s="47">
        <v>0</v>
      </c>
      <c r="X335" s="47">
        <v>0</v>
      </c>
      <c r="Y335" s="47">
        <v>0</v>
      </c>
      <c r="Z335" s="47">
        <v>0</v>
      </c>
      <c r="AA335" s="47">
        <v>0</v>
      </c>
      <c r="AB335" s="47">
        <v>0</v>
      </c>
      <c r="AC335" s="71">
        <f t="shared" si="84"/>
        <v>0</v>
      </c>
      <c r="AD335" s="113">
        <f t="shared" si="85"/>
        <v>0</v>
      </c>
    </row>
    <row r="336" spans="1:30" s="49" customFormat="1" ht="12.75" hidden="1">
      <c r="A336" s="94">
        <v>331</v>
      </c>
      <c r="B336" s="36"/>
      <c r="C336" s="141"/>
      <c r="D336" s="57"/>
      <c r="E336" s="79">
        <f t="shared" si="82"/>
        <v>0</v>
      </c>
      <c r="F336" s="80">
        <v>0</v>
      </c>
      <c r="G336" s="47">
        <f t="shared" si="75"/>
        <v>0</v>
      </c>
      <c r="H336" s="47">
        <f t="shared" si="76"/>
        <v>0</v>
      </c>
      <c r="I336" s="47">
        <f t="shared" si="77"/>
        <v>0</v>
      </c>
      <c r="J336" s="47">
        <f t="shared" si="78"/>
        <v>0</v>
      </c>
      <c r="K336" s="47">
        <f t="shared" si="79"/>
        <v>0</v>
      </c>
      <c r="L336" s="47">
        <f t="shared" si="80"/>
        <v>0</v>
      </c>
      <c r="M336" s="47">
        <f t="shared" si="81"/>
        <v>0</v>
      </c>
      <c r="N336" s="80">
        <v>0</v>
      </c>
      <c r="O336" s="47">
        <v>0</v>
      </c>
      <c r="P336" s="47">
        <v>0</v>
      </c>
      <c r="Q336" s="47">
        <v>0</v>
      </c>
      <c r="R336" s="47">
        <v>0</v>
      </c>
      <c r="S336" s="130">
        <v>0</v>
      </c>
      <c r="T336" s="47">
        <v>0</v>
      </c>
      <c r="U336" s="81">
        <f t="shared" si="83"/>
        <v>0</v>
      </c>
      <c r="V336" s="47">
        <v>0</v>
      </c>
      <c r="W336" s="47">
        <v>0</v>
      </c>
      <c r="X336" s="47">
        <v>0</v>
      </c>
      <c r="Y336" s="47">
        <v>0</v>
      </c>
      <c r="Z336" s="47">
        <v>0</v>
      </c>
      <c r="AA336" s="47">
        <v>0</v>
      </c>
      <c r="AB336" s="47">
        <v>0</v>
      </c>
      <c r="AC336" s="71">
        <f t="shared" si="84"/>
        <v>0</v>
      </c>
      <c r="AD336" s="113">
        <f t="shared" si="85"/>
        <v>0</v>
      </c>
    </row>
    <row r="337" spans="1:30" s="49" customFormat="1" ht="12.75" hidden="1">
      <c r="A337" s="94">
        <v>332</v>
      </c>
      <c r="B337" s="36"/>
      <c r="C337" s="141"/>
      <c r="D337" s="57"/>
      <c r="E337" s="79">
        <f t="shared" si="82"/>
        <v>0</v>
      </c>
      <c r="F337" s="80">
        <v>0</v>
      </c>
      <c r="G337" s="47">
        <f t="shared" si="75"/>
        <v>0</v>
      </c>
      <c r="H337" s="47">
        <f t="shared" si="76"/>
        <v>0</v>
      </c>
      <c r="I337" s="47">
        <f t="shared" si="77"/>
        <v>0</v>
      </c>
      <c r="J337" s="47">
        <f t="shared" si="78"/>
        <v>0</v>
      </c>
      <c r="K337" s="47">
        <f t="shared" si="79"/>
        <v>0</v>
      </c>
      <c r="L337" s="47">
        <f t="shared" si="80"/>
        <v>0</v>
      </c>
      <c r="M337" s="47">
        <f t="shared" si="81"/>
        <v>0</v>
      </c>
      <c r="N337" s="80">
        <v>0</v>
      </c>
      <c r="O337" s="47">
        <v>0</v>
      </c>
      <c r="P337" s="47">
        <v>0</v>
      </c>
      <c r="Q337" s="47">
        <v>0</v>
      </c>
      <c r="R337" s="47">
        <v>0</v>
      </c>
      <c r="S337" s="130">
        <v>0</v>
      </c>
      <c r="T337" s="47">
        <v>0</v>
      </c>
      <c r="U337" s="81">
        <f t="shared" si="83"/>
        <v>0</v>
      </c>
      <c r="V337" s="47">
        <v>0</v>
      </c>
      <c r="W337" s="47">
        <v>0</v>
      </c>
      <c r="X337" s="47">
        <v>0</v>
      </c>
      <c r="Y337" s="47">
        <v>0</v>
      </c>
      <c r="Z337" s="47">
        <v>0</v>
      </c>
      <c r="AA337" s="47">
        <v>0</v>
      </c>
      <c r="AB337" s="47">
        <v>0</v>
      </c>
      <c r="AC337" s="71">
        <f t="shared" si="84"/>
        <v>0</v>
      </c>
      <c r="AD337" s="113">
        <f t="shared" si="85"/>
        <v>0</v>
      </c>
    </row>
    <row r="338" spans="1:30" s="49" customFormat="1" ht="12.75" hidden="1">
      <c r="A338" s="94">
        <v>333</v>
      </c>
      <c r="B338" s="36"/>
      <c r="C338" s="141"/>
      <c r="D338" s="57"/>
      <c r="E338" s="79">
        <f t="shared" si="82"/>
        <v>0</v>
      </c>
      <c r="F338" s="80">
        <v>0</v>
      </c>
      <c r="G338" s="47">
        <f t="shared" si="75"/>
        <v>0</v>
      </c>
      <c r="H338" s="47">
        <f t="shared" si="76"/>
        <v>0</v>
      </c>
      <c r="I338" s="47">
        <f t="shared" si="77"/>
        <v>0</v>
      </c>
      <c r="J338" s="47">
        <f t="shared" si="78"/>
        <v>0</v>
      </c>
      <c r="K338" s="47">
        <f t="shared" si="79"/>
        <v>0</v>
      </c>
      <c r="L338" s="47">
        <f t="shared" si="80"/>
        <v>0</v>
      </c>
      <c r="M338" s="47">
        <f t="shared" si="81"/>
        <v>0</v>
      </c>
      <c r="N338" s="80">
        <v>0</v>
      </c>
      <c r="O338" s="47">
        <v>0</v>
      </c>
      <c r="P338" s="47">
        <v>0</v>
      </c>
      <c r="Q338" s="47">
        <v>0</v>
      </c>
      <c r="R338" s="47">
        <v>0</v>
      </c>
      <c r="S338" s="130">
        <v>0</v>
      </c>
      <c r="T338" s="47">
        <v>0</v>
      </c>
      <c r="U338" s="81">
        <f t="shared" si="83"/>
        <v>0</v>
      </c>
      <c r="V338" s="47">
        <v>0</v>
      </c>
      <c r="W338" s="47">
        <v>0</v>
      </c>
      <c r="X338" s="47">
        <v>0</v>
      </c>
      <c r="Y338" s="47">
        <v>0</v>
      </c>
      <c r="Z338" s="47">
        <v>0</v>
      </c>
      <c r="AA338" s="47">
        <v>0</v>
      </c>
      <c r="AB338" s="47">
        <v>0</v>
      </c>
      <c r="AC338" s="71">
        <f t="shared" si="84"/>
        <v>0</v>
      </c>
      <c r="AD338" s="113">
        <f t="shared" si="85"/>
        <v>0</v>
      </c>
    </row>
    <row r="339" spans="1:30" s="49" customFormat="1" ht="12.75" hidden="1">
      <c r="A339" s="94">
        <v>334</v>
      </c>
      <c r="B339" s="36"/>
      <c r="C339" s="141"/>
      <c r="D339" s="57"/>
      <c r="E339" s="79">
        <f t="shared" si="82"/>
        <v>0</v>
      </c>
      <c r="F339" s="80">
        <v>0</v>
      </c>
      <c r="G339" s="47">
        <f t="shared" si="75"/>
        <v>0</v>
      </c>
      <c r="H339" s="47">
        <f t="shared" si="76"/>
        <v>0</v>
      </c>
      <c r="I339" s="47">
        <f t="shared" si="77"/>
        <v>0</v>
      </c>
      <c r="J339" s="47">
        <f t="shared" si="78"/>
        <v>0</v>
      </c>
      <c r="K339" s="47">
        <f t="shared" si="79"/>
        <v>0</v>
      </c>
      <c r="L339" s="47">
        <f t="shared" si="80"/>
        <v>0</v>
      </c>
      <c r="M339" s="47">
        <f t="shared" si="81"/>
        <v>0</v>
      </c>
      <c r="N339" s="80">
        <v>0</v>
      </c>
      <c r="O339" s="47">
        <v>0</v>
      </c>
      <c r="P339" s="47">
        <v>0</v>
      </c>
      <c r="Q339" s="47">
        <v>0</v>
      </c>
      <c r="R339" s="47">
        <v>0</v>
      </c>
      <c r="S339" s="130">
        <v>0</v>
      </c>
      <c r="T339" s="47">
        <v>0</v>
      </c>
      <c r="U339" s="81">
        <f t="shared" si="83"/>
        <v>0</v>
      </c>
      <c r="V339" s="47">
        <v>0</v>
      </c>
      <c r="W339" s="47">
        <v>0</v>
      </c>
      <c r="X339" s="47">
        <v>0</v>
      </c>
      <c r="Y339" s="47">
        <v>0</v>
      </c>
      <c r="Z339" s="47">
        <v>0</v>
      </c>
      <c r="AA339" s="47">
        <v>0</v>
      </c>
      <c r="AB339" s="47">
        <v>0</v>
      </c>
      <c r="AC339" s="71">
        <f t="shared" si="84"/>
        <v>0</v>
      </c>
      <c r="AD339" s="113">
        <f t="shared" si="85"/>
        <v>0</v>
      </c>
    </row>
    <row r="340" spans="1:30" s="49" customFormat="1" ht="12.75" hidden="1">
      <c r="A340" s="94">
        <v>335</v>
      </c>
      <c r="B340" s="36"/>
      <c r="C340" s="141"/>
      <c r="D340" s="57"/>
      <c r="E340" s="79">
        <f t="shared" si="82"/>
        <v>0</v>
      </c>
      <c r="F340" s="80">
        <v>0</v>
      </c>
      <c r="G340" s="47">
        <f t="shared" si="75"/>
        <v>0</v>
      </c>
      <c r="H340" s="47">
        <f t="shared" si="76"/>
        <v>0</v>
      </c>
      <c r="I340" s="47">
        <f t="shared" si="77"/>
        <v>0</v>
      </c>
      <c r="J340" s="47">
        <f t="shared" si="78"/>
        <v>0</v>
      </c>
      <c r="K340" s="47">
        <f t="shared" si="79"/>
        <v>0</v>
      </c>
      <c r="L340" s="47">
        <f t="shared" si="80"/>
        <v>0</v>
      </c>
      <c r="M340" s="47">
        <f t="shared" si="81"/>
        <v>0</v>
      </c>
      <c r="N340" s="80">
        <v>0</v>
      </c>
      <c r="O340" s="47">
        <v>0</v>
      </c>
      <c r="P340" s="47">
        <v>0</v>
      </c>
      <c r="Q340" s="47">
        <v>0</v>
      </c>
      <c r="R340" s="47">
        <v>0</v>
      </c>
      <c r="S340" s="130">
        <v>0</v>
      </c>
      <c r="T340" s="47">
        <v>0</v>
      </c>
      <c r="U340" s="81">
        <f t="shared" si="83"/>
        <v>0</v>
      </c>
      <c r="V340" s="47">
        <v>0</v>
      </c>
      <c r="W340" s="47">
        <v>0</v>
      </c>
      <c r="X340" s="47">
        <v>0</v>
      </c>
      <c r="Y340" s="47">
        <v>0</v>
      </c>
      <c r="Z340" s="47">
        <v>0</v>
      </c>
      <c r="AA340" s="47">
        <v>0</v>
      </c>
      <c r="AB340" s="47">
        <v>0</v>
      </c>
      <c r="AC340" s="71">
        <f t="shared" si="84"/>
        <v>0</v>
      </c>
      <c r="AD340" s="113">
        <f t="shared" si="85"/>
        <v>0</v>
      </c>
    </row>
    <row r="341" spans="1:30" s="49" customFormat="1" ht="12.75" hidden="1">
      <c r="A341" s="94">
        <v>336</v>
      </c>
      <c r="B341" s="36"/>
      <c r="C341" s="141"/>
      <c r="D341" s="57"/>
      <c r="E341" s="79">
        <f t="shared" si="82"/>
        <v>0</v>
      </c>
      <c r="F341" s="80">
        <v>0</v>
      </c>
      <c r="G341" s="47">
        <f t="shared" si="75"/>
        <v>0</v>
      </c>
      <c r="H341" s="47">
        <f t="shared" si="76"/>
        <v>0</v>
      </c>
      <c r="I341" s="47">
        <f t="shared" si="77"/>
        <v>0</v>
      </c>
      <c r="J341" s="47">
        <f t="shared" si="78"/>
        <v>0</v>
      </c>
      <c r="K341" s="47">
        <f t="shared" si="79"/>
        <v>0</v>
      </c>
      <c r="L341" s="47">
        <f t="shared" si="80"/>
        <v>0</v>
      </c>
      <c r="M341" s="47">
        <f t="shared" si="81"/>
        <v>0</v>
      </c>
      <c r="N341" s="80">
        <v>0</v>
      </c>
      <c r="O341" s="47">
        <v>0</v>
      </c>
      <c r="P341" s="47">
        <v>0</v>
      </c>
      <c r="Q341" s="47">
        <v>0</v>
      </c>
      <c r="R341" s="47">
        <v>0</v>
      </c>
      <c r="S341" s="130">
        <v>0</v>
      </c>
      <c r="T341" s="47">
        <v>0</v>
      </c>
      <c r="U341" s="81">
        <f t="shared" si="83"/>
        <v>0</v>
      </c>
      <c r="V341" s="47">
        <v>0</v>
      </c>
      <c r="W341" s="47">
        <v>0</v>
      </c>
      <c r="X341" s="47">
        <v>0</v>
      </c>
      <c r="Y341" s="47">
        <v>0</v>
      </c>
      <c r="Z341" s="47">
        <v>0</v>
      </c>
      <c r="AA341" s="47">
        <v>0</v>
      </c>
      <c r="AB341" s="47">
        <v>0</v>
      </c>
      <c r="AC341" s="71">
        <f t="shared" si="84"/>
        <v>0</v>
      </c>
      <c r="AD341" s="113">
        <f t="shared" si="85"/>
        <v>0</v>
      </c>
    </row>
    <row r="342" spans="1:30" s="49" customFormat="1" ht="12.75" hidden="1">
      <c r="A342" s="94">
        <v>337</v>
      </c>
      <c r="B342" s="36"/>
      <c r="C342" s="141"/>
      <c r="D342" s="57"/>
      <c r="E342" s="79">
        <f t="shared" si="82"/>
        <v>0</v>
      </c>
      <c r="F342" s="80">
        <v>0</v>
      </c>
      <c r="G342" s="47">
        <f t="shared" si="75"/>
        <v>0</v>
      </c>
      <c r="H342" s="47">
        <f t="shared" si="76"/>
        <v>0</v>
      </c>
      <c r="I342" s="47">
        <f t="shared" si="77"/>
        <v>0</v>
      </c>
      <c r="J342" s="47">
        <f t="shared" si="78"/>
        <v>0</v>
      </c>
      <c r="K342" s="47">
        <f t="shared" si="79"/>
        <v>0</v>
      </c>
      <c r="L342" s="47">
        <f t="shared" si="80"/>
        <v>0</v>
      </c>
      <c r="M342" s="47">
        <f t="shared" si="81"/>
        <v>0</v>
      </c>
      <c r="N342" s="80">
        <v>0</v>
      </c>
      <c r="O342" s="47">
        <v>0</v>
      </c>
      <c r="P342" s="47">
        <v>0</v>
      </c>
      <c r="Q342" s="47">
        <v>0</v>
      </c>
      <c r="R342" s="47">
        <v>0</v>
      </c>
      <c r="S342" s="130">
        <v>0</v>
      </c>
      <c r="T342" s="47">
        <v>0</v>
      </c>
      <c r="U342" s="81">
        <f t="shared" si="83"/>
        <v>0</v>
      </c>
      <c r="V342" s="47">
        <v>0</v>
      </c>
      <c r="W342" s="47">
        <v>0</v>
      </c>
      <c r="X342" s="47">
        <v>0</v>
      </c>
      <c r="Y342" s="47">
        <v>0</v>
      </c>
      <c r="Z342" s="47">
        <v>0</v>
      </c>
      <c r="AA342" s="47">
        <v>0</v>
      </c>
      <c r="AB342" s="47">
        <v>0</v>
      </c>
      <c r="AC342" s="71">
        <f t="shared" si="84"/>
        <v>0</v>
      </c>
      <c r="AD342" s="113">
        <f t="shared" si="85"/>
        <v>0</v>
      </c>
    </row>
    <row r="343" spans="1:30" s="49" customFormat="1" ht="12.75" hidden="1">
      <c r="A343" s="94">
        <v>338</v>
      </c>
      <c r="B343" s="36"/>
      <c r="C343" s="141"/>
      <c r="D343" s="57"/>
      <c r="E343" s="79">
        <f t="shared" si="82"/>
        <v>0</v>
      </c>
      <c r="F343" s="80">
        <v>0</v>
      </c>
      <c r="G343" s="47">
        <f t="shared" si="75"/>
        <v>0</v>
      </c>
      <c r="H343" s="47">
        <f t="shared" si="76"/>
        <v>0</v>
      </c>
      <c r="I343" s="47">
        <f t="shared" si="77"/>
        <v>0</v>
      </c>
      <c r="J343" s="47">
        <f t="shared" si="78"/>
        <v>0</v>
      </c>
      <c r="K343" s="47">
        <f t="shared" si="79"/>
        <v>0</v>
      </c>
      <c r="L343" s="47">
        <f t="shared" si="80"/>
        <v>0</v>
      </c>
      <c r="M343" s="47">
        <f t="shared" si="81"/>
        <v>0</v>
      </c>
      <c r="N343" s="80">
        <v>0</v>
      </c>
      <c r="O343" s="47">
        <v>0</v>
      </c>
      <c r="P343" s="47">
        <v>0</v>
      </c>
      <c r="Q343" s="47">
        <v>0</v>
      </c>
      <c r="R343" s="47">
        <v>0</v>
      </c>
      <c r="S343" s="130">
        <v>0</v>
      </c>
      <c r="T343" s="47">
        <v>0</v>
      </c>
      <c r="U343" s="81">
        <f t="shared" si="83"/>
        <v>0</v>
      </c>
      <c r="V343" s="47">
        <v>0</v>
      </c>
      <c r="W343" s="47">
        <v>0</v>
      </c>
      <c r="X343" s="47">
        <v>0</v>
      </c>
      <c r="Y343" s="47">
        <v>0</v>
      </c>
      <c r="Z343" s="47">
        <v>0</v>
      </c>
      <c r="AA343" s="47">
        <v>0</v>
      </c>
      <c r="AB343" s="47">
        <v>0</v>
      </c>
      <c r="AC343" s="71">
        <f t="shared" si="84"/>
        <v>0</v>
      </c>
      <c r="AD343" s="113">
        <f t="shared" si="85"/>
        <v>0</v>
      </c>
    </row>
    <row r="344" spans="1:30" s="49" customFormat="1" ht="12.75" hidden="1">
      <c r="A344" s="94">
        <v>339</v>
      </c>
      <c r="B344" s="36"/>
      <c r="C344" s="141"/>
      <c r="D344" s="57"/>
      <c r="E344" s="79">
        <f t="shared" si="82"/>
        <v>0</v>
      </c>
      <c r="F344" s="80">
        <v>0</v>
      </c>
      <c r="G344" s="47">
        <f t="shared" si="75"/>
        <v>0</v>
      </c>
      <c r="H344" s="47">
        <f t="shared" si="76"/>
        <v>0</v>
      </c>
      <c r="I344" s="47">
        <f t="shared" si="77"/>
        <v>0</v>
      </c>
      <c r="J344" s="47">
        <f t="shared" si="78"/>
        <v>0</v>
      </c>
      <c r="K344" s="47">
        <f t="shared" si="79"/>
        <v>0</v>
      </c>
      <c r="L344" s="47">
        <f t="shared" si="80"/>
        <v>0</v>
      </c>
      <c r="M344" s="47">
        <f t="shared" si="81"/>
        <v>0</v>
      </c>
      <c r="N344" s="80">
        <v>0</v>
      </c>
      <c r="O344" s="47">
        <v>0</v>
      </c>
      <c r="P344" s="47">
        <v>0</v>
      </c>
      <c r="Q344" s="47">
        <v>0</v>
      </c>
      <c r="R344" s="47">
        <v>0</v>
      </c>
      <c r="S344" s="130">
        <v>0</v>
      </c>
      <c r="T344" s="47">
        <v>0</v>
      </c>
      <c r="U344" s="81">
        <f t="shared" si="83"/>
        <v>0</v>
      </c>
      <c r="V344" s="47">
        <v>0</v>
      </c>
      <c r="W344" s="47">
        <v>0</v>
      </c>
      <c r="X344" s="47">
        <v>0</v>
      </c>
      <c r="Y344" s="47">
        <v>0</v>
      </c>
      <c r="Z344" s="47">
        <v>0</v>
      </c>
      <c r="AA344" s="47">
        <v>0</v>
      </c>
      <c r="AB344" s="47">
        <v>0</v>
      </c>
      <c r="AC344" s="71">
        <f t="shared" si="84"/>
        <v>0</v>
      </c>
      <c r="AD344" s="113">
        <f t="shared" si="85"/>
        <v>0</v>
      </c>
    </row>
    <row r="345" spans="1:30" s="49" customFormat="1" ht="12.75" hidden="1">
      <c r="A345" s="94">
        <v>340</v>
      </c>
      <c r="B345" s="36"/>
      <c r="C345" s="141"/>
      <c r="D345" s="57"/>
      <c r="E345" s="79">
        <f t="shared" si="82"/>
        <v>0</v>
      </c>
      <c r="F345" s="80">
        <v>0</v>
      </c>
      <c r="G345" s="47">
        <f t="shared" si="75"/>
        <v>0</v>
      </c>
      <c r="H345" s="47">
        <f t="shared" si="76"/>
        <v>0</v>
      </c>
      <c r="I345" s="47">
        <f t="shared" si="77"/>
        <v>0</v>
      </c>
      <c r="J345" s="47">
        <f t="shared" si="78"/>
        <v>0</v>
      </c>
      <c r="K345" s="47">
        <f t="shared" si="79"/>
        <v>0</v>
      </c>
      <c r="L345" s="47">
        <f t="shared" si="80"/>
        <v>0</v>
      </c>
      <c r="M345" s="47">
        <f t="shared" si="81"/>
        <v>0</v>
      </c>
      <c r="N345" s="80">
        <v>0</v>
      </c>
      <c r="O345" s="47">
        <v>0</v>
      </c>
      <c r="P345" s="47">
        <v>0</v>
      </c>
      <c r="Q345" s="47">
        <v>0</v>
      </c>
      <c r="R345" s="47">
        <v>0</v>
      </c>
      <c r="S345" s="130">
        <v>0</v>
      </c>
      <c r="T345" s="47">
        <v>0</v>
      </c>
      <c r="U345" s="81">
        <f t="shared" si="83"/>
        <v>0</v>
      </c>
      <c r="V345" s="47">
        <v>0</v>
      </c>
      <c r="W345" s="47">
        <v>0</v>
      </c>
      <c r="X345" s="47">
        <v>0</v>
      </c>
      <c r="Y345" s="47">
        <v>0</v>
      </c>
      <c r="Z345" s="47">
        <v>0</v>
      </c>
      <c r="AA345" s="47">
        <v>0</v>
      </c>
      <c r="AB345" s="47">
        <v>0</v>
      </c>
      <c r="AC345" s="71">
        <f t="shared" si="84"/>
        <v>0</v>
      </c>
      <c r="AD345" s="113">
        <f t="shared" si="85"/>
        <v>0</v>
      </c>
    </row>
    <row r="346" spans="1:30" s="49" customFormat="1" ht="12.75" hidden="1">
      <c r="A346" s="94">
        <v>341</v>
      </c>
      <c r="B346" s="36"/>
      <c r="C346" s="141"/>
      <c r="D346" s="57"/>
      <c r="E346" s="79">
        <f t="shared" si="82"/>
        <v>0</v>
      </c>
      <c r="F346" s="80">
        <v>0</v>
      </c>
      <c r="G346" s="47">
        <f t="shared" si="75"/>
        <v>0</v>
      </c>
      <c r="H346" s="47">
        <f t="shared" si="76"/>
        <v>0</v>
      </c>
      <c r="I346" s="47">
        <f t="shared" si="77"/>
        <v>0</v>
      </c>
      <c r="J346" s="47">
        <f t="shared" si="78"/>
        <v>0</v>
      </c>
      <c r="K346" s="47">
        <f t="shared" si="79"/>
        <v>0</v>
      </c>
      <c r="L346" s="47">
        <f t="shared" si="80"/>
        <v>0</v>
      </c>
      <c r="M346" s="47">
        <f t="shared" si="81"/>
        <v>0</v>
      </c>
      <c r="N346" s="80">
        <v>0</v>
      </c>
      <c r="O346" s="47">
        <v>0</v>
      </c>
      <c r="P346" s="47">
        <v>0</v>
      </c>
      <c r="Q346" s="47">
        <v>0</v>
      </c>
      <c r="R346" s="47">
        <v>0</v>
      </c>
      <c r="S346" s="130">
        <v>0</v>
      </c>
      <c r="T346" s="47">
        <v>0</v>
      </c>
      <c r="U346" s="81">
        <f t="shared" si="83"/>
        <v>0</v>
      </c>
      <c r="V346" s="47">
        <v>0</v>
      </c>
      <c r="W346" s="47">
        <v>0</v>
      </c>
      <c r="X346" s="47">
        <v>0</v>
      </c>
      <c r="Y346" s="47">
        <v>0</v>
      </c>
      <c r="Z346" s="47">
        <v>0</v>
      </c>
      <c r="AA346" s="47">
        <v>0</v>
      </c>
      <c r="AB346" s="47">
        <v>0</v>
      </c>
      <c r="AC346" s="71">
        <f t="shared" si="84"/>
        <v>0</v>
      </c>
      <c r="AD346" s="113">
        <f t="shared" si="85"/>
        <v>0</v>
      </c>
    </row>
    <row r="347" spans="1:30" s="49" customFormat="1" ht="12.75" hidden="1">
      <c r="A347" s="94">
        <v>342</v>
      </c>
      <c r="B347" s="36"/>
      <c r="C347" s="141"/>
      <c r="D347" s="57"/>
      <c r="E347" s="79">
        <f t="shared" si="82"/>
        <v>0</v>
      </c>
      <c r="F347" s="80">
        <v>0</v>
      </c>
      <c r="G347" s="47">
        <f t="shared" si="75"/>
        <v>0</v>
      </c>
      <c r="H347" s="47">
        <f t="shared" si="76"/>
        <v>0</v>
      </c>
      <c r="I347" s="47">
        <f t="shared" si="77"/>
        <v>0</v>
      </c>
      <c r="J347" s="47">
        <f t="shared" si="78"/>
        <v>0</v>
      </c>
      <c r="K347" s="47">
        <f t="shared" si="79"/>
        <v>0</v>
      </c>
      <c r="L347" s="47">
        <f t="shared" si="80"/>
        <v>0</v>
      </c>
      <c r="M347" s="47">
        <f t="shared" si="81"/>
        <v>0</v>
      </c>
      <c r="N347" s="80">
        <v>0</v>
      </c>
      <c r="O347" s="47">
        <v>0</v>
      </c>
      <c r="P347" s="47">
        <v>0</v>
      </c>
      <c r="Q347" s="47">
        <v>0</v>
      </c>
      <c r="R347" s="47">
        <v>0</v>
      </c>
      <c r="S347" s="130">
        <v>0</v>
      </c>
      <c r="T347" s="47">
        <v>0</v>
      </c>
      <c r="U347" s="81">
        <f t="shared" si="83"/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71">
        <f t="shared" si="84"/>
        <v>0</v>
      </c>
      <c r="AD347" s="113">
        <f t="shared" si="85"/>
        <v>0</v>
      </c>
    </row>
    <row r="348" spans="1:30" s="49" customFormat="1" ht="12.75" hidden="1">
      <c r="A348" s="94">
        <v>343</v>
      </c>
      <c r="B348" s="36"/>
      <c r="C348" s="141"/>
      <c r="D348" s="57"/>
      <c r="E348" s="79">
        <f t="shared" si="82"/>
        <v>0</v>
      </c>
      <c r="F348" s="80">
        <v>0</v>
      </c>
      <c r="G348" s="47">
        <f t="shared" si="75"/>
        <v>0</v>
      </c>
      <c r="H348" s="47">
        <f t="shared" si="76"/>
        <v>0</v>
      </c>
      <c r="I348" s="47">
        <f t="shared" si="77"/>
        <v>0</v>
      </c>
      <c r="J348" s="47">
        <f t="shared" si="78"/>
        <v>0</v>
      </c>
      <c r="K348" s="47">
        <f t="shared" si="79"/>
        <v>0</v>
      </c>
      <c r="L348" s="47">
        <f t="shared" si="80"/>
        <v>0</v>
      </c>
      <c r="M348" s="47">
        <f t="shared" si="81"/>
        <v>0</v>
      </c>
      <c r="N348" s="80">
        <v>0</v>
      </c>
      <c r="O348" s="47">
        <v>0</v>
      </c>
      <c r="P348" s="47">
        <v>0</v>
      </c>
      <c r="Q348" s="47">
        <v>0</v>
      </c>
      <c r="R348" s="47">
        <v>0</v>
      </c>
      <c r="S348" s="130">
        <v>0</v>
      </c>
      <c r="T348" s="47">
        <v>0</v>
      </c>
      <c r="U348" s="81">
        <f t="shared" si="83"/>
        <v>0</v>
      </c>
      <c r="V348" s="47">
        <v>0</v>
      </c>
      <c r="W348" s="47">
        <v>0</v>
      </c>
      <c r="X348" s="47">
        <v>0</v>
      </c>
      <c r="Y348" s="47">
        <v>0</v>
      </c>
      <c r="Z348" s="47">
        <v>0</v>
      </c>
      <c r="AA348" s="47">
        <v>0</v>
      </c>
      <c r="AB348" s="47">
        <v>0</v>
      </c>
      <c r="AC348" s="71">
        <f t="shared" si="84"/>
        <v>0</v>
      </c>
      <c r="AD348" s="113">
        <f t="shared" si="85"/>
        <v>0</v>
      </c>
    </row>
    <row r="349" spans="1:30" s="49" customFormat="1" ht="12.75" hidden="1">
      <c r="A349" s="94">
        <v>344</v>
      </c>
      <c r="B349" s="36"/>
      <c r="C349" s="141"/>
      <c r="D349" s="57"/>
      <c r="E349" s="79">
        <f t="shared" si="82"/>
        <v>0</v>
      </c>
      <c r="F349" s="80">
        <v>0</v>
      </c>
      <c r="G349" s="47">
        <f t="shared" si="75"/>
        <v>0</v>
      </c>
      <c r="H349" s="47">
        <f t="shared" si="76"/>
        <v>0</v>
      </c>
      <c r="I349" s="47">
        <f t="shared" si="77"/>
        <v>0</v>
      </c>
      <c r="J349" s="47">
        <f t="shared" si="78"/>
        <v>0</v>
      </c>
      <c r="K349" s="47">
        <f t="shared" si="79"/>
        <v>0</v>
      </c>
      <c r="L349" s="47">
        <f t="shared" si="80"/>
        <v>0</v>
      </c>
      <c r="M349" s="47">
        <f t="shared" si="81"/>
        <v>0</v>
      </c>
      <c r="N349" s="80">
        <v>0</v>
      </c>
      <c r="O349" s="47">
        <v>0</v>
      </c>
      <c r="P349" s="47">
        <v>0</v>
      </c>
      <c r="Q349" s="47">
        <v>0</v>
      </c>
      <c r="R349" s="47">
        <v>0</v>
      </c>
      <c r="S349" s="130">
        <v>0</v>
      </c>
      <c r="T349" s="47">
        <v>0</v>
      </c>
      <c r="U349" s="81">
        <f t="shared" si="83"/>
        <v>0</v>
      </c>
      <c r="V349" s="47">
        <v>0</v>
      </c>
      <c r="W349" s="47">
        <v>0</v>
      </c>
      <c r="X349" s="47">
        <v>0</v>
      </c>
      <c r="Y349" s="47">
        <v>0</v>
      </c>
      <c r="Z349" s="47">
        <v>0</v>
      </c>
      <c r="AA349" s="47">
        <v>0</v>
      </c>
      <c r="AB349" s="47">
        <v>0</v>
      </c>
      <c r="AC349" s="71">
        <f t="shared" si="84"/>
        <v>0</v>
      </c>
      <c r="AD349" s="113">
        <f t="shared" si="85"/>
        <v>0</v>
      </c>
    </row>
    <row r="350" spans="1:30" s="49" customFormat="1" ht="12.75" hidden="1">
      <c r="A350" s="94">
        <v>345</v>
      </c>
      <c r="B350" s="36"/>
      <c r="C350" s="141"/>
      <c r="D350" s="57"/>
      <c r="E350" s="79">
        <f t="shared" si="82"/>
        <v>0</v>
      </c>
      <c r="F350" s="80">
        <v>0</v>
      </c>
      <c r="G350" s="47">
        <f t="shared" si="75"/>
        <v>0</v>
      </c>
      <c r="H350" s="47">
        <f t="shared" si="76"/>
        <v>0</v>
      </c>
      <c r="I350" s="47">
        <f t="shared" si="77"/>
        <v>0</v>
      </c>
      <c r="J350" s="47">
        <f t="shared" si="78"/>
        <v>0</v>
      </c>
      <c r="K350" s="47">
        <f t="shared" si="79"/>
        <v>0</v>
      </c>
      <c r="L350" s="47">
        <f t="shared" si="80"/>
        <v>0</v>
      </c>
      <c r="M350" s="47">
        <f t="shared" si="81"/>
        <v>0</v>
      </c>
      <c r="N350" s="80">
        <v>0</v>
      </c>
      <c r="O350" s="47">
        <v>0</v>
      </c>
      <c r="P350" s="47">
        <v>0</v>
      </c>
      <c r="Q350" s="47">
        <v>0</v>
      </c>
      <c r="R350" s="47">
        <v>0</v>
      </c>
      <c r="S350" s="130">
        <v>0</v>
      </c>
      <c r="T350" s="47">
        <v>0</v>
      </c>
      <c r="U350" s="81">
        <f t="shared" si="83"/>
        <v>0</v>
      </c>
      <c r="V350" s="47">
        <v>0</v>
      </c>
      <c r="W350" s="47">
        <v>0</v>
      </c>
      <c r="X350" s="47">
        <v>0</v>
      </c>
      <c r="Y350" s="47">
        <v>0</v>
      </c>
      <c r="Z350" s="47">
        <v>0</v>
      </c>
      <c r="AA350" s="47">
        <v>0</v>
      </c>
      <c r="AB350" s="47">
        <v>0</v>
      </c>
      <c r="AC350" s="71">
        <f t="shared" si="84"/>
        <v>0</v>
      </c>
      <c r="AD350" s="113">
        <f t="shared" si="85"/>
        <v>0</v>
      </c>
    </row>
    <row r="351" spans="1:30" s="49" customFormat="1" ht="12.75" hidden="1">
      <c r="A351" s="94">
        <v>346</v>
      </c>
      <c r="B351" s="36"/>
      <c r="C351" s="141"/>
      <c r="D351" s="57"/>
      <c r="E351" s="79">
        <f t="shared" si="82"/>
        <v>0</v>
      </c>
      <c r="F351" s="80">
        <v>0</v>
      </c>
      <c r="G351" s="47">
        <f t="shared" si="75"/>
        <v>0</v>
      </c>
      <c r="H351" s="47">
        <f t="shared" si="76"/>
        <v>0</v>
      </c>
      <c r="I351" s="47">
        <f t="shared" si="77"/>
        <v>0</v>
      </c>
      <c r="J351" s="47">
        <f t="shared" si="78"/>
        <v>0</v>
      </c>
      <c r="K351" s="47">
        <f t="shared" si="79"/>
        <v>0</v>
      </c>
      <c r="L351" s="47">
        <f t="shared" si="80"/>
        <v>0</v>
      </c>
      <c r="M351" s="47">
        <f t="shared" si="81"/>
        <v>0</v>
      </c>
      <c r="N351" s="80">
        <v>0</v>
      </c>
      <c r="O351" s="47">
        <v>0</v>
      </c>
      <c r="P351" s="47">
        <v>0</v>
      </c>
      <c r="Q351" s="47">
        <v>0</v>
      </c>
      <c r="R351" s="47">
        <v>0</v>
      </c>
      <c r="S351" s="130">
        <v>0</v>
      </c>
      <c r="T351" s="47">
        <v>0</v>
      </c>
      <c r="U351" s="81">
        <f t="shared" si="83"/>
        <v>0</v>
      </c>
      <c r="V351" s="47">
        <v>0</v>
      </c>
      <c r="W351" s="47">
        <v>0</v>
      </c>
      <c r="X351" s="47">
        <v>0</v>
      </c>
      <c r="Y351" s="47">
        <v>0</v>
      </c>
      <c r="Z351" s="47">
        <v>0</v>
      </c>
      <c r="AA351" s="47">
        <v>0</v>
      </c>
      <c r="AB351" s="47">
        <v>0</v>
      </c>
      <c r="AC351" s="71">
        <f t="shared" si="84"/>
        <v>0</v>
      </c>
      <c r="AD351" s="113">
        <f t="shared" si="85"/>
        <v>0</v>
      </c>
    </row>
    <row r="352" spans="1:30" s="49" customFormat="1" ht="12.75" hidden="1">
      <c r="A352" s="94">
        <v>347</v>
      </c>
      <c r="B352" s="36"/>
      <c r="C352" s="141"/>
      <c r="D352" s="57"/>
      <c r="E352" s="79">
        <f t="shared" si="82"/>
        <v>0</v>
      </c>
      <c r="F352" s="80">
        <v>0</v>
      </c>
      <c r="G352" s="47">
        <f t="shared" si="75"/>
        <v>0</v>
      </c>
      <c r="H352" s="47">
        <f t="shared" si="76"/>
        <v>0</v>
      </c>
      <c r="I352" s="47">
        <f t="shared" si="77"/>
        <v>0</v>
      </c>
      <c r="J352" s="47">
        <f t="shared" si="78"/>
        <v>0</v>
      </c>
      <c r="K352" s="47">
        <f t="shared" si="79"/>
        <v>0</v>
      </c>
      <c r="L352" s="47">
        <f t="shared" si="80"/>
        <v>0</v>
      </c>
      <c r="M352" s="47">
        <f t="shared" si="81"/>
        <v>0</v>
      </c>
      <c r="N352" s="80">
        <v>0</v>
      </c>
      <c r="O352" s="47">
        <v>0</v>
      </c>
      <c r="P352" s="47">
        <v>0</v>
      </c>
      <c r="Q352" s="47">
        <v>0</v>
      </c>
      <c r="R352" s="47">
        <v>0</v>
      </c>
      <c r="S352" s="130">
        <v>0</v>
      </c>
      <c r="T352" s="47">
        <v>0</v>
      </c>
      <c r="U352" s="81">
        <f t="shared" si="83"/>
        <v>0</v>
      </c>
      <c r="V352" s="47">
        <v>0</v>
      </c>
      <c r="W352" s="47">
        <v>0</v>
      </c>
      <c r="X352" s="47">
        <v>0</v>
      </c>
      <c r="Y352" s="47">
        <v>0</v>
      </c>
      <c r="Z352" s="47">
        <v>0</v>
      </c>
      <c r="AA352" s="47">
        <v>0</v>
      </c>
      <c r="AB352" s="47">
        <v>0</v>
      </c>
      <c r="AC352" s="71">
        <f t="shared" si="84"/>
        <v>0</v>
      </c>
      <c r="AD352" s="113">
        <f t="shared" si="85"/>
        <v>0</v>
      </c>
    </row>
    <row r="353" spans="1:30" s="49" customFormat="1" ht="12.75" hidden="1">
      <c r="A353" s="94">
        <v>348</v>
      </c>
      <c r="B353" s="36"/>
      <c r="C353" s="141"/>
      <c r="D353" s="57"/>
      <c r="E353" s="79">
        <f t="shared" si="82"/>
        <v>0</v>
      </c>
      <c r="F353" s="80">
        <v>0</v>
      </c>
      <c r="G353" s="47">
        <f t="shared" si="75"/>
        <v>0</v>
      </c>
      <c r="H353" s="47">
        <f t="shared" si="76"/>
        <v>0</v>
      </c>
      <c r="I353" s="47">
        <f t="shared" si="77"/>
        <v>0</v>
      </c>
      <c r="J353" s="47">
        <f t="shared" si="78"/>
        <v>0</v>
      </c>
      <c r="K353" s="47">
        <f t="shared" si="79"/>
        <v>0</v>
      </c>
      <c r="L353" s="47">
        <f t="shared" si="80"/>
        <v>0</v>
      </c>
      <c r="M353" s="47">
        <f t="shared" si="81"/>
        <v>0</v>
      </c>
      <c r="N353" s="80">
        <v>0</v>
      </c>
      <c r="O353" s="47">
        <v>0</v>
      </c>
      <c r="P353" s="47">
        <v>0</v>
      </c>
      <c r="Q353" s="47">
        <v>0</v>
      </c>
      <c r="R353" s="47">
        <v>0</v>
      </c>
      <c r="S353" s="130">
        <v>0</v>
      </c>
      <c r="T353" s="47">
        <v>0</v>
      </c>
      <c r="U353" s="81">
        <f t="shared" si="83"/>
        <v>0</v>
      </c>
      <c r="V353" s="47">
        <v>0</v>
      </c>
      <c r="W353" s="47">
        <v>0</v>
      </c>
      <c r="X353" s="47">
        <v>0</v>
      </c>
      <c r="Y353" s="47">
        <v>0</v>
      </c>
      <c r="Z353" s="47">
        <v>0</v>
      </c>
      <c r="AA353" s="47">
        <v>0</v>
      </c>
      <c r="AB353" s="47">
        <v>0</v>
      </c>
      <c r="AC353" s="71">
        <f t="shared" si="84"/>
        <v>0</v>
      </c>
      <c r="AD353" s="113">
        <f t="shared" si="85"/>
        <v>0</v>
      </c>
    </row>
    <row r="354" spans="1:30" s="49" customFormat="1" ht="12.75" hidden="1">
      <c r="A354" s="94">
        <v>349</v>
      </c>
      <c r="B354" s="36"/>
      <c r="C354" s="141"/>
      <c r="D354" s="57"/>
      <c r="E354" s="79">
        <f t="shared" si="82"/>
        <v>0</v>
      </c>
      <c r="F354" s="80">
        <v>0</v>
      </c>
      <c r="G354" s="47">
        <f t="shared" si="75"/>
        <v>0</v>
      </c>
      <c r="H354" s="47">
        <f t="shared" si="76"/>
        <v>0</v>
      </c>
      <c r="I354" s="47">
        <f t="shared" si="77"/>
        <v>0</v>
      </c>
      <c r="J354" s="47">
        <f t="shared" si="78"/>
        <v>0</v>
      </c>
      <c r="K354" s="47">
        <f t="shared" si="79"/>
        <v>0</v>
      </c>
      <c r="L354" s="47">
        <f t="shared" si="80"/>
        <v>0</v>
      </c>
      <c r="M354" s="47">
        <f t="shared" si="81"/>
        <v>0</v>
      </c>
      <c r="N354" s="80">
        <v>0</v>
      </c>
      <c r="O354" s="47">
        <v>0</v>
      </c>
      <c r="P354" s="47">
        <v>0</v>
      </c>
      <c r="Q354" s="47">
        <v>0</v>
      </c>
      <c r="R354" s="47">
        <v>0</v>
      </c>
      <c r="S354" s="130">
        <v>0</v>
      </c>
      <c r="T354" s="47">
        <v>0</v>
      </c>
      <c r="U354" s="81">
        <f t="shared" si="83"/>
        <v>0</v>
      </c>
      <c r="V354" s="47">
        <v>0</v>
      </c>
      <c r="W354" s="47">
        <v>0</v>
      </c>
      <c r="X354" s="47">
        <v>0</v>
      </c>
      <c r="Y354" s="47">
        <v>0</v>
      </c>
      <c r="Z354" s="47">
        <v>0</v>
      </c>
      <c r="AA354" s="47">
        <v>0</v>
      </c>
      <c r="AB354" s="47">
        <v>0</v>
      </c>
      <c r="AC354" s="71">
        <f t="shared" si="84"/>
        <v>0</v>
      </c>
      <c r="AD354" s="113">
        <f t="shared" si="85"/>
        <v>0</v>
      </c>
    </row>
    <row r="355" spans="1:30" s="49" customFormat="1" ht="12.75" hidden="1">
      <c r="A355" s="94">
        <v>350</v>
      </c>
      <c r="B355" s="36"/>
      <c r="C355" s="141"/>
      <c r="D355" s="57"/>
      <c r="E355" s="79">
        <f t="shared" si="82"/>
        <v>0</v>
      </c>
      <c r="F355" s="80">
        <v>0</v>
      </c>
      <c r="G355" s="47">
        <f t="shared" si="75"/>
        <v>0</v>
      </c>
      <c r="H355" s="47">
        <f t="shared" si="76"/>
        <v>0</v>
      </c>
      <c r="I355" s="47">
        <f t="shared" si="77"/>
        <v>0</v>
      </c>
      <c r="J355" s="47">
        <f t="shared" si="78"/>
        <v>0</v>
      </c>
      <c r="K355" s="47">
        <f t="shared" si="79"/>
        <v>0</v>
      </c>
      <c r="L355" s="47">
        <f t="shared" si="80"/>
        <v>0</v>
      </c>
      <c r="M355" s="47">
        <f t="shared" si="81"/>
        <v>0</v>
      </c>
      <c r="N355" s="80">
        <v>0</v>
      </c>
      <c r="O355" s="47">
        <v>0</v>
      </c>
      <c r="P355" s="47">
        <v>0</v>
      </c>
      <c r="Q355" s="47">
        <v>0</v>
      </c>
      <c r="R355" s="47">
        <v>0</v>
      </c>
      <c r="S355" s="130">
        <v>0</v>
      </c>
      <c r="T355" s="47">
        <v>0</v>
      </c>
      <c r="U355" s="81">
        <f t="shared" si="83"/>
        <v>0</v>
      </c>
      <c r="V355" s="47">
        <v>0</v>
      </c>
      <c r="W355" s="47">
        <v>0</v>
      </c>
      <c r="X355" s="47">
        <v>0</v>
      </c>
      <c r="Y355" s="47">
        <v>0</v>
      </c>
      <c r="Z355" s="47">
        <v>0</v>
      </c>
      <c r="AA355" s="47">
        <v>0</v>
      </c>
      <c r="AB355" s="47">
        <v>0</v>
      </c>
      <c r="AC355" s="71">
        <f t="shared" si="84"/>
        <v>0</v>
      </c>
      <c r="AD355" s="113">
        <f t="shared" si="85"/>
        <v>0</v>
      </c>
    </row>
    <row r="356" spans="1:30" s="49" customFormat="1" ht="12.75" hidden="1">
      <c r="A356" s="94">
        <v>351</v>
      </c>
      <c r="B356" s="36"/>
      <c r="C356" s="141"/>
      <c r="D356" s="57"/>
      <c r="E356" s="79">
        <f t="shared" si="82"/>
        <v>0</v>
      </c>
      <c r="F356" s="80">
        <v>0</v>
      </c>
      <c r="G356" s="47">
        <f t="shared" si="75"/>
        <v>0</v>
      </c>
      <c r="H356" s="47">
        <f t="shared" si="76"/>
        <v>0</v>
      </c>
      <c r="I356" s="47">
        <f t="shared" si="77"/>
        <v>0</v>
      </c>
      <c r="J356" s="47">
        <f t="shared" si="78"/>
        <v>0</v>
      </c>
      <c r="K356" s="47">
        <f t="shared" si="79"/>
        <v>0</v>
      </c>
      <c r="L356" s="47">
        <f t="shared" si="80"/>
        <v>0</v>
      </c>
      <c r="M356" s="47">
        <f t="shared" si="81"/>
        <v>0</v>
      </c>
      <c r="N356" s="80">
        <v>0</v>
      </c>
      <c r="O356" s="47">
        <v>0</v>
      </c>
      <c r="P356" s="47">
        <v>0</v>
      </c>
      <c r="Q356" s="47">
        <v>0</v>
      </c>
      <c r="R356" s="47">
        <v>0</v>
      </c>
      <c r="S356" s="130">
        <v>0</v>
      </c>
      <c r="T356" s="47">
        <v>0</v>
      </c>
      <c r="U356" s="81">
        <f t="shared" si="83"/>
        <v>0</v>
      </c>
      <c r="V356" s="47">
        <v>0</v>
      </c>
      <c r="W356" s="47">
        <v>0</v>
      </c>
      <c r="X356" s="47">
        <v>0</v>
      </c>
      <c r="Y356" s="47">
        <v>0</v>
      </c>
      <c r="Z356" s="47">
        <v>0</v>
      </c>
      <c r="AA356" s="47">
        <v>0</v>
      </c>
      <c r="AB356" s="47">
        <v>0</v>
      </c>
      <c r="AC356" s="71">
        <f t="shared" si="84"/>
        <v>0</v>
      </c>
      <c r="AD356" s="113">
        <f t="shared" si="85"/>
        <v>0</v>
      </c>
    </row>
    <row r="357" spans="1:30" s="49" customFormat="1" ht="12.75" hidden="1">
      <c r="A357" s="94">
        <v>352</v>
      </c>
      <c r="B357" s="36"/>
      <c r="C357" s="141"/>
      <c r="D357" s="57"/>
      <c r="E357" s="79">
        <f t="shared" si="82"/>
        <v>0</v>
      </c>
      <c r="F357" s="80">
        <v>0</v>
      </c>
      <c r="G357" s="47">
        <f t="shared" si="75"/>
        <v>0</v>
      </c>
      <c r="H357" s="47">
        <f t="shared" si="76"/>
        <v>0</v>
      </c>
      <c r="I357" s="47">
        <f t="shared" si="77"/>
        <v>0</v>
      </c>
      <c r="J357" s="47">
        <f t="shared" si="78"/>
        <v>0</v>
      </c>
      <c r="K357" s="47">
        <f t="shared" si="79"/>
        <v>0</v>
      </c>
      <c r="L357" s="47">
        <f t="shared" si="80"/>
        <v>0</v>
      </c>
      <c r="M357" s="47">
        <f t="shared" si="81"/>
        <v>0</v>
      </c>
      <c r="N357" s="80">
        <v>0</v>
      </c>
      <c r="O357" s="47">
        <v>0</v>
      </c>
      <c r="P357" s="47">
        <v>0</v>
      </c>
      <c r="Q357" s="47">
        <v>0</v>
      </c>
      <c r="R357" s="47">
        <v>0</v>
      </c>
      <c r="S357" s="130">
        <v>0</v>
      </c>
      <c r="T357" s="47">
        <v>0</v>
      </c>
      <c r="U357" s="81">
        <f t="shared" si="83"/>
        <v>0</v>
      </c>
      <c r="V357" s="47">
        <v>0</v>
      </c>
      <c r="W357" s="47">
        <v>0</v>
      </c>
      <c r="X357" s="47">
        <v>0</v>
      </c>
      <c r="Y357" s="47">
        <v>0</v>
      </c>
      <c r="Z357" s="47">
        <v>0</v>
      </c>
      <c r="AA357" s="47">
        <v>0</v>
      </c>
      <c r="AB357" s="47">
        <v>0</v>
      </c>
      <c r="AC357" s="71">
        <f t="shared" si="84"/>
        <v>0</v>
      </c>
      <c r="AD357" s="113">
        <f t="shared" si="85"/>
        <v>0</v>
      </c>
    </row>
    <row r="358" spans="1:30" s="49" customFormat="1" ht="12.75" hidden="1">
      <c r="A358" s="94">
        <v>353</v>
      </c>
      <c r="B358" s="36"/>
      <c r="C358" s="141"/>
      <c r="D358" s="57"/>
      <c r="E358" s="79">
        <f t="shared" si="82"/>
        <v>0</v>
      </c>
      <c r="F358" s="80">
        <v>0</v>
      </c>
      <c r="G358" s="47">
        <f t="shared" si="75"/>
        <v>0</v>
      </c>
      <c r="H358" s="47">
        <f t="shared" si="76"/>
        <v>0</v>
      </c>
      <c r="I358" s="47">
        <f t="shared" si="77"/>
        <v>0</v>
      </c>
      <c r="J358" s="47">
        <f t="shared" si="78"/>
        <v>0</v>
      </c>
      <c r="K358" s="47">
        <f t="shared" si="79"/>
        <v>0</v>
      </c>
      <c r="L358" s="47">
        <f t="shared" si="80"/>
        <v>0</v>
      </c>
      <c r="M358" s="47">
        <f t="shared" si="81"/>
        <v>0</v>
      </c>
      <c r="N358" s="80">
        <v>0</v>
      </c>
      <c r="O358" s="47">
        <v>0</v>
      </c>
      <c r="P358" s="47">
        <v>0</v>
      </c>
      <c r="Q358" s="47">
        <v>0</v>
      </c>
      <c r="R358" s="47">
        <v>0</v>
      </c>
      <c r="S358" s="130">
        <v>0</v>
      </c>
      <c r="T358" s="47">
        <v>0</v>
      </c>
      <c r="U358" s="81">
        <f t="shared" si="83"/>
        <v>0</v>
      </c>
      <c r="V358" s="47">
        <v>0</v>
      </c>
      <c r="W358" s="47">
        <v>0</v>
      </c>
      <c r="X358" s="47">
        <v>0</v>
      </c>
      <c r="Y358" s="47">
        <v>0</v>
      </c>
      <c r="Z358" s="47">
        <v>0</v>
      </c>
      <c r="AA358" s="47">
        <v>0</v>
      </c>
      <c r="AB358" s="47">
        <v>0</v>
      </c>
      <c r="AC358" s="71">
        <f t="shared" si="84"/>
        <v>0</v>
      </c>
      <c r="AD358" s="113">
        <f t="shared" si="85"/>
        <v>0</v>
      </c>
    </row>
    <row r="359" spans="1:30" s="49" customFormat="1" ht="12.75" hidden="1">
      <c r="A359" s="94">
        <v>354</v>
      </c>
      <c r="B359" s="36"/>
      <c r="C359" s="141"/>
      <c r="D359" s="57"/>
      <c r="E359" s="79">
        <f t="shared" si="82"/>
        <v>0</v>
      </c>
      <c r="F359" s="80">
        <v>0</v>
      </c>
      <c r="G359" s="47">
        <f t="shared" si="75"/>
        <v>0</v>
      </c>
      <c r="H359" s="47">
        <f t="shared" si="76"/>
        <v>0</v>
      </c>
      <c r="I359" s="47">
        <f t="shared" si="77"/>
        <v>0</v>
      </c>
      <c r="J359" s="47">
        <f t="shared" si="78"/>
        <v>0</v>
      </c>
      <c r="K359" s="47">
        <f t="shared" si="79"/>
        <v>0</v>
      </c>
      <c r="L359" s="47">
        <f t="shared" si="80"/>
        <v>0</v>
      </c>
      <c r="M359" s="47">
        <f t="shared" si="81"/>
        <v>0</v>
      </c>
      <c r="N359" s="80">
        <v>0</v>
      </c>
      <c r="O359" s="47">
        <v>0</v>
      </c>
      <c r="P359" s="47">
        <v>0</v>
      </c>
      <c r="Q359" s="47">
        <v>0</v>
      </c>
      <c r="R359" s="47">
        <v>0</v>
      </c>
      <c r="S359" s="130">
        <v>0</v>
      </c>
      <c r="T359" s="47">
        <v>0</v>
      </c>
      <c r="U359" s="81">
        <f t="shared" si="83"/>
        <v>0</v>
      </c>
      <c r="V359" s="47">
        <v>0</v>
      </c>
      <c r="W359" s="47">
        <v>0</v>
      </c>
      <c r="X359" s="47">
        <v>0</v>
      </c>
      <c r="Y359" s="47">
        <v>0</v>
      </c>
      <c r="Z359" s="47">
        <v>0</v>
      </c>
      <c r="AA359" s="47">
        <v>0</v>
      </c>
      <c r="AB359" s="47">
        <v>0</v>
      </c>
      <c r="AC359" s="71">
        <f t="shared" si="84"/>
        <v>0</v>
      </c>
      <c r="AD359" s="113">
        <f t="shared" si="85"/>
        <v>0</v>
      </c>
    </row>
    <row r="360" spans="1:30" s="49" customFormat="1" ht="12.75" hidden="1">
      <c r="A360" s="94">
        <v>355</v>
      </c>
      <c r="B360" s="36"/>
      <c r="C360" s="141"/>
      <c r="D360" s="57"/>
      <c r="E360" s="79">
        <f t="shared" si="82"/>
        <v>0</v>
      </c>
      <c r="F360" s="80">
        <v>0</v>
      </c>
      <c r="G360" s="47">
        <f t="shared" si="75"/>
        <v>0</v>
      </c>
      <c r="H360" s="47">
        <f t="shared" si="76"/>
        <v>0</v>
      </c>
      <c r="I360" s="47">
        <f t="shared" si="77"/>
        <v>0</v>
      </c>
      <c r="J360" s="47">
        <f t="shared" si="78"/>
        <v>0</v>
      </c>
      <c r="K360" s="47">
        <f t="shared" si="79"/>
        <v>0</v>
      </c>
      <c r="L360" s="47">
        <f t="shared" si="80"/>
        <v>0</v>
      </c>
      <c r="M360" s="47">
        <f t="shared" si="81"/>
        <v>0</v>
      </c>
      <c r="N360" s="80">
        <v>0</v>
      </c>
      <c r="O360" s="47">
        <v>0</v>
      </c>
      <c r="P360" s="47">
        <v>0</v>
      </c>
      <c r="Q360" s="47">
        <v>0</v>
      </c>
      <c r="R360" s="47">
        <v>0</v>
      </c>
      <c r="S360" s="130">
        <v>0</v>
      </c>
      <c r="T360" s="47">
        <v>0</v>
      </c>
      <c r="U360" s="81">
        <f t="shared" si="83"/>
        <v>0</v>
      </c>
      <c r="V360" s="47">
        <v>0</v>
      </c>
      <c r="W360" s="47">
        <v>0</v>
      </c>
      <c r="X360" s="47">
        <v>0</v>
      </c>
      <c r="Y360" s="47">
        <v>0</v>
      </c>
      <c r="Z360" s="47">
        <v>0</v>
      </c>
      <c r="AA360" s="47">
        <v>0</v>
      </c>
      <c r="AB360" s="47">
        <v>0</v>
      </c>
      <c r="AC360" s="71">
        <f t="shared" si="84"/>
        <v>0</v>
      </c>
      <c r="AD360" s="113">
        <f t="shared" si="85"/>
        <v>0</v>
      </c>
    </row>
    <row r="361" spans="1:30" s="49" customFormat="1" ht="12.75" hidden="1">
      <c r="A361" s="94">
        <v>356</v>
      </c>
      <c r="B361" s="36"/>
      <c r="C361" s="141"/>
      <c r="D361" s="57"/>
      <c r="E361" s="79">
        <f t="shared" si="82"/>
        <v>0</v>
      </c>
      <c r="F361" s="80">
        <v>0</v>
      </c>
      <c r="G361" s="47">
        <f t="shared" si="75"/>
        <v>0</v>
      </c>
      <c r="H361" s="47">
        <f t="shared" si="76"/>
        <v>0</v>
      </c>
      <c r="I361" s="47">
        <f t="shared" si="77"/>
        <v>0</v>
      </c>
      <c r="J361" s="47">
        <f t="shared" si="78"/>
        <v>0</v>
      </c>
      <c r="K361" s="47">
        <f t="shared" si="79"/>
        <v>0</v>
      </c>
      <c r="L361" s="47">
        <f t="shared" si="80"/>
        <v>0</v>
      </c>
      <c r="M361" s="47">
        <f t="shared" si="81"/>
        <v>0</v>
      </c>
      <c r="N361" s="80">
        <v>0</v>
      </c>
      <c r="O361" s="47">
        <v>0</v>
      </c>
      <c r="P361" s="47">
        <v>0</v>
      </c>
      <c r="Q361" s="47">
        <v>0</v>
      </c>
      <c r="R361" s="47">
        <v>0</v>
      </c>
      <c r="S361" s="130">
        <v>0</v>
      </c>
      <c r="T361" s="47">
        <v>0</v>
      </c>
      <c r="U361" s="81">
        <f t="shared" si="83"/>
        <v>0</v>
      </c>
      <c r="V361" s="47">
        <v>0</v>
      </c>
      <c r="W361" s="47">
        <v>0</v>
      </c>
      <c r="X361" s="47">
        <v>0</v>
      </c>
      <c r="Y361" s="47">
        <v>0</v>
      </c>
      <c r="Z361" s="47">
        <v>0</v>
      </c>
      <c r="AA361" s="47">
        <v>0</v>
      </c>
      <c r="AB361" s="47">
        <v>0</v>
      </c>
      <c r="AC361" s="71">
        <f t="shared" si="84"/>
        <v>0</v>
      </c>
      <c r="AD361" s="113">
        <f t="shared" si="85"/>
        <v>0</v>
      </c>
    </row>
    <row r="362" spans="1:30" s="49" customFormat="1" ht="12.75" hidden="1">
      <c r="A362" s="94">
        <v>357</v>
      </c>
      <c r="B362" s="36"/>
      <c r="C362" s="141"/>
      <c r="D362" s="57"/>
      <c r="E362" s="79">
        <f t="shared" si="82"/>
        <v>0</v>
      </c>
      <c r="F362" s="80">
        <v>0</v>
      </c>
      <c r="G362" s="47">
        <f t="shared" si="75"/>
        <v>0</v>
      </c>
      <c r="H362" s="47">
        <f t="shared" si="76"/>
        <v>0</v>
      </c>
      <c r="I362" s="47">
        <f t="shared" si="77"/>
        <v>0</v>
      </c>
      <c r="J362" s="47">
        <f t="shared" si="78"/>
        <v>0</v>
      </c>
      <c r="K362" s="47">
        <f t="shared" si="79"/>
        <v>0</v>
      </c>
      <c r="L362" s="47">
        <f t="shared" si="80"/>
        <v>0</v>
      </c>
      <c r="M362" s="47">
        <f t="shared" si="81"/>
        <v>0</v>
      </c>
      <c r="N362" s="80">
        <v>0</v>
      </c>
      <c r="O362" s="47">
        <v>0</v>
      </c>
      <c r="P362" s="47">
        <v>0</v>
      </c>
      <c r="Q362" s="47">
        <v>0</v>
      </c>
      <c r="R362" s="47">
        <v>0</v>
      </c>
      <c r="S362" s="130">
        <v>0</v>
      </c>
      <c r="T362" s="47">
        <v>0</v>
      </c>
      <c r="U362" s="81">
        <f t="shared" si="83"/>
        <v>0</v>
      </c>
      <c r="V362" s="47">
        <v>0</v>
      </c>
      <c r="W362" s="47">
        <v>0</v>
      </c>
      <c r="X362" s="47">
        <v>0</v>
      </c>
      <c r="Y362" s="47">
        <v>0</v>
      </c>
      <c r="Z362" s="47">
        <v>0</v>
      </c>
      <c r="AA362" s="47">
        <v>0</v>
      </c>
      <c r="AB362" s="47">
        <v>0</v>
      </c>
      <c r="AC362" s="71">
        <f t="shared" si="84"/>
        <v>0</v>
      </c>
      <c r="AD362" s="113">
        <f t="shared" si="85"/>
        <v>0</v>
      </c>
    </row>
    <row r="363" spans="1:30" s="49" customFormat="1" ht="12.75" hidden="1">
      <c r="A363" s="94">
        <v>358</v>
      </c>
      <c r="B363" s="36"/>
      <c r="C363" s="141"/>
      <c r="D363" s="57"/>
      <c r="E363" s="79">
        <f t="shared" si="82"/>
        <v>0</v>
      </c>
      <c r="F363" s="80">
        <v>0</v>
      </c>
      <c r="G363" s="47">
        <f t="shared" si="75"/>
        <v>0</v>
      </c>
      <c r="H363" s="47">
        <f t="shared" si="76"/>
        <v>0</v>
      </c>
      <c r="I363" s="47">
        <f t="shared" si="77"/>
        <v>0</v>
      </c>
      <c r="J363" s="47">
        <f t="shared" si="78"/>
        <v>0</v>
      </c>
      <c r="K363" s="47">
        <f t="shared" si="79"/>
        <v>0</v>
      </c>
      <c r="L363" s="47">
        <f t="shared" si="80"/>
        <v>0</v>
      </c>
      <c r="M363" s="47">
        <f t="shared" si="81"/>
        <v>0</v>
      </c>
      <c r="N363" s="80">
        <v>0</v>
      </c>
      <c r="O363" s="47">
        <v>0</v>
      </c>
      <c r="P363" s="47">
        <v>0</v>
      </c>
      <c r="Q363" s="47">
        <v>0</v>
      </c>
      <c r="R363" s="47">
        <v>0</v>
      </c>
      <c r="S363" s="130">
        <v>0</v>
      </c>
      <c r="T363" s="47">
        <v>0</v>
      </c>
      <c r="U363" s="81">
        <f t="shared" si="83"/>
        <v>0</v>
      </c>
      <c r="V363" s="47">
        <v>0</v>
      </c>
      <c r="W363" s="47">
        <v>0</v>
      </c>
      <c r="X363" s="47">
        <v>0</v>
      </c>
      <c r="Y363" s="47">
        <v>0</v>
      </c>
      <c r="Z363" s="47">
        <v>0</v>
      </c>
      <c r="AA363" s="47">
        <v>0</v>
      </c>
      <c r="AB363" s="47">
        <v>0</v>
      </c>
      <c r="AC363" s="71">
        <f t="shared" si="84"/>
        <v>0</v>
      </c>
      <c r="AD363" s="113">
        <f t="shared" si="85"/>
        <v>0</v>
      </c>
    </row>
    <row r="364" spans="1:30" s="49" customFormat="1" ht="12.75" hidden="1">
      <c r="A364" s="94">
        <v>359</v>
      </c>
      <c r="B364" s="36"/>
      <c r="C364" s="141"/>
      <c r="D364" s="57"/>
      <c r="E364" s="79">
        <f t="shared" si="82"/>
        <v>0</v>
      </c>
      <c r="F364" s="80">
        <v>0</v>
      </c>
      <c r="G364" s="47">
        <f t="shared" si="75"/>
        <v>0</v>
      </c>
      <c r="H364" s="47">
        <f t="shared" si="76"/>
        <v>0</v>
      </c>
      <c r="I364" s="47">
        <f t="shared" si="77"/>
        <v>0</v>
      </c>
      <c r="J364" s="47">
        <f t="shared" si="78"/>
        <v>0</v>
      </c>
      <c r="K364" s="47">
        <f t="shared" si="79"/>
        <v>0</v>
      </c>
      <c r="L364" s="47">
        <f t="shared" si="80"/>
        <v>0</v>
      </c>
      <c r="M364" s="47">
        <f t="shared" si="81"/>
        <v>0</v>
      </c>
      <c r="N364" s="80">
        <v>0</v>
      </c>
      <c r="O364" s="47">
        <v>0</v>
      </c>
      <c r="P364" s="47">
        <v>0</v>
      </c>
      <c r="Q364" s="47">
        <v>0</v>
      </c>
      <c r="R364" s="47">
        <v>0</v>
      </c>
      <c r="S364" s="130">
        <v>0</v>
      </c>
      <c r="T364" s="47">
        <v>0</v>
      </c>
      <c r="U364" s="81">
        <f t="shared" si="83"/>
        <v>0</v>
      </c>
      <c r="V364" s="47">
        <v>0</v>
      </c>
      <c r="W364" s="47">
        <v>0</v>
      </c>
      <c r="X364" s="47">
        <v>0</v>
      </c>
      <c r="Y364" s="47">
        <v>0</v>
      </c>
      <c r="Z364" s="47">
        <v>0</v>
      </c>
      <c r="AA364" s="47">
        <v>0</v>
      </c>
      <c r="AB364" s="47">
        <v>0</v>
      </c>
      <c r="AC364" s="71">
        <f t="shared" si="84"/>
        <v>0</v>
      </c>
      <c r="AD364" s="113">
        <f t="shared" si="85"/>
        <v>0</v>
      </c>
    </row>
    <row r="365" spans="1:30" s="49" customFormat="1" ht="12.75" hidden="1">
      <c r="A365" s="94">
        <v>360</v>
      </c>
      <c r="B365" s="36"/>
      <c r="C365" s="141"/>
      <c r="D365" s="57"/>
      <c r="E365" s="79">
        <f t="shared" si="82"/>
        <v>0</v>
      </c>
      <c r="F365" s="80">
        <v>0</v>
      </c>
      <c r="G365" s="47">
        <f t="shared" si="75"/>
        <v>0</v>
      </c>
      <c r="H365" s="47">
        <f t="shared" si="76"/>
        <v>0</v>
      </c>
      <c r="I365" s="47">
        <f t="shared" si="77"/>
        <v>0</v>
      </c>
      <c r="J365" s="47">
        <f t="shared" si="78"/>
        <v>0</v>
      </c>
      <c r="K365" s="47">
        <f t="shared" si="79"/>
        <v>0</v>
      </c>
      <c r="L365" s="47">
        <f t="shared" si="80"/>
        <v>0</v>
      </c>
      <c r="M365" s="47">
        <f t="shared" si="81"/>
        <v>0</v>
      </c>
      <c r="N365" s="80">
        <v>0</v>
      </c>
      <c r="O365" s="47">
        <v>0</v>
      </c>
      <c r="P365" s="47">
        <v>0</v>
      </c>
      <c r="Q365" s="47">
        <v>0</v>
      </c>
      <c r="R365" s="47">
        <v>0</v>
      </c>
      <c r="S365" s="130">
        <v>0</v>
      </c>
      <c r="T365" s="47">
        <v>0</v>
      </c>
      <c r="U365" s="81">
        <f t="shared" si="83"/>
        <v>0</v>
      </c>
      <c r="V365" s="47">
        <v>0</v>
      </c>
      <c r="W365" s="47">
        <v>0</v>
      </c>
      <c r="X365" s="47">
        <v>0</v>
      </c>
      <c r="Y365" s="47">
        <v>0</v>
      </c>
      <c r="Z365" s="47">
        <v>0</v>
      </c>
      <c r="AA365" s="47">
        <v>0</v>
      </c>
      <c r="AB365" s="47">
        <v>0</v>
      </c>
      <c r="AC365" s="71">
        <f t="shared" si="84"/>
        <v>0</v>
      </c>
      <c r="AD365" s="113">
        <f t="shared" si="85"/>
        <v>0</v>
      </c>
    </row>
    <row r="366" spans="1:30" s="49" customFormat="1" ht="12.75" hidden="1">
      <c r="A366" s="94">
        <v>361</v>
      </c>
      <c r="B366" s="36"/>
      <c r="C366" s="141"/>
      <c r="D366" s="57"/>
      <c r="E366" s="79">
        <f t="shared" si="82"/>
        <v>0</v>
      </c>
      <c r="F366" s="80">
        <v>0</v>
      </c>
      <c r="G366" s="47">
        <f t="shared" si="75"/>
        <v>0</v>
      </c>
      <c r="H366" s="47">
        <f t="shared" si="76"/>
        <v>0</v>
      </c>
      <c r="I366" s="47">
        <f t="shared" si="77"/>
        <v>0</v>
      </c>
      <c r="J366" s="47">
        <f t="shared" si="78"/>
        <v>0</v>
      </c>
      <c r="K366" s="47">
        <f t="shared" si="79"/>
        <v>0</v>
      </c>
      <c r="L366" s="47">
        <f t="shared" si="80"/>
        <v>0</v>
      </c>
      <c r="M366" s="47">
        <f t="shared" si="81"/>
        <v>0</v>
      </c>
      <c r="N366" s="80">
        <v>0</v>
      </c>
      <c r="O366" s="47">
        <v>0</v>
      </c>
      <c r="P366" s="47">
        <v>0</v>
      </c>
      <c r="Q366" s="47">
        <v>0</v>
      </c>
      <c r="R366" s="47">
        <v>0</v>
      </c>
      <c r="S366" s="130">
        <v>0</v>
      </c>
      <c r="T366" s="47">
        <v>0</v>
      </c>
      <c r="U366" s="81">
        <f t="shared" si="83"/>
        <v>0</v>
      </c>
      <c r="V366" s="47">
        <v>0</v>
      </c>
      <c r="W366" s="47">
        <v>0</v>
      </c>
      <c r="X366" s="47">
        <v>0</v>
      </c>
      <c r="Y366" s="47">
        <v>0</v>
      </c>
      <c r="Z366" s="47">
        <v>0</v>
      </c>
      <c r="AA366" s="47">
        <v>0</v>
      </c>
      <c r="AB366" s="47">
        <v>0</v>
      </c>
      <c r="AC366" s="71">
        <f t="shared" si="84"/>
        <v>0</v>
      </c>
      <c r="AD366" s="113">
        <f t="shared" si="85"/>
        <v>0</v>
      </c>
    </row>
    <row r="367" spans="1:30" s="49" customFormat="1" ht="12.75" hidden="1">
      <c r="A367" s="94">
        <v>362</v>
      </c>
      <c r="B367" s="36"/>
      <c r="C367" s="141"/>
      <c r="D367" s="57"/>
      <c r="E367" s="79">
        <f t="shared" si="82"/>
        <v>0</v>
      </c>
      <c r="F367" s="80">
        <v>0</v>
      </c>
      <c r="G367" s="47">
        <f t="shared" si="75"/>
        <v>0</v>
      </c>
      <c r="H367" s="47">
        <f t="shared" si="76"/>
        <v>0</v>
      </c>
      <c r="I367" s="47">
        <f t="shared" si="77"/>
        <v>0</v>
      </c>
      <c r="J367" s="47">
        <f t="shared" si="78"/>
        <v>0</v>
      </c>
      <c r="K367" s="47">
        <f t="shared" si="79"/>
        <v>0</v>
      </c>
      <c r="L367" s="47">
        <f t="shared" si="80"/>
        <v>0</v>
      </c>
      <c r="M367" s="47">
        <f t="shared" si="81"/>
        <v>0</v>
      </c>
      <c r="N367" s="80">
        <v>0</v>
      </c>
      <c r="O367" s="47">
        <v>0</v>
      </c>
      <c r="P367" s="47">
        <v>0</v>
      </c>
      <c r="Q367" s="47">
        <v>0</v>
      </c>
      <c r="R367" s="47">
        <v>0</v>
      </c>
      <c r="S367" s="130">
        <v>0</v>
      </c>
      <c r="T367" s="47">
        <v>0</v>
      </c>
      <c r="U367" s="81">
        <f t="shared" si="83"/>
        <v>0</v>
      </c>
      <c r="V367" s="47">
        <v>0</v>
      </c>
      <c r="W367" s="47">
        <v>0</v>
      </c>
      <c r="X367" s="47">
        <v>0</v>
      </c>
      <c r="Y367" s="47">
        <v>0</v>
      </c>
      <c r="Z367" s="47">
        <v>0</v>
      </c>
      <c r="AA367" s="47">
        <v>0</v>
      </c>
      <c r="AB367" s="47">
        <v>0</v>
      </c>
      <c r="AC367" s="71">
        <f t="shared" si="84"/>
        <v>0</v>
      </c>
      <c r="AD367" s="113">
        <f t="shared" si="85"/>
        <v>0</v>
      </c>
    </row>
    <row r="368" spans="1:30" s="49" customFormat="1" ht="12.75" hidden="1">
      <c r="A368" s="94">
        <v>363</v>
      </c>
      <c r="B368" s="36"/>
      <c r="C368" s="141"/>
      <c r="D368" s="57"/>
      <c r="E368" s="79">
        <f t="shared" si="82"/>
        <v>0</v>
      </c>
      <c r="F368" s="80">
        <v>0</v>
      </c>
      <c r="G368" s="47">
        <f t="shared" si="75"/>
        <v>0</v>
      </c>
      <c r="H368" s="47">
        <f t="shared" si="76"/>
        <v>0</v>
      </c>
      <c r="I368" s="47">
        <f t="shared" si="77"/>
        <v>0</v>
      </c>
      <c r="J368" s="47">
        <f t="shared" si="78"/>
        <v>0</v>
      </c>
      <c r="K368" s="47">
        <f t="shared" si="79"/>
        <v>0</v>
      </c>
      <c r="L368" s="47">
        <f t="shared" si="80"/>
        <v>0</v>
      </c>
      <c r="M368" s="47">
        <f t="shared" si="81"/>
        <v>0</v>
      </c>
      <c r="N368" s="80">
        <v>0</v>
      </c>
      <c r="O368" s="47">
        <v>0</v>
      </c>
      <c r="P368" s="47">
        <v>0</v>
      </c>
      <c r="Q368" s="47">
        <v>0</v>
      </c>
      <c r="R368" s="47">
        <v>0</v>
      </c>
      <c r="S368" s="130">
        <v>0</v>
      </c>
      <c r="T368" s="47">
        <v>0</v>
      </c>
      <c r="U368" s="81">
        <f t="shared" si="83"/>
        <v>0</v>
      </c>
      <c r="V368" s="47">
        <v>0</v>
      </c>
      <c r="W368" s="47">
        <v>0</v>
      </c>
      <c r="X368" s="47">
        <v>0</v>
      </c>
      <c r="Y368" s="47">
        <v>0</v>
      </c>
      <c r="Z368" s="47">
        <v>0</v>
      </c>
      <c r="AA368" s="47">
        <v>0</v>
      </c>
      <c r="AB368" s="47">
        <v>0</v>
      </c>
      <c r="AC368" s="71">
        <f t="shared" si="84"/>
        <v>0</v>
      </c>
      <c r="AD368" s="113">
        <f t="shared" si="85"/>
        <v>0</v>
      </c>
    </row>
    <row r="369" spans="1:30" s="49" customFormat="1" ht="12.75" hidden="1">
      <c r="A369" s="94">
        <v>364</v>
      </c>
      <c r="B369" s="36"/>
      <c r="C369" s="141"/>
      <c r="D369" s="57"/>
      <c r="E369" s="79">
        <f t="shared" si="82"/>
        <v>0</v>
      </c>
      <c r="F369" s="80">
        <v>0</v>
      </c>
      <c r="G369" s="47">
        <f t="shared" si="75"/>
        <v>0</v>
      </c>
      <c r="H369" s="47">
        <f t="shared" si="76"/>
        <v>0</v>
      </c>
      <c r="I369" s="47">
        <f t="shared" si="77"/>
        <v>0</v>
      </c>
      <c r="J369" s="47">
        <f t="shared" si="78"/>
        <v>0</v>
      </c>
      <c r="K369" s="47">
        <f t="shared" si="79"/>
        <v>0</v>
      </c>
      <c r="L369" s="47">
        <f t="shared" si="80"/>
        <v>0</v>
      </c>
      <c r="M369" s="47">
        <f t="shared" si="81"/>
        <v>0</v>
      </c>
      <c r="N369" s="80">
        <v>0</v>
      </c>
      <c r="O369" s="47">
        <v>0</v>
      </c>
      <c r="P369" s="47">
        <v>0</v>
      </c>
      <c r="Q369" s="47">
        <v>0</v>
      </c>
      <c r="R369" s="47">
        <v>0</v>
      </c>
      <c r="S369" s="130">
        <v>0</v>
      </c>
      <c r="T369" s="47">
        <v>0</v>
      </c>
      <c r="U369" s="81">
        <f t="shared" si="83"/>
        <v>0</v>
      </c>
      <c r="V369" s="47">
        <v>0</v>
      </c>
      <c r="W369" s="47">
        <v>0</v>
      </c>
      <c r="X369" s="47">
        <v>0</v>
      </c>
      <c r="Y369" s="47">
        <v>0</v>
      </c>
      <c r="Z369" s="47">
        <v>0</v>
      </c>
      <c r="AA369" s="47">
        <v>0</v>
      </c>
      <c r="AB369" s="47">
        <v>0</v>
      </c>
      <c r="AC369" s="71">
        <f t="shared" si="84"/>
        <v>0</v>
      </c>
      <c r="AD369" s="113">
        <f t="shared" si="85"/>
        <v>0</v>
      </c>
    </row>
    <row r="370" spans="1:30" s="49" customFormat="1" ht="12.75" hidden="1">
      <c r="A370" s="94">
        <v>365</v>
      </c>
      <c r="B370" s="36"/>
      <c r="C370" s="141"/>
      <c r="D370" s="57"/>
      <c r="E370" s="79">
        <f t="shared" si="82"/>
        <v>0</v>
      </c>
      <c r="F370" s="80">
        <v>0</v>
      </c>
      <c r="G370" s="47">
        <f t="shared" si="75"/>
        <v>0</v>
      </c>
      <c r="H370" s="47">
        <f t="shared" si="76"/>
        <v>0</v>
      </c>
      <c r="I370" s="47">
        <f t="shared" si="77"/>
        <v>0</v>
      </c>
      <c r="J370" s="47">
        <f t="shared" si="78"/>
        <v>0</v>
      </c>
      <c r="K370" s="47">
        <f t="shared" si="79"/>
        <v>0</v>
      </c>
      <c r="L370" s="47">
        <f t="shared" si="80"/>
        <v>0</v>
      </c>
      <c r="M370" s="47">
        <f t="shared" si="81"/>
        <v>0</v>
      </c>
      <c r="N370" s="80">
        <v>0</v>
      </c>
      <c r="O370" s="47">
        <v>0</v>
      </c>
      <c r="P370" s="47">
        <v>0</v>
      </c>
      <c r="Q370" s="47">
        <v>0</v>
      </c>
      <c r="R370" s="47">
        <v>0</v>
      </c>
      <c r="S370" s="130">
        <v>0</v>
      </c>
      <c r="T370" s="47">
        <v>0</v>
      </c>
      <c r="U370" s="81">
        <f t="shared" si="83"/>
        <v>0</v>
      </c>
      <c r="V370" s="47">
        <v>0</v>
      </c>
      <c r="W370" s="47">
        <v>0</v>
      </c>
      <c r="X370" s="47">
        <v>0</v>
      </c>
      <c r="Y370" s="47">
        <v>0</v>
      </c>
      <c r="Z370" s="47">
        <v>0</v>
      </c>
      <c r="AA370" s="47">
        <v>0</v>
      </c>
      <c r="AB370" s="47">
        <v>0</v>
      </c>
      <c r="AC370" s="71">
        <f t="shared" si="84"/>
        <v>0</v>
      </c>
      <c r="AD370" s="113">
        <f t="shared" si="85"/>
        <v>0</v>
      </c>
    </row>
    <row r="371" spans="1:30" s="49" customFormat="1" ht="12.75" hidden="1">
      <c r="A371" s="94">
        <v>366</v>
      </c>
      <c r="B371" s="36"/>
      <c r="C371" s="141"/>
      <c r="D371" s="57"/>
      <c r="E371" s="79">
        <f t="shared" si="82"/>
        <v>0</v>
      </c>
      <c r="F371" s="80">
        <v>0</v>
      </c>
      <c r="G371" s="47">
        <f t="shared" si="75"/>
        <v>0</v>
      </c>
      <c r="H371" s="47">
        <f t="shared" si="76"/>
        <v>0</v>
      </c>
      <c r="I371" s="47">
        <f t="shared" si="77"/>
        <v>0</v>
      </c>
      <c r="J371" s="47">
        <f t="shared" si="78"/>
        <v>0</v>
      </c>
      <c r="K371" s="47">
        <f t="shared" si="79"/>
        <v>0</v>
      </c>
      <c r="L371" s="47">
        <f t="shared" si="80"/>
        <v>0</v>
      </c>
      <c r="M371" s="47">
        <f t="shared" si="81"/>
        <v>0</v>
      </c>
      <c r="N371" s="80">
        <v>0</v>
      </c>
      <c r="O371" s="47">
        <v>0</v>
      </c>
      <c r="P371" s="47">
        <v>0</v>
      </c>
      <c r="Q371" s="47">
        <v>0</v>
      </c>
      <c r="R371" s="47">
        <v>0</v>
      </c>
      <c r="S371" s="130">
        <v>0</v>
      </c>
      <c r="T371" s="47">
        <v>0</v>
      </c>
      <c r="U371" s="81">
        <f t="shared" si="83"/>
        <v>0</v>
      </c>
      <c r="V371" s="47">
        <v>0</v>
      </c>
      <c r="W371" s="47">
        <v>0</v>
      </c>
      <c r="X371" s="47">
        <v>0</v>
      </c>
      <c r="Y371" s="47">
        <v>0</v>
      </c>
      <c r="Z371" s="47">
        <v>0</v>
      </c>
      <c r="AA371" s="47">
        <v>0</v>
      </c>
      <c r="AB371" s="47">
        <v>0</v>
      </c>
      <c r="AC371" s="71">
        <f t="shared" si="84"/>
        <v>0</v>
      </c>
      <c r="AD371" s="113">
        <f t="shared" si="85"/>
        <v>0</v>
      </c>
    </row>
    <row r="372" spans="1:30" s="49" customFormat="1" ht="12.75" hidden="1">
      <c r="A372" s="94">
        <v>367</v>
      </c>
      <c r="B372" s="36"/>
      <c r="C372" s="141"/>
      <c r="D372" s="57"/>
      <c r="E372" s="79">
        <f t="shared" si="82"/>
        <v>0</v>
      </c>
      <c r="F372" s="80">
        <v>0</v>
      </c>
      <c r="G372" s="47">
        <f t="shared" si="75"/>
        <v>0</v>
      </c>
      <c r="H372" s="47">
        <f t="shared" si="76"/>
        <v>0</v>
      </c>
      <c r="I372" s="47">
        <f t="shared" si="77"/>
        <v>0</v>
      </c>
      <c r="J372" s="47">
        <f t="shared" si="78"/>
        <v>0</v>
      </c>
      <c r="K372" s="47">
        <f t="shared" si="79"/>
        <v>0</v>
      </c>
      <c r="L372" s="47">
        <f t="shared" si="80"/>
        <v>0</v>
      </c>
      <c r="M372" s="47">
        <f t="shared" si="81"/>
        <v>0</v>
      </c>
      <c r="N372" s="80">
        <v>0</v>
      </c>
      <c r="O372" s="47">
        <v>0</v>
      </c>
      <c r="P372" s="47">
        <v>0</v>
      </c>
      <c r="Q372" s="47">
        <v>0</v>
      </c>
      <c r="R372" s="47">
        <v>0</v>
      </c>
      <c r="S372" s="130">
        <v>0</v>
      </c>
      <c r="T372" s="47">
        <v>0</v>
      </c>
      <c r="U372" s="81">
        <f t="shared" si="83"/>
        <v>0</v>
      </c>
      <c r="V372" s="47">
        <v>0</v>
      </c>
      <c r="W372" s="47">
        <v>0</v>
      </c>
      <c r="X372" s="47">
        <v>0</v>
      </c>
      <c r="Y372" s="47">
        <v>0</v>
      </c>
      <c r="Z372" s="47">
        <v>0</v>
      </c>
      <c r="AA372" s="47">
        <v>0</v>
      </c>
      <c r="AB372" s="47">
        <v>0</v>
      </c>
      <c r="AC372" s="71">
        <f t="shared" si="84"/>
        <v>0</v>
      </c>
      <c r="AD372" s="113">
        <f t="shared" si="85"/>
        <v>0</v>
      </c>
    </row>
    <row r="373" spans="1:30" s="49" customFormat="1" ht="12.75" hidden="1">
      <c r="A373" s="94">
        <v>368</v>
      </c>
      <c r="B373" s="36"/>
      <c r="C373" s="141"/>
      <c r="D373" s="57"/>
      <c r="E373" s="79">
        <f t="shared" si="82"/>
        <v>0</v>
      </c>
      <c r="F373" s="80">
        <v>0</v>
      </c>
      <c r="G373" s="47">
        <f t="shared" si="75"/>
        <v>0</v>
      </c>
      <c r="H373" s="47">
        <f t="shared" si="76"/>
        <v>0</v>
      </c>
      <c r="I373" s="47">
        <f t="shared" si="77"/>
        <v>0</v>
      </c>
      <c r="J373" s="47">
        <f t="shared" si="78"/>
        <v>0</v>
      </c>
      <c r="K373" s="47">
        <f t="shared" si="79"/>
        <v>0</v>
      </c>
      <c r="L373" s="47">
        <f t="shared" si="80"/>
        <v>0</v>
      </c>
      <c r="M373" s="47">
        <f t="shared" si="81"/>
        <v>0</v>
      </c>
      <c r="N373" s="80">
        <v>0</v>
      </c>
      <c r="O373" s="47">
        <v>0</v>
      </c>
      <c r="P373" s="47">
        <v>0</v>
      </c>
      <c r="Q373" s="47">
        <v>0</v>
      </c>
      <c r="R373" s="47">
        <v>0</v>
      </c>
      <c r="S373" s="130">
        <v>0</v>
      </c>
      <c r="T373" s="47">
        <v>0</v>
      </c>
      <c r="U373" s="81">
        <f t="shared" si="83"/>
        <v>0</v>
      </c>
      <c r="V373" s="47">
        <v>0</v>
      </c>
      <c r="W373" s="47">
        <v>0</v>
      </c>
      <c r="X373" s="47">
        <v>0</v>
      </c>
      <c r="Y373" s="47">
        <v>0</v>
      </c>
      <c r="Z373" s="47">
        <v>0</v>
      </c>
      <c r="AA373" s="47">
        <v>0</v>
      </c>
      <c r="AB373" s="47">
        <v>0</v>
      </c>
      <c r="AC373" s="71">
        <f t="shared" si="84"/>
        <v>0</v>
      </c>
      <c r="AD373" s="113">
        <f t="shared" si="85"/>
        <v>0</v>
      </c>
    </row>
    <row r="374" spans="1:30" s="49" customFormat="1" ht="12.75" hidden="1">
      <c r="A374" s="94">
        <v>369</v>
      </c>
      <c r="B374" s="36"/>
      <c r="C374" s="141"/>
      <c r="D374" s="57"/>
      <c r="E374" s="79">
        <f t="shared" si="82"/>
        <v>0</v>
      </c>
      <c r="F374" s="80">
        <v>0</v>
      </c>
      <c r="G374" s="47">
        <f t="shared" si="75"/>
        <v>0</v>
      </c>
      <c r="H374" s="47">
        <f t="shared" si="76"/>
        <v>0</v>
      </c>
      <c r="I374" s="47">
        <f t="shared" si="77"/>
        <v>0</v>
      </c>
      <c r="J374" s="47">
        <f t="shared" si="78"/>
        <v>0</v>
      </c>
      <c r="K374" s="47">
        <f t="shared" si="79"/>
        <v>0</v>
      </c>
      <c r="L374" s="47">
        <f t="shared" si="80"/>
        <v>0</v>
      </c>
      <c r="M374" s="47">
        <f t="shared" si="81"/>
        <v>0</v>
      </c>
      <c r="N374" s="80">
        <v>0</v>
      </c>
      <c r="O374" s="47">
        <v>0</v>
      </c>
      <c r="P374" s="47">
        <v>0</v>
      </c>
      <c r="Q374" s="47">
        <v>0</v>
      </c>
      <c r="R374" s="47">
        <v>0</v>
      </c>
      <c r="S374" s="130">
        <v>0</v>
      </c>
      <c r="T374" s="47">
        <v>0</v>
      </c>
      <c r="U374" s="81">
        <f t="shared" si="83"/>
        <v>0</v>
      </c>
      <c r="V374" s="47">
        <v>0</v>
      </c>
      <c r="W374" s="47">
        <v>0</v>
      </c>
      <c r="X374" s="47">
        <v>0</v>
      </c>
      <c r="Y374" s="47">
        <v>0</v>
      </c>
      <c r="Z374" s="47">
        <v>0</v>
      </c>
      <c r="AA374" s="47">
        <v>0</v>
      </c>
      <c r="AB374" s="47">
        <v>0</v>
      </c>
      <c r="AC374" s="71">
        <f t="shared" si="84"/>
        <v>0</v>
      </c>
      <c r="AD374" s="113">
        <f t="shared" si="85"/>
        <v>0</v>
      </c>
    </row>
    <row r="375" spans="1:30" s="49" customFormat="1" ht="12.75" hidden="1">
      <c r="A375" s="94">
        <v>370</v>
      </c>
      <c r="B375" s="36"/>
      <c r="C375" s="141"/>
      <c r="D375" s="57"/>
      <c r="E375" s="79">
        <f t="shared" si="82"/>
        <v>0</v>
      </c>
      <c r="F375" s="80">
        <v>0</v>
      </c>
      <c r="G375" s="47">
        <f t="shared" si="75"/>
        <v>0</v>
      </c>
      <c r="H375" s="47">
        <f t="shared" si="76"/>
        <v>0</v>
      </c>
      <c r="I375" s="47">
        <f t="shared" si="77"/>
        <v>0</v>
      </c>
      <c r="J375" s="47">
        <f t="shared" si="78"/>
        <v>0</v>
      </c>
      <c r="K375" s="47">
        <f t="shared" si="79"/>
        <v>0</v>
      </c>
      <c r="L375" s="47">
        <f t="shared" si="80"/>
        <v>0</v>
      </c>
      <c r="M375" s="47">
        <f t="shared" si="81"/>
        <v>0</v>
      </c>
      <c r="N375" s="80">
        <v>0</v>
      </c>
      <c r="O375" s="47">
        <v>0</v>
      </c>
      <c r="P375" s="47">
        <v>0</v>
      </c>
      <c r="Q375" s="47">
        <v>0</v>
      </c>
      <c r="R375" s="47">
        <v>0</v>
      </c>
      <c r="S375" s="130">
        <v>0</v>
      </c>
      <c r="T375" s="47">
        <v>0</v>
      </c>
      <c r="U375" s="81">
        <f t="shared" si="83"/>
        <v>0</v>
      </c>
      <c r="V375" s="47">
        <v>0</v>
      </c>
      <c r="W375" s="47">
        <v>0</v>
      </c>
      <c r="X375" s="47">
        <v>0</v>
      </c>
      <c r="Y375" s="47">
        <v>0</v>
      </c>
      <c r="Z375" s="47">
        <v>0</v>
      </c>
      <c r="AA375" s="47">
        <v>0</v>
      </c>
      <c r="AB375" s="47">
        <v>0</v>
      </c>
      <c r="AC375" s="71">
        <f t="shared" si="84"/>
        <v>0</v>
      </c>
      <c r="AD375" s="113">
        <f t="shared" si="85"/>
        <v>0</v>
      </c>
    </row>
    <row r="376" spans="1:30" s="49" customFormat="1" ht="12.75" hidden="1">
      <c r="A376" s="94">
        <v>371</v>
      </c>
      <c r="B376" s="36"/>
      <c r="C376" s="141"/>
      <c r="D376" s="57"/>
      <c r="E376" s="79">
        <f t="shared" si="82"/>
        <v>0</v>
      </c>
      <c r="F376" s="80">
        <v>0</v>
      </c>
      <c r="G376" s="47">
        <f t="shared" si="75"/>
        <v>0</v>
      </c>
      <c r="H376" s="47">
        <f t="shared" si="76"/>
        <v>0</v>
      </c>
      <c r="I376" s="47">
        <f t="shared" si="77"/>
        <v>0</v>
      </c>
      <c r="J376" s="47">
        <f t="shared" si="78"/>
        <v>0</v>
      </c>
      <c r="K376" s="47">
        <f t="shared" si="79"/>
        <v>0</v>
      </c>
      <c r="L376" s="47">
        <f t="shared" si="80"/>
        <v>0</v>
      </c>
      <c r="M376" s="47">
        <f t="shared" si="81"/>
        <v>0</v>
      </c>
      <c r="N376" s="80">
        <v>0</v>
      </c>
      <c r="O376" s="47">
        <v>0</v>
      </c>
      <c r="P376" s="47">
        <v>0</v>
      </c>
      <c r="Q376" s="47">
        <v>0</v>
      </c>
      <c r="R376" s="47">
        <v>0</v>
      </c>
      <c r="S376" s="130">
        <v>0</v>
      </c>
      <c r="T376" s="47">
        <v>0</v>
      </c>
      <c r="U376" s="81">
        <f t="shared" si="83"/>
        <v>0</v>
      </c>
      <c r="V376" s="47">
        <v>0</v>
      </c>
      <c r="W376" s="47">
        <v>0</v>
      </c>
      <c r="X376" s="47">
        <v>0</v>
      </c>
      <c r="Y376" s="47">
        <v>0</v>
      </c>
      <c r="Z376" s="47">
        <v>0</v>
      </c>
      <c r="AA376" s="47">
        <v>0</v>
      </c>
      <c r="AB376" s="47">
        <v>0</v>
      </c>
      <c r="AC376" s="71">
        <f t="shared" si="84"/>
        <v>0</v>
      </c>
      <c r="AD376" s="113">
        <f t="shared" si="85"/>
        <v>0</v>
      </c>
    </row>
    <row r="377" spans="1:30" s="49" customFormat="1" ht="12.75" hidden="1">
      <c r="A377" s="94">
        <v>372</v>
      </c>
      <c r="B377" s="36"/>
      <c r="C377" s="141"/>
      <c r="D377" s="57"/>
      <c r="E377" s="79">
        <f t="shared" si="82"/>
        <v>0</v>
      </c>
      <c r="F377" s="80">
        <v>0</v>
      </c>
      <c r="G377" s="47">
        <f t="shared" si="75"/>
        <v>0</v>
      </c>
      <c r="H377" s="47">
        <f t="shared" si="76"/>
        <v>0</v>
      </c>
      <c r="I377" s="47">
        <f t="shared" si="77"/>
        <v>0</v>
      </c>
      <c r="J377" s="47">
        <f t="shared" si="78"/>
        <v>0</v>
      </c>
      <c r="K377" s="47">
        <f t="shared" si="79"/>
        <v>0</v>
      </c>
      <c r="L377" s="47">
        <f t="shared" si="80"/>
        <v>0</v>
      </c>
      <c r="M377" s="47">
        <f t="shared" si="81"/>
        <v>0</v>
      </c>
      <c r="N377" s="80">
        <v>0</v>
      </c>
      <c r="O377" s="47">
        <v>0</v>
      </c>
      <c r="P377" s="47">
        <v>0</v>
      </c>
      <c r="Q377" s="47">
        <v>0</v>
      </c>
      <c r="R377" s="47">
        <v>0</v>
      </c>
      <c r="S377" s="130">
        <v>0</v>
      </c>
      <c r="T377" s="47">
        <v>0</v>
      </c>
      <c r="U377" s="81">
        <f t="shared" si="83"/>
        <v>0</v>
      </c>
      <c r="V377" s="47">
        <v>0</v>
      </c>
      <c r="W377" s="47">
        <v>0</v>
      </c>
      <c r="X377" s="47">
        <v>0</v>
      </c>
      <c r="Y377" s="47">
        <v>0</v>
      </c>
      <c r="Z377" s="47">
        <v>0</v>
      </c>
      <c r="AA377" s="47">
        <v>0</v>
      </c>
      <c r="AB377" s="47">
        <v>0</v>
      </c>
      <c r="AC377" s="71">
        <f t="shared" si="84"/>
        <v>0</v>
      </c>
      <c r="AD377" s="113">
        <f t="shared" si="85"/>
        <v>0</v>
      </c>
    </row>
    <row r="378" spans="1:30" s="49" customFormat="1" ht="12.75" hidden="1">
      <c r="A378" s="94">
        <v>373</v>
      </c>
      <c r="B378" s="36"/>
      <c r="C378" s="141"/>
      <c r="D378" s="57"/>
      <c r="E378" s="79">
        <f t="shared" si="82"/>
        <v>0</v>
      </c>
      <c r="F378" s="80">
        <v>0</v>
      </c>
      <c r="G378" s="47">
        <f t="shared" si="75"/>
        <v>0</v>
      </c>
      <c r="H378" s="47">
        <f t="shared" si="76"/>
        <v>0</v>
      </c>
      <c r="I378" s="47">
        <f t="shared" si="77"/>
        <v>0</v>
      </c>
      <c r="J378" s="47">
        <f t="shared" si="78"/>
        <v>0</v>
      </c>
      <c r="K378" s="47">
        <f t="shared" si="79"/>
        <v>0</v>
      </c>
      <c r="L378" s="47">
        <f t="shared" si="80"/>
        <v>0</v>
      </c>
      <c r="M378" s="47">
        <f t="shared" si="81"/>
        <v>0</v>
      </c>
      <c r="N378" s="80">
        <v>0</v>
      </c>
      <c r="O378" s="47">
        <v>0</v>
      </c>
      <c r="P378" s="47">
        <v>0</v>
      </c>
      <c r="Q378" s="47">
        <v>0</v>
      </c>
      <c r="R378" s="47">
        <v>0</v>
      </c>
      <c r="S378" s="130">
        <v>0</v>
      </c>
      <c r="T378" s="47">
        <v>0</v>
      </c>
      <c r="U378" s="81">
        <f t="shared" si="83"/>
        <v>0</v>
      </c>
      <c r="V378" s="47">
        <v>0</v>
      </c>
      <c r="W378" s="47">
        <v>0</v>
      </c>
      <c r="X378" s="47">
        <v>0</v>
      </c>
      <c r="Y378" s="47">
        <v>0</v>
      </c>
      <c r="Z378" s="47">
        <v>0</v>
      </c>
      <c r="AA378" s="47">
        <v>0</v>
      </c>
      <c r="AB378" s="47">
        <v>0</v>
      </c>
      <c r="AC378" s="71">
        <f t="shared" si="84"/>
        <v>0</v>
      </c>
      <c r="AD378" s="113">
        <f t="shared" si="85"/>
        <v>0</v>
      </c>
    </row>
    <row r="379" spans="1:30" s="49" customFormat="1" ht="12.75" hidden="1">
      <c r="A379" s="94">
        <v>374</v>
      </c>
      <c r="B379" s="36"/>
      <c r="C379" s="141"/>
      <c r="D379" s="57"/>
      <c r="E379" s="79">
        <f t="shared" si="82"/>
        <v>0</v>
      </c>
      <c r="F379" s="80">
        <v>0</v>
      </c>
      <c r="G379" s="47">
        <f t="shared" si="75"/>
        <v>0</v>
      </c>
      <c r="H379" s="47">
        <f t="shared" si="76"/>
        <v>0</v>
      </c>
      <c r="I379" s="47">
        <f t="shared" si="77"/>
        <v>0</v>
      </c>
      <c r="J379" s="47">
        <f t="shared" si="78"/>
        <v>0</v>
      </c>
      <c r="K379" s="47">
        <f t="shared" si="79"/>
        <v>0</v>
      </c>
      <c r="L379" s="47">
        <f t="shared" si="80"/>
        <v>0</v>
      </c>
      <c r="M379" s="47">
        <f t="shared" si="81"/>
        <v>0</v>
      </c>
      <c r="N379" s="80">
        <v>0</v>
      </c>
      <c r="O379" s="47">
        <v>0</v>
      </c>
      <c r="P379" s="47">
        <v>0</v>
      </c>
      <c r="Q379" s="47">
        <v>0</v>
      </c>
      <c r="R379" s="47">
        <v>0</v>
      </c>
      <c r="S379" s="130">
        <v>0</v>
      </c>
      <c r="T379" s="47">
        <v>0</v>
      </c>
      <c r="U379" s="81">
        <f t="shared" si="83"/>
        <v>0</v>
      </c>
      <c r="V379" s="47">
        <v>0</v>
      </c>
      <c r="W379" s="47">
        <v>0</v>
      </c>
      <c r="X379" s="47">
        <v>0</v>
      </c>
      <c r="Y379" s="47">
        <v>0</v>
      </c>
      <c r="Z379" s="47">
        <v>0</v>
      </c>
      <c r="AA379" s="47">
        <v>0</v>
      </c>
      <c r="AB379" s="47">
        <v>0</v>
      </c>
      <c r="AC379" s="71">
        <f t="shared" si="84"/>
        <v>0</v>
      </c>
      <c r="AD379" s="113">
        <f t="shared" si="85"/>
        <v>0</v>
      </c>
    </row>
    <row r="380" spans="1:30" s="49" customFormat="1" ht="12.75" hidden="1">
      <c r="A380" s="94">
        <v>375</v>
      </c>
      <c r="B380" s="36"/>
      <c r="C380" s="141"/>
      <c r="D380" s="57"/>
      <c r="E380" s="79">
        <f t="shared" si="82"/>
        <v>0</v>
      </c>
      <c r="F380" s="80">
        <v>0</v>
      </c>
      <c r="G380" s="47">
        <f t="shared" si="75"/>
        <v>0</v>
      </c>
      <c r="H380" s="47">
        <f t="shared" si="76"/>
        <v>0</v>
      </c>
      <c r="I380" s="47">
        <f t="shared" si="77"/>
        <v>0</v>
      </c>
      <c r="J380" s="47">
        <f t="shared" si="78"/>
        <v>0</v>
      </c>
      <c r="K380" s="47">
        <f t="shared" si="79"/>
        <v>0</v>
      </c>
      <c r="L380" s="47">
        <f t="shared" si="80"/>
        <v>0</v>
      </c>
      <c r="M380" s="47">
        <f t="shared" si="81"/>
        <v>0</v>
      </c>
      <c r="N380" s="80">
        <v>0</v>
      </c>
      <c r="O380" s="47">
        <v>0</v>
      </c>
      <c r="P380" s="47">
        <v>0</v>
      </c>
      <c r="Q380" s="47">
        <v>0</v>
      </c>
      <c r="R380" s="47">
        <v>0</v>
      </c>
      <c r="S380" s="130">
        <v>0</v>
      </c>
      <c r="T380" s="47">
        <v>0</v>
      </c>
      <c r="U380" s="81">
        <f t="shared" si="83"/>
        <v>0</v>
      </c>
      <c r="V380" s="47">
        <v>0</v>
      </c>
      <c r="W380" s="47">
        <v>0</v>
      </c>
      <c r="X380" s="47">
        <v>0</v>
      </c>
      <c r="Y380" s="47">
        <v>0</v>
      </c>
      <c r="Z380" s="47">
        <v>0</v>
      </c>
      <c r="AA380" s="47">
        <v>0</v>
      </c>
      <c r="AB380" s="47">
        <v>0</v>
      </c>
      <c r="AC380" s="71">
        <f t="shared" si="84"/>
        <v>0</v>
      </c>
      <c r="AD380" s="113">
        <f t="shared" si="85"/>
        <v>0</v>
      </c>
    </row>
    <row r="381" spans="1:30" s="49" customFormat="1" ht="12.75" hidden="1">
      <c r="A381" s="94">
        <v>376</v>
      </c>
      <c r="B381" s="36"/>
      <c r="C381" s="141"/>
      <c r="D381" s="57"/>
      <c r="E381" s="79">
        <f t="shared" si="82"/>
        <v>0</v>
      </c>
      <c r="F381" s="80">
        <v>0</v>
      </c>
      <c r="G381" s="47">
        <f t="shared" si="75"/>
        <v>0</v>
      </c>
      <c r="H381" s="47">
        <f t="shared" si="76"/>
        <v>0</v>
      </c>
      <c r="I381" s="47">
        <f t="shared" si="77"/>
        <v>0</v>
      </c>
      <c r="J381" s="47">
        <f t="shared" si="78"/>
        <v>0</v>
      </c>
      <c r="K381" s="47">
        <f t="shared" si="79"/>
        <v>0</v>
      </c>
      <c r="L381" s="47">
        <f t="shared" si="80"/>
        <v>0</v>
      </c>
      <c r="M381" s="47">
        <f t="shared" si="81"/>
        <v>0</v>
      </c>
      <c r="N381" s="80">
        <v>0</v>
      </c>
      <c r="O381" s="47">
        <v>0</v>
      </c>
      <c r="P381" s="47">
        <v>0</v>
      </c>
      <c r="Q381" s="47">
        <v>0</v>
      </c>
      <c r="R381" s="47">
        <v>0</v>
      </c>
      <c r="S381" s="130">
        <v>0</v>
      </c>
      <c r="T381" s="47">
        <v>0</v>
      </c>
      <c r="U381" s="81">
        <f t="shared" si="83"/>
        <v>0</v>
      </c>
      <c r="V381" s="47">
        <v>0</v>
      </c>
      <c r="W381" s="47">
        <v>0</v>
      </c>
      <c r="X381" s="47">
        <v>0</v>
      </c>
      <c r="Y381" s="47">
        <v>0</v>
      </c>
      <c r="Z381" s="47">
        <v>0</v>
      </c>
      <c r="AA381" s="47">
        <v>0</v>
      </c>
      <c r="AB381" s="47">
        <v>0</v>
      </c>
      <c r="AC381" s="71">
        <f t="shared" si="84"/>
        <v>0</v>
      </c>
      <c r="AD381" s="113">
        <f t="shared" si="85"/>
        <v>0</v>
      </c>
    </row>
    <row r="382" spans="1:30" s="49" customFormat="1" ht="12.75" hidden="1">
      <c r="A382" s="94">
        <v>377</v>
      </c>
      <c r="B382" s="36"/>
      <c r="C382" s="141"/>
      <c r="D382" s="57"/>
      <c r="E382" s="79">
        <f t="shared" si="82"/>
        <v>0</v>
      </c>
      <c r="F382" s="80">
        <v>0</v>
      </c>
      <c r="G382" s="47">
        <f t="shared" si="75"/>
        <v>0</v>
      </c>
      <c r="H382" s="47">
        <f t="shared" si="76"/>
        <v>0</v>
      </c>
      <c r="I382" s="47">
        <f t="shared" si="77"/>
        <v>0</v>
      </c>
      <c r="J382" s="47">
        <f t="shared" si="78"/>
        <v>0</v>
      </c>
      <c r="K382" s="47">
        <f t="shared" si="79"/>
        <v>0</v>
      </c>
      <c r="L382" s="47">
        <f t="shared" si="80"/>
        <v>0</v>
      </c>
      <c r="M382" s="47">
        <f t="shared" si="81"/>
        <v>0</v>
      </c>
      <c r="N382" s="80">
        <v>0</v>
      </c>
      <c r="O382" s="47">
        <v>0</v>
      </c>
      <c r="P382" s="47">
        <v>0</v>
      </c>
      <c r="Q382" s="47">
        <v>0</v>
      </c>
      <c r="R382" s="47">
        <v>0</v>
      </c>
      <c r="S382" s="130">
        <v>0</v>
      </c>
      <c r="T382" s="47">
        <v>0</v>
      </c>
      <c r="U382" s="81">
        <f t="shared" si="83"/>
        <v>0</v>
      </c>
      <c r="V382" s="47">
        <v>0</v>
      </c>
      <c r="W382" s="47">
        <v>0</v>
      </c>
      <c r="X382" s="47">
        <v>0</v>
      </c>
      <c r="Y382" s="47">
        <v>0</v>
      </c>
      <c r="Z382" s="47">
        <v>0</v>
      </c>
      <c r="AA382" s="47">
        <v>0</v>
      </c>
      <c r="AB382" s="47">
        <v>0</v>
      </c>
      <c r="AC382" s="71">
        <f t="shared" si="84"/>
        <v>0</v>
      </c>
      <c r="AD382" s="113">
        <f t="shared" si="85"/>
        <v>0</v>
      </c>
    </row>
    <row r="383" spans="1:30" s="49" customFormat="1" ht="12.75" hidden="1">
      <c r="A383" s="94">
        <v>378</v>
      </c>
      <c r="B383" s="36"/>
      <c r="C383" s="141"/>
      <c r="D383" s="57"/>
      <c r="E383" s="79">
        <f t="shared" si="82"/>
        <v>0</v>
      </c>
      <c r="F383" s="80">
        <v>0</v>
      </c>
      <c r="G383" s="47">
        <f t="shared" si="75"/>
        <v>0</v>
      </c>
      <c r="H383" s="47">
        <f t="shared" si="76"/>
        <v>0</v>
      </c>
      <c r="I383" s="47">
        <f t="shared" si="77"/>
        <v>0</v>
      </c>
      <c r="J383" s="47">
        <f t="shared" si="78"/>
        <v>0</v>
      </c>
      <c r="K383" s="47">
        <f t="shared" si="79"/>
        <v>0</v>
      </c>
      <c r="L383" s="47">
        <f t="shared" si="80"/>
        <v>0</v>
      </c>
      <c r="M383" s="47">
        <f t="shared" si="81"/>
        <v>0</v>
      </c>
      <c r="N383" s="80">
        <v>0</v>
      </c>
      <c r="O383" s="47">
        <v>0</v>
      </c>
      <c r="P383" s="47">
        <v>0</v>
      </c>
      <c r="Q383" s="47">
        <v>0</v>
      </c>
      <c r="R383" s="47">
        <v>0</v>
      </c>
      <c r="S383" s="130">
        <v>0</v>
      </c>
      <c r="T383" s="47">
        <v>0</v>
      </c>
      <c r="U383" s="81">
        <f t="shared" si="83"/>
        <v>0</v>
      </c>
      <c r="V383" s="47">
        <v>0</v>
      </c>
      <c r="W383" s="47">
        <v>0</v>
      </c>
      <c r="X383" s="47">
        <v>0</v>
      </c>
      <c r="Y383" s="47">
        <v>0</v>
      </c>
      <c r="Z383" s="47">
        <v>0</v>
      </c>
      <c r="AA383" s="47">
        <v>0</v>
      </c>
      <c r="AB383" s="47">
        <v>0</v>
      </c>
      <c r="AC383" s="71">
        <f t="shared" si="84"/>
        <v>0</v>
      </c>
      <c r="AD383" s="113">
        <f t="shared" si="85"/>
        <v>0</v>
      </c>
    </row>
    <row r="384" spans="1:30" s="49" customFormat="1" ht="12.75" hidden="1">
      <c r="A384" s="94">
        <v>379</v>
      </c>
      <c r="B384" s="36"/>
      <c r="C384" s="141"/>
      <c r="D384" s="57"/>
      <c r="E384" s="79">
        <f t="shared" si="82"/>
        <v>0</v>
      </c>
      <c r="F384" s="80">
        <v>0</v>
      </c>
      <c r="G384" s="47">
        <f t="shared" si="75"/>
        <v>0</v>
      </c>
      <c r="H384" s="47">
        <f t="shared" si="76"/>
        <v>0</v>
      </c>
      <c r="I384" s="47">
        <f t="shared" si="77"/>
        <v>0</v>
      </c>
      <c r="J384" s="47">
        <f t="shared" si="78"/>
        <v>0</v>
      </c>
      <c r="K384" s="47">
        <f t="shared" si="79"/>
        <v>0</v>
      </c>
      <c r="L384" s="47">
        <f t="shared" si="80"/>
        <v>0</v>
      </c>
      <c r="M384" s="47">
        <f t="shared" si="81"/>
        <v>0</v>
      </c>
      <c r="N384" s="80">
        <v>0</v>
      </c>
      <c r="O384" s="47">
        <v>0</v>
      </c>
      <c r="P384" s="47">
        <v>0</v>
      </c>
      <c r="Q384" s="47">
        <v>0</v>
      </c>
      <c r="R384" s="47">
        <v>0</v>
      </c>
      <c r="S384" s="130">
        <v>0</v>
      </c>
      <c r="T384" s="47">
        <v>0</v>
      </c>
      <c r="U384" s="81">
        <f t="shared" si="83"/>
        <v>0</v>
      </c>
      <c r="V384" s="47">
        <v>0</v>
      </c>
      <c r="W384" s="47">
        <v>0</v>
      </c>
      <c r="X384" s="47">
        <v>0</v>
      </c>
      <c r="Y384" s="47">
        <v>0</v>
      </c>
      <c r="Z384" s="47">
        <v>0</v>
      </c>
      <c r="AA384" s="47">
        <v>0</v>
      </c>
      <c r="AB384" s="47">
        <v>0</v>
      </c>
      <c r="AC384" s="71">
        <f t="shared" si="84"/>
        <v>0</v>
      </c>
      <c r="AD384" s="113">
        <f t="shared" si="85"/>
        <v>0</v>
      </c>
    </row>
    <row r="385" spans="1:30" s="49" customFormat="1" ht="12.75" hidden="1">
      <c r="A385" s="94">
        <v>380</v>
      </c>
      <c r="B385" s="36"/>
      <c r="C385" s="141"/>
      <c r="D385" s="57"/>
      <c r="E385" s="79">
        <f t="shared" si="82"/>
        <v>0</v>
      </c>
      <c r="F385" s="80">
        <v>0</v>
      </c>
      <c r="G385" s="47">
        <f t="shared" si="75"/>
        <v>0</v>
      </c>
      <c r="H385" s="47">
        <f t="shared" si="76"/>
        <v>0</v>
      </c>
      <c r="I385" s="47">
        <f t="shared" si="77"/>
        <v>0</v>
      </c>
      <c r="J385" s="47">
        <f t="shared" si="78"/>
        <v>0</v>
      </c>
      <c r="K385" s="47">
        <f t="shared" si="79"/>
        <v>0</v>
      </c>
      <c r="L385" s="47">
        <f t="shared" si="80"/>
        <v>0</v>
      </c>
      <c r="M385" s="47">
        <f t="shared" si="81"/>
        <v>0</v>
      </c>
      <c r="N385" s="80">
        <v>0</v>
      </c>
      <c r="O385" s="47">
        <v>0</v>
      </c>
      <c r="P385" s="47">
        <v>0</v>
      </c>
      <c r="Q385" s="47">
        <v>0</v>
      </c>
      <c r="R385" s="47">
        <v>0</v>
      </c>
      <c r="S385" s="130">
        <v>0</v>
      </c>
      <c r="T385" s="47">
        <v>0</v>
      </c>
      <c r="U385" s="81">
        <f t="shared" si="83"/>
        <v>0</v>
      </c>
      <c r="V385" s="47">
        <v>0</v>
      </c>
      <c r="W385" s="47">
        <v>0</v>
      </c>
      <c r="X385" s="47">
        <v>0</v>
      </c>
      <c r="Y385" s="47">
        <v>0</v>
      </c>
      <c r="Z385" s="47">
        <v>0</v>
      </c>
      <c r="AA385" s="47">
        <v>0</v>
      </c>
      <c r="AB385" s="47">
        <v>0</v>
      </c>
      <c r="AC385" s="71">
        <f t="shared" si="84"/>
        <v>0</v>
      </c>
      <c r="AD385" s="113">
        <f t="shared" si="85"/>
        <v>0</v>
      </c>
    </row>
    <row r="386" spans="1:30" s="49" customFormat="1" ht="12.75" hidden="1">
      <c r="A386" s="94">
        <v>381</v>
      </c>
      <c r="B386" s="36"/>
      <c r="C386" s="141"/>
      <c r="D386" s="57"/>
      <c r="E386" s="79">
        <f t="shared" si="82"/>
        <v>0</v>
      </c>
      <c r="F386" s="80">
        <v>0</v>
      </c>
      <c r="G386" s="47">
        <f t="shared" si="75"/>
        <v>0</v>
      </c>
      <c r="H386" s="47">
        <f t="shared" si="76"/>
        <v>0</v>
      </c>
      <c r="I386" s="47">
        <f t="shared" si="77"/>
        <v>0</v>
      </c>
      <c r="J386" s="47">
        <f t="shared" si="78"/>
        <v>0</v>
      </c>
      <c r="K386" s="47">
        <f t="shared" si="79"/>
        <v>0</v>
      </c>
      <c r="L386" s="47">
        <f t="shared" si="80"/>
        <v>0</v>
      </c>
      <c r="M386" s="47">
        <f t="shared" si="81"/>
        <v>0</v>
      </c>
      <c r="N386" s="80">
        <v>0</v>
      </c>
      <c r="O386" s="47">
        <v>0</v>
      </c>
      <c r="P386" s="47">
        <v>0</v>
      </c>
      <c r="Q386" s="47">
        <v>0</v>
      </c>
      <c r="R386" s="47">
        <v>0</v>
      </c>
      <c r="S386" s="130">
        <v>0</v>
      </c>
      <c r="T386" s="47">
        <v>0</v>
      </c>
      <c r="U386" s="81">
        <f t="shared" si="83"/>
        <v>0</v>
      </c>
      <c r="V386" s="47">
        <v>0</v>
      </c>
      <c r="W386" s="47">
        <v>0</v>
      </c>
      <c r="X386" s="47">
        <v>0</v>
      </c>
      <c r="Y386" s="47">
        <v>0</v>
      </c>
      <c r="Z386" s="47">
        <v>0</v>
      </c>
      <c r="AA386" s="47">
        <v>0</v>
      </c>
      <c r="AB386" s="47">
        <v>0</v>
      </c>
      <c r="AC386" s="71">
        <f t="shared" si="84"/>
        <v>0</v>
      </c>
      <c r="AD386" s="113">
        <f t="shared" si="85"/>
        <v>0</v>
      </c>
    </row>
    <row r="387" spans="1:30" s="49" customFormat="1" ht="12.75" hidden="1">
      <c r="A387" s="94">
        <v>382</v>
      </c>
      <c r="B387" s="36"/>
      <c r="C387" s="141"/>
      <c r="D387" s="57"/>
      <c r="E387" s="79">
        <f t="shared" si="82"/>
        <v>0</v>
      </c>
      <c r="F387" s="80">
        <v>0</v>
      </c>
      <c r="G387" s="47">
        <f t="shared" si="75"/>
        <v>0</v>
      </c>
      <c r="H387" s="47">
        <f t="shared" si="76"/>
        <v>0</v>
      </c>
      <c r="I387" s="47">
        <f t="shared" si="77"/>
        <v>0</v>
      </c>
      <c r="J387" s="47">
        <f t="shared" si="78"/>
        <v>0</v>
      </c>
      <c r="K387" s="47">
        <f t="shared" si="79"/>
        <v>0</v>
      </c>
      <c r="L387" s="47">
        <f t="shared" si="80"/>
        <v>0</v>
      </c>
      <c r="M387" s="47">
        <f t="shared" si="81"/>
        <v>0</v>
      </c>
      <c r="N387" s="80">
        <v>0</v>
      </c>
      <c r="O387" s="47">
        <v>0</v>
      </c>
      <c r="P387" s="47">
        <v>0</v>
      </c>
      <c r="Q387" s="47">
        <v>0</v>
      </c>
      <c r="R387" s="47">
        <v>0</v>
      </c>
      <c r="S387" s="130">
        <v>0</v>
      </c>
      <c r="T387" s="47">
        <v>0</v>
      </c>
      <c r="U387" s="81">
        <f t="shared" si="83"/>
        <v>0</v>
      </c>
      <c r="V387" s="47">
        <v>0</v>
      </c>
      <c r="W387" s="47">
        <v>0</v>
      </c>
      <c r="X387" s="47">
        <v>0</v>
      </c>
      <c r="Y387" s="47">
        <v>0</v>
      </c>
      <c r="Z387" s="47">
        <v>0</v>
      </c>
      <c r="AA387" s="47">
        <v>0</v>
      </c>
      <c r="AB387" s="47">
        <v>0</v>
      </c>
      <c r="AC387" s="71">
        <f t="shared" si="84"/>
        <v>0</v>
      </c>
      <c r="AD387" s="113">
        <f t="shared" si="85"/>
        <v>0</v>
      </c>
    </row>
    <row r="388" spans="1:30" s="49" customFormat="1" ht="12.75" hidden="1">
      <c r="A388" s="94">
        <v>383</v>
      </c>
      <c r="B388" s="36"/>
      <c r="C388" s="141"/>
      <c r="D388" s="57"/>
      <c r="E388" s="79">
        <f t="shared" si="82"/>
        <v>0</v>
      </c>
      <c r="F388" s="80">
        <v>0</v>
      </c>
      <c r="G388" s="47">
        <f t="shared" si="75"/>
        <v>0</v>
      </c>
      <c r="H388" s="47">
        <f t="shared" si="76"/>
        <v>0</v>
      </c>
      <c r="I388" s="47">
        <f t="shared" si="77"/>
        <v>0</v>
      </c>
      <c r="J388" s="47">
        <f t="shared" si="78"/>
        <v>0</v>
      </c>
      <c r="K388" s="47">
        <f t="shared" si="79"/>
        <v>0</v>
      </c>
      <c r="L388" s="47">
        <f t="shared" si="80"/>
        <v>0</v>
      </c>
      <c r="M388" s="47">
        <f t="shared" si="81"/>
        <v>0</v>
      </c>
      <c r="N388" s="80">
        <v>0</v>
      </c>
      <c r="O388" s="47">
        <v>0</v>
      </c>
      <c r="P388" s="47">
        <v>0</v>
      </c>
      <c r="Q388" s="47">
        <v>0</v>
      </c>
      <c r="R388" s="47">
        <v>0</v>
      </c>
      <c r="S388" s="130">
        <v>0</v>
      </c>
      <c r="T388" s="47">
        <v>0</v>
      </c>
      <c r="U388" s="81">
        <f t="shared" si="83"/>
        <v>0</v>
      </c>
      <c r="V388" s="47">
        <v>0</v>
      </c>
      <c r="W388" s="47">
        <v>0</v>
      </c>
      <c r="X388" s="47">
        <v>0</v>
      </c>
      <c r="Y388" s="47">
        <v>0</v>
      </c>
      <c r="Z388" s="47">
        <v>0</v>
      </c>
      <c r="AA388" s="47">
        <v>0</v>
      </c>
      <c r="AB388" s="47">
        <v>0</v>
      </c>
      <c r="AC388" s="71">
        <f t="shared" si="84"/>
        <v>0</v>
      </c>
      <c r="AD388" s="113">
        <f t="shared" si="85"/>
        <v>0</v>
      </c>
    </row>
    <row r="389" spans="1:30" s="49" customFormat="1" ht="12.75" hidden="1">
      <c r="A389" s="94">
        <v>384</v>
      </c>
      <c r="B389" s="36"/>
      <c r="C389" s="141"/>
      <c r="D389" s="57"/>
      <c r="E389" s="79">
        <f t="shared" si="82"/>
        <v>0</v>
      </c>
      <c r="F389" s="80">
        <v>0</v>
      </c>
      <c r="G389" s="47">
        <f t="shared" si="75"/>
        <v>0</v>
      </c>
      <c r="H389" s="47">
        <f t="shared" si="76"/>
        <v>0</v>
      </c>
      <c r="I389" s="47">
        <f t="shared" si="77"/>
        <v>0</v>
      </c>
      <c r="J389" s="47">
        <f t="shared" si="78"/>
        <v>0</v>
      </c>
      <c r="K389" s="47">
        <f t="shared" si="79"/>
        <v>0</v>
      </c>
      <c r="L389" s="47">
        <f t="shared" si="80"/>
        <v>0</v>
      </c>
      <c r="M389" s="47">
        <f t="shared" si="81"/>
        <v>0</v>
      </c>
      <c r="N389" s="80">
        <v>0</v>
      </c>
      <c r="O389" s="47">
        <v>0</v>
      </c>
      <c r="P389" s="47">
        <v>0</v>
      </c>
      <c r="Q389" s="47">
        <v>0</v>
      </c>
      <c r="R389" s="47">
        <v>0</v>
      </c>
      <c r="S389" s="130">
        <v>0</v>
      </c>
      <c r="T389" s="47">
        <v>0</v>
      </c>
      <c r="U389" s="81">
        <f t="shared" si="83"/>
        <v>0</v>
      </c>
      <c r="V389" s="47">
        <v>0</v>
      </c>
      <c r="W389" s="47">
        <v>0</v>
      </c>
      <c r="X389" s="47">
        <v>0</v>
      </c>
      <c r="Y389" s="47">
        <v>0</v>
      </c>
      <c r="Z389" s="47">
        <v>0</v>
      </c>
      <c r="AA389" s="47">
        <v>0</v>
      </c>
      <c r="AB389" s="47">
        <v>0</v>
      </c>
      <c r="AC389" s="71">
        <f t="shared" si="84"/>
        <v>0</v>
      </c>
      <c r="AD389" s="113">
        <f t="shared" si="85"/>
        <v>0</v>
      </c>
    </row>
    <row r="390" spans="1:30" s="49" customFormat="1" ht="12.75" hidden="1">
      <c r="A390" s="94">
        <v>385</v>
      </c>
      <c r="B390" s="36"/>
      <c r="C390" s="141"/>
      <c r="D390" s="57"/>
      <c r="E390" s="79">
        <f t="shared" si="82"/>
        <v>0</v>
      </c>
      <c r="F390" s="80">
        <v>0</v>
      </c>
      <c r="G390" s="47">
        <f t="shared" si="75"/>
        <v>0</v>
      </c>
      <c r="H390" s="47">
        <f t="shared" si="76"/>
        <v>0</v>
      </c>
      <c r="I390" s="47">
        <f t="shared" si="77"/>
        <v>0</v>
      </c>
      <c r="J390" s="47">
        <f t="shared" si="78"/>
        <v>0</v>
      </c>
      <c r="K390" s="47">
        <f t="shared" si="79"/>
        <v>0</v>
      </c>
      <c r="L390" s="47">
        <f t="shared" si="80"/>
        <v>0</v>
      </c>
      <c r="M390" s="47">
        <f t="shared" si="81"/>
        <v>0</v>
      </c>
      <c r="N390" s="80">
        <v>0</v>
      </c>
      <c r="O390" s="47">
        <v>0</v>
      </c>
      <c r="P390" s="47">
        <v>0</v>
      </c>
      <c r="Q390" s="47">
        <v>0</v>
      </c>
      <c r="R390" s="47">
        <v>0</v>
      </c>
      <c r="S390" s="130">
        <v>0</v>
      </c>
      <c r="T390" s="47">
        <v>0</v>
      </c>
      <c r="U390" s="81">
        <f t="shared" si="83"/>
        <v>0</v>
      </c>
      <c r="V390" s="47">
        <v>0</v>
      </c>
      <c r="W390" s="47">
        <v>0</v>
      </c>
      <c r="X390" s="47">
        <v>0</v>
      </c>
      <c r="Y390" s="47">
        <v>0</v>
      </c>
      <c r="Z390" s="47">
        <v>0</v>
      </c>
      <c r="AA390" s="47">
        <v>0</v>
      </c>
      <c r="AB390" s="47">
        <v>0</v>
      </c>
      <c r="AC390" s="71">
        <f t="shared" si="84"/>
        <v>0</v>
      </c>
      <c r="AD390" s="113">
        <f t="shared" si="85"/>
        <v>0</v>
      </c>
    </row>
    <row r="391" spans="1:30" s="49" customFormat="1" ht="12.75" hidden="1">
      <c r="A391" s="94">
        <v>386</v>
      </c>
      <c r="B391" s="36"/>
      <c r="C391" s="141"/>
      <c r="D391" s="57"/>
      <c r="E391" s="79">
        <f t="shared" si="82"/>
        <v>0</v>
      </c>
      <c r="F391" s="80">
        <v>0</v>
      </c>
      <c r="G391" s="47">
        <f t="shared" si="75"/>
        <v>0</v>
      </c>
      <c r="H391" s="47">
        <f t="shared" si="76"/>
        <v>0</v>
      </c>
      <c r="I391" s="47">
        <f t="shared" si="77"/>
        <v>0</v>
      </c>
      <c r="J391" s="47">
        <f t="shared" si="78"/>
        <v>0</v>
      </c>
      <c r="K391" s="47">
        <f t="shared" si="79"/>
        <v>0</v>
      </c>
      <c r="L391" s="47">
        <f t="shared" si="80"/>
        <v>0</v>
      </c>
      <c r="M391" s="47">
        <f t="shared" si="81"/>
        <v>0</v>
      </c>
      <c r="N391" s="80">
        <v>0</v>
      </c>
      <c r="O391" s="47">
        <v>0</v>
      </c>
      <c r="P391" s="47">
        <v>0</v>
      </c>
      <c r="Q391" s="47">
        <v>0</v>
      </c>
      <c r="R391" s="47">
        <v>0</v>
      </c>
      <c r="S391" s="130">
        <v>0</v>
      </c>
      <c r="T391" s="47">
        <v>0</v>
      </c>
      <c r="U391" s="81">
        <f t="shared" si="83"/>
        <v>0</v>
      </c>
      <c r="V391" s="47">
        <v>0</v>
      </c>
      <c r="W391" s="47">
        <v>0</v>
      </c>
      <c r="X391" s="47">
        <v>0</v>
      </c>
      <c r="Y391" s="47">
        <v>0</v>
      </c>
      <c r="Z391" s="47">
        <v>0</v>
      </c>
      <c r="AA391" s="47">
        <v>0</v>
      </c>
      <c r="AB391" s="47">
        <v>0</v>
      </c>
      <c r="AC391" s="71">
        <f t="shared" si="84"/>
        <v>0</v>
      </c>
      <c r="AD391" s="113">
        <f t="shared" si="85"/>
        <v>0</v>
      </c>
    </row>
    <row r="392" spans="1:30" s="49" customFormat="1" ht="12.75" hidden="1">
      <c r="A392" s="94">
        <v>387</v>
      </c>
      <c r="B392" s="36"/>
      <c r="C392" s="141"/>
      <c r="D392" s="57"/>
      <c r="E392" s="79">
        <f t="shared" si="82"/>
        <v>0</v>
      </c>
      <c r="F392" s="80">
        <v>0</v>
      </c>
      <c r="G392" s="47">
        <f t="shared" si="75"/>
        <v>0</v>
      </c>
      <c r="H392" s="47">
        <f t="shared" si="76"/>
        <v>0</v>
      </c>
      <c r="I392" s="47">
        <f t="shared" si="77"/>
        <v>0</v>
      </c>
      <c r="J392" s="47">
        <f t="shared" si="78"/>
        <v>0</v>
      </c>
      <c r="K392" s="47">
        <f t="shared" si="79"/>
        <v>0</v>
      </c>
      <c r="L392" s="47">
        <f t="shared" si="80"/>
        <v>0</v>
      </c>
      <c r="M392" s="47">
        <f t="shared" si="81"/>
        <v>0</v>
      </c>
      <c r="N392" s="80">
        <v>0</v>
      </c>
      <c r="O392" s="47">
        <v>0</v>
      </c>
      <c r="P392" s="47">
        <v>0</v>
      </c>
      <c r="Q392" s="47">
        <v>0</v>
      </c>
      <c r="R392" s="47">
        <v>0</v>
      </c>
      <c r="S392" s="130">
        <v>0</v>
      </c>
      <c r="T392" s="47">
        <v>0</v>
      </c>
      <c r="U392" s="81">
        <f t="shared" si="83"/>
        <v>0</v>
      </c>
      <c r="V392" s="47">
        <v>0</v>
      </c>
      <c r="W392" s="47">
        <v>0</v>
      </c>
      <c r="X392" s="47">
        <v>0</v>
      </c>
      <c r="Y392" s="47">
        <v>0</v>
      </c>
      <c r="Z392" s="47">
        <v>0</v>
      </c>
      <c r="AA392" s="47">
        <v>0</v>
      </c>
      <c r="AB392" s="47">
        <v>0</v>
      </c>
      <c r="AC392" s="71">
        <f t="shared" si="84"/>
        <v>0</v>
      </c>
      <c r="AD392" s="113">
        <f t="shared" si="85"/>
        <v>0</v>
      </c>
    </row>
    <row r="393" spans="1:30" s="49" customFormat="1" ht="12.75" hidden="1">
      <c r="A393" s="94">
        <v>388</v>
      </c>
      <c r="B393" s="36"/>
      <c r="C393" s="141"/>
      <c r="D393" s="57"/>
      <c r="E393" s="79">
        <f t="shared" si="82"/>
        <v>0</v>
      </c>
      <c r="F393" s="80">
        <v>0</v>
      </c>
      <c r="G393" s="47">
        <f t="shared" si="75"/>
        <v>0</v>
      </c>
      <c r="H393" s="47">
        <f t="shared" si="76"/>
        <v>0</v>
      </c>
      <c r="I393" s="47">
        <f t="shared" si="77"/>
        <v>0</v>
      </c>
      <c r="J393" s="47">
        <f t="shared" si="78"/>
        <v>0</v>
      </c>
      <c r="K393" s="47">
        <f t="shared" si="79"/>
        <v>0</v>
      </c>
      <c r="L393" s="47">
        <f t="shared" si="80"/>
        <v>0</v>
      </c>
      <c r="M393" s="47">
        <f t="shared" si="81"/>
        <v>0</v>
      </c>
      <c r="N393" s="80">
        <v>0</v>
      </c>
      <c r="O393" s="47">
        <v>0</v>
      </c>
      <c r="P393" s="47">
        <v>0</v>
      </c>
      <c r="Q393" s="47">
        <v>0</v>
      </c>
      <c r="R393" s="47">
        <v>0</v>
      </c>
      <c r="S393" s="130">
        <v>0</v>
      </c>
      <c r="T393" s="47">
        <v>0</v>
      </c>
      <c r="U393" s="81">
        <f t="shared" si="83"/>
        <v>0</v>
      </c>
      <c r="V393" s="47">
        <v>0</v>
      </c>
      <c r="W393" s="47">
        <v>0</v>
      </c>
      <c r="X393" s="47">
        <v>0</v>
      </c>
      <c r="Y393" s="47">
        <v>0</v>
      </c>
      <c r="Z393" s="47">
        <v>0</v>
      </c>
      <c r="AA393" s="47">
        <v>0</v>
      </c>
      <c r="AB393" s="47">
        <v>0</v>
      </c>
      <c r="AC393" s="71">
        <f t="shared" si="84"/>
        <v>0</v>
      </c>
      <c r="AD393" s="113">
        <f t="shared" si="85"/>
        <v>0</v>
      </c>
    </row>
    <row r="394" spans="1:30" s="49" customFormat="1" ht="12.75" hidden="1">
      <c r="A394" s="94">
        <v>389</v>
      </c>
      <c r="B394" s="36"/>
      <c r="C394" s="141"/>
      <c r="D394" s="57"/>
      <c r="E394" s="79">
        <f t="shared" si="82"/>
        <v>0</v>
      </c>
      <c r="F394" s="80">
        <v>0</v>
      </c>
      <c r="G394" s="47">
        <f t="shared" ref="G394:G457" si="86">(E394+J394+L394+K394+M394)*1%</f>
        <v>0</v>
      </c>
      <c r="H394" s="47">
        <f t="shared" ref="H394:H457" si="87">(E394+J394+L394+K394+M394)*8%</f>
        <v>0</v>
      </c>
      <c r="I394" s="47">
        <f t="shared" ref="I394:I457" si="88">H394/2</f>
        <v>0</v>
      </c>
      <c r="J394" s="47">
        <f t="shared" ref="J394:J457" si="89">E394/12</f>
        <v>0</v>
      </c>
      <c r="K394" s="47">
        <f t="shared" ref="K394:K457" si="90">E394/12</f>
        <v>0</v>
      </c>
      <c r="L394" s="47">
        <f t="shared" ref="L394:L457" si="91">K394/3</f>
        <v>0</v>
      </c>
      <c r="M394" s="47">
        <f t="shared" ref="M394:M457" si="92">E394/12</f>
        <v>0</v>
      </c>
      <c r="N394" s="80">
        <v>0</v>
      </c>
      <c r="O394" s="47">
        <v>0</v>
      </c>
      <c r="P394" s="47">
        <v>0</v>
      </c>
      <c r="Q394" s="47">
        <v>0</v>
      </c>
      <c r="R394" s="47">
        <v>0</v>
      </c>
      <c r="S394" s="130">
        <v>0</v>
      </c>
      <c r="T394" s="47">
        <v>0</v>
      </c>
      <c r="U394" s="81">
        <f t="shared" si="83"/>
        <v>0</v>
      </c>
      <c r="V394" s="47">
        <v>0</v>
      </c>
      <c r="W394" s="47">
        <v>0</v>
      </c>
      <c r="X394" s="47">
        <v>0</v>
      </c>
      <c r="Y394" s="47">
        <v>0</v>
      </c>
      <c r="Z394" s="47">
        <v>0</v>
      </c>
      <c r="AA394" s="47">
        <v>0</v>
      </c>
      <c r="AB394" s="47">
        <v>0</v>
      </c>
      <c r="AC394" s="71">
        <f t="shared" si="84"/>
        <v>0</v>
      </c>
      <c r="AD394" s="113">
        <f t="shared" si="85"/>
        <v>0</v>
      </c>
    </row>
    <row r="395" spans="1:30" s="49" customFormat="1" ht="12.75" hidden="1">
      <c r="A395" s="94">
        <v>390</v>
      </c>
      <c r="B395" s="36"/>
      <c r="C395" s="141"/>
      <c r="D395" s="57"/>
      <c r="E395" s="79">
        <f t="shared" ref="E395:E458" si="93">C395*D395</f>
        <v>0</v>
      </c>
      <c r="F395" s="80">
        <v>0</v>
      </c>
      <c r="G395" s="47">
        <f t="shared" si="86"/>
        <v>0</v>
      </c>
      <c r="H395" s="47">
        <f t="shared" si="87"/>
        <v>0</v>
      </c>
      <c r="I395" s="47">
        <f t="shared" si="88"/>
        <v>0</v>
      </c>
      <c r="J395" s="47">
        <f t="shared" si="89"/>
        <v>0</v>
      </c>
      <c r="K395" s="47">
        <f t="shared" si="90"/>
        <v>0</v>
      </c>
      <c r="L395" s="47">
        <f t="shared" si="91"/>
        <v>0</v>
      </c>
      <c r="M395" s="47">
        <f t="shared" si="92"/>
        <v>0</v>
      </c>
      <c r="N395" s="80">
        <v>0</v>
      </c>
      <c r="O395" s="47">
        <v>0</v>
      </c>
      <c r="P395" s="47">
        <v>0</v>
      </c>
      <c r="Q395" s="47">
        <v>0</v>
      </c>
      <c r="R395" s="47">
        <v>0</v>
      </c>
      <c r="S395" s="130">
        <v>0</v>
      </c>
      <c r="T395" s="47">
        <v>0</v>
      </c>
      <c r="U395" s="81">
        <f t="shared" ref="U395:U458" si="94">SUM(F395:T395)</f>
        <v>0</v>
      </c>
      <c r="V395" s="47">
        <v>0</v>
      </c>
      <c r="W395" s="47">
        <v>0</v>
      </c>
      <c r="X395" s="47">
        <v>0</v>
      </c>
      <c r="Y395" s="47">
        <v>0</v>
      </c>
      <c r="Z395" s="47">
        <v>0</v>
      </c>
      <c r="AA395" s="47">
        <v>0</v>
      </c>
      <c r="AB395" s="47">
        <v>0</v>
      </c>
      <c r="AC395" s="71">
        <f t="shared" ref="AC395:AC458" si="95">SUM(V395:AB395)</f>
        <v>0</v>
      </c>
      <c r="AD395" s="113">
        <f t="shared" ref="AD395:AD458" si="96">E395+U395+AC395</f>
        <v>0</v>
      </c>
    </row>
    <row r="396" spans="1:30" s="49" customFormat="1" ht="12.75" hidden="1">
      <c r="A396" s="94">
        <v>391</v>
      </c>
      <c r="B396" s="36"/>
      <c r="C396" s="141"/>
      <c r="D396" s="57"/>
      <c r="E396" s="79">
        <f t="shared" si="93"/>
        <v>0</v>
      </c>
      <c r="F396" s="80">
        <v>0</v>
      </c>
      <c r="G396" s="47">
        <f t="shared" si="86"/>
        <v>0</v>
      </c>
      <c r="H396" s="47">
        <f t="shared" si="87"/>
        <v>0</v>
      </c>
      <c r="I396" s="47">
        <f t="shared" si="88"/>
        <v>0</v>
      </c>
      <c r="J396" s="47">
        <f t="shared" si="89"/>
        <v>0</v>
      </c>
      <c r="K396" s="47">
        <f t="shared" si="90"/>
        <v>0</v>
      </c>
      <c r="L396" s="47">
        <f t="shared" si="91"/>
        <v>0</v>
      </c>
      <c r="M396" s="47">
        <f t="shared" si="92"/>
        <v>0</v>
      </c>
      <c r="N396" s="80">
        <v>0</v>
      </c>
      <c r="O396" s="47">
        <v>0</v>
      </c>
      <c r="P396" s="47">
        <v>0</v>
      </c>
      <c r="Q396" s="47">
        <v>0</v>
      </c>
      <c r="R396" s="47">
        <v>0</v>
      </c>
      <c r="S396" s="130">
        <v>0</v>
      </c>
      <c r="T396" s="47">
        <v>0</v>
      </c>
      <c r="U396" s="81">
        <f t="shared" si="94"/>
        <v>0</v>
      </c>
      <c r="V396" s="47">
        <v>0</v>
      </c>
      <c r="W396" s="47">
        <v>0</v>
      </c>
      <c r="X396" s="47">
        <v>0</v>
      </c>
      <c r="Y396" s="47">
        <v>0</v>
      </c>
      <c r="Z396" s="47">
        <v>0</v>
      </c>
      <c r="AA396" s="47">
        <v>0</v>
      </c>
      <c r="AB396" s="47">
        <v>0</v>
      </c>
      <c r="AC396" s="71">
        <f t="shared" si="95"/>
        <v>0</v>
      </c>
      <c r="AD396" s="113">
        <f t="shared" si="96"/>
        <v>0</v>
      </c>
    </row>
    <row r="397" spans="1:30" s="49" customFormat="1" ht="12.75" hidden="1">
      <c r="A397" s="94">
        <v>392</v>
      </c>
      <c r="B397" s="36"/>
      <c r="C397" s="141"/>
      <c r="D397" s="57"/>
      <c r="E397" s="79">
        <f t="shared" si="93"/>
        <v>0</v>
      </c>
      <c r="F397" s="80">
        <v>0</v>
      </c>
      <c r="G397" s="47">
        <f t="shared" si="86"/>
        <v>0</v>
      </c>
      <c r="H397" s="47">
        <f t="shared" si="87"/>
        <v>0</v>
      </c>
      <c r="I397" s="47">
        <f t="shared" si="88"/>
        <v>0</v>
      </c>
      <c r="J397" s="47">
        <f t="shared" si="89"/>
        <v>0</v>
      </c>
      <c r="K397" s="47">
        <f t="shared" si="90"/>
        <v>0</v>
      </c>
      <c r="L397" s="47">
        <f t="shared" si="91"/>
        <v>0</v>
      </c>
      <c r="M397" s="47">
        <f t="shared" si="92"/>
        <v>0</v>
      </c>
      <c r="N397" s="80">
        <v>0</v>
      </c>
      <c r="O397" s="47">
        <v>0</v>
      </c>
      <c r="P397" s="47">
        <v>0</v>
      </c>
      <c r="Q397" s="47">
        <v>0</v>
      </c>
      <c r="R397" s="47">
        <v>0</v>
      </c>
      <c r="S397" s="130">
        <v>0</v>
      </c>
      <c r="T397" s="47">
        <v>0</v>
      </c>
      <c r="U397" s="81">
        <f t="shared" si="94"/>
        <v>0</v>
      </c>
      <c r="V397" s="47">
        <v>0</v>
      </c>
      <c r="W397" s="47">
        <v>0</v>
      </c>
      <c r="X397" s="47">
        <v>0</v>
      </c>
      <c r="Y397" s="47">
        <v>0</v>
      </c>
      <c r="Z397" s="47">
        <v>0</v>
      </c>
      <c r="AA397" s="47">
        <v>0</v>
      </c>
      <c r="AB397" s="47">
        <v>0</v>
      </c>
      <c r="AC397" s="71">
        <f t="shared" si="95"/>
        <v>0</v>
      </c>
      <c r="AD397" s="113">
        <f t="shared" si="96"/>
        <v>0</v>
      </c>
    </row>
    <row r="398" spans="1:30" s="49" customFormat="1" ht="12.75" hidden="1">
      <c r="A398" s="94">
        <v>393</v>
      </c>
      <c r="B398" s="36"/>
      <c r="C398" s="141"/>
      <c r="D398" s="57"/>
      <c r="E398" s="79">
        <f t="shared" si="93"/>
        <v>0</v>
      </c>
      <c r="F398" s="80">
        <v>0</v>
      </c>
      <c r="G398" s="47">
        <f t="shared" si="86"/>
        <v>0</v>
      </c>
      <c r="H398" s="47">
        <f t="shared" si="87"/>
        <v>0</v>
      </c>
      <c r="I398" s="47">
        <f t="shared" si="88"/>
        <v>0</v>
      </c>
      <c r="J398" s="47">
        <f t="shared" si="89"/>
        <v>0</v>
      </c>
      <c r="K398" s="47">
        <f t="shared" si="90"/>
        <v>0</v>
      </c>
      <c r="L398" s="47">
        <f t="shared" si="91"/>
        <v>0</v>
      </c>
      <c r="M398" s="47">
        <f t="shared" si="92"/>
        <v>0</v>
      </c>
      <c r="N398" s="80">
        <v>0</v>
      </c>
      <c r="O398" s="47">
        <v>0</v>
      </c>
      <c r="P398" s="47">
        <v>0</v>
      </c>
      <c r="Q398" s="47">
        <v>0</v>
      </c>
      <c r="R398" s="47">
        <v>0</v>
      </c>
      <c r="S398" s="130">
        <v>0</v>
      </c>
      <c r="T398" s="47">
        <v>0</v>
      </c>
      <c r="U398" s="81">
        <f t="shared" si="94"/>
        <v>0</v>
      </c>
      <c r="V398" s="47">
        <v>0</v>
      </c>
      <c r="W398" s="47">
        <v>0</v>
      </c>
      <c r="X398" s="47">
        <v>0</v>
      </c>
      <c r="Y398" s="47">
        <v>0</v>
      </c>
      <c r="Z398" s="47">
        <v>0</v>
      </c>
      <c r="AA398" s="47">
        <v>0</v>
      </c>
      <c r="AB398" s="47">
        <v>0</v>
      </c>
      <c r="AC398" s="71">
        <f t="shared" si="95"/>
        <v>0</v>
      </c>
      <c r="AD398" s="113">
        <f t="shared" si="96"/>
        <v>0</v>
      </c>
    </row>
    <row r="399" spans="1:30" s="49" customFormat="1" ht="12.75" hidden="1">
      <c r="A399" s="94">
        <v>394</v>
      </c>
      <c r="B399" s="36"/>
      <c r="C399" s="141"/>
      <c r="D399" s="57"/>
      <c r="E399" s="79">
        <f t="shared" si="93"/>
        <v>0</v>
      </c>
      <c r="F399" s="80">
        <v>0</v>
      </c>
      <c r="G399" s="47">
        <f t="shared" si="86"/>
        <v>0</v>
      </c>
      <c r="H399" s="47">
        <f t="shared" si="87"/>
        <v>0</v>
      </c>
      <c r="I399" s="47">
        <f t="shared" si="88"/>
        <v>0</v>
      </c>
      <c r="J399" s="47">
        <f t="shared" si="89"/>
        <v>0</v>
      </c>
      <c r="K399" s="47">
        <f t="shared" si="90"/>
        <v>0</v>
      </c>
      <c r="L399" s="47">
        <f t="shared" si="91"/>
        <v>0</v>
      </c>
      <c r="M399" s="47">
        <f t="shared" si="92"/>
        <v>0</v>
      </c>
      <c r="N399" s="80">
        <v>0</v>
      </c>
      <c r="O399" s="47">
        <v>0</v>
      </c>
      <c r="P399" s="47">
        <v>0</v>
      </c>
      <c r="Q399" s="47">
        <v>0</v>
      </c>
      <c r="R399" s="47">
        <v>0</v>
      </c>
      <c r="S399" s="130">
        <v>0</v>
      </c>
      <c r="T399" s="47">
        <v>0</v>
      </c>
      <c r="U399" s="81">
        <f t="shared" si="94"/>
        <v>0</v>
      </c>
      <c r="V399" s="47">
        <v>0</v>
      </c>
      <c r="W399" s="47">
        <v>0</v>
      </c>
      <c r="X399" s="47">
        <v>0</v>
      </c>
      <c r="Y399" s="47">
        <v>0</v>
      </c>
      <c r="Z399" s="47">
        <v>0</v>
      </c>
      <c r="AA399" s="47">
        <v>0</v>
      </c>
      <c r="AB399" s="47">
        <v>0</v>
      </c>
      <c r="AC399" s="71">
        <f t="shared" si="95"/>
        <v>0</v>
      </c>
      <c r="AD399" s="113">
        <f t="shared" si="96"/>
        <v>0</v>
      </c>
    </row>
    <row r="400" spans="1:30" s="49" customFormat="1" ht="12.75" hidden="1">
      <c r="A400" s="94">
        <v>395</v>
      </c>
      <c r="B400" s="36"/>
      <c r="C400" s="141"/>
      <c r="D400" s="57"/>
      <c r="E400" s="79">
        <f t="shared" si="93"/>
        <v>0</v>
      </c>
      <c r="F400" s="80">
        <v>0</v>
      </c>
      <c r="G400" s="47">
        <f t="shared" si="86"/>
        <v>0</v>
      </c>
      <c r="H400" s="47">
        <f t="shared" si="87"/>
        <v>0</v>
      </c>
      <c r="I400" s="47">
        <f t="shared" si="88"/>
        <v>0</v>
      </c>
      <c r="J400" s="47">
        <f t="shared" si="89"/>
        <v>0</v>
      </c>
      <c r="K400" s="47">
        <f t="shared" si="90"/>
        <v>0</v>
      </c>
      <c r="L400" s="47">
        <f t="shared" si="91"/>
        <v>0</v>
      </c>
      <c r="M400" s="47">
        <f t="shared" si="92"/>
        <v>0</v>
      </c>
      <c r="N400" s="80">
        <v>0</v>
      </c>
      <c r="O400" s="47">
        <v>0</v>
      </c>
      <c r="P400" s="47">
        <v>0</v>
      </c>
      <c r="Q400" s="47">
        <v>0</v>
      </c>
      <c r="R400" s="47">
        <v>0</v>
      </c>
      <c r="S400" s="130">
        <v>0</v>
      </c>
      <c r="T400" s="47">
        <v>0</v>
      </c>
      <c r="U400" s="81">
        <f t="shared" si="94"/>
        <v>0</v>
      </c>
      <c r="V400" s="47">
        <v>0</v>
      </c>
      <c r="W400" s="47">
        <v>0</v>
      </c>
      <c r="X400" s="47">
        <v>0</v>
      </c>
      <c r="Y400" s="47">
        <v>0</v>
      </c>
      <c r="Z400" s="47">
        <v>0</v>
      </c>
      <c r="AA400" s="47">
        <v>0</v>
      </c>
      <c r="AB400" s="47">
        <v>0</v>
      </c>
      <c r="AC400" s="71">
        <f t="shared" si="95"/>
        <v>0</v>
      </c>
      <c r="AD400" s="113">
        <f t="shared" si="96"/>
        <v>0</v>
      </c>
    </row>
    <row r="401" spans="1:30" s="49" customFormat="1" ht="12.75" hidden="1">
      <c r="A401" s="94">
        <v>396</v>
      </c>
      <c r="B401" s="36"/>
      <c r="C401" s="141"/>
      <c r="D401" s="57"/>
      <c r="E401" s="79">
        <f t="shared" si="93"/>
        <v>0</v>
      </c>
      <c r="F401" s="80">
        <v>0</v>
      </c>
      <c r="G401" s="47">
        <f t="shared" si="86"/>
        <v>0</v>
      </c>
      <c r="H401" s="47">
        <f t="shared" si="87"/>
        <v>0</v>
      </c>
      <c r="I401" s="47">
        <f t="shared" si="88"/>
        <v>0</v>
      </c>
      <c r="J401" s="47">
        <f t="shared" si="89"/>
        <v>0</v>
      </c>
      <c r="K401" s="47">
        <f t="shared" si="90"/>
        <v>0</v>
      </c>
      <c r="L401" s="47">
        <f t="shared" si="91"/>
        <v>0</v>
      </c>
      <c r="M401" s="47">
        <f t="shared" si="92"/>
        <v>0</v>
      </c>
      <c r="N401" s="80">
        <v>0</v>
      </c>
      <c r="O401" s="47">
        <v>0</v>
      </c>
      <c r="P401" s="47">
        <v>0</v>
      </c>
      <c r="Q401" s="47">
        <v>0</v>
      </c>
      <c r="R401" s="47">
        <v>0</v>
      </c>
      <c r="S401" s="130">
        <v>0</v>
      </c>
      <c r="T401" s="47">
        <v>0</v>
      </c>
      <c r="U401" s="81">
        <f t="shared" si="94"/>
        <v>0</v>
      </c>
      <c r="V401" s="47">
        <v>0</v>
      </c>
      <c r="W401" s="47">
        <v>0</v>
      </c>
      <c r="X401" s="47">
        <v>0</v>
      </c>
      <c r="Y401" s="47">
        <v>0</v>
      </c>
      <c r="Z401" s="47">
        <v>0</v>
      </c>
      <c r="AA401" s="47">
        <v>0</v>
      </c>
      <c r="AB401" s="47">
        <v>0</v>
      </c>
      <c r="AC401" s="71">
        <f t="shared" si="95"/>
        <v>0</v>
      </c>
      <c r="AD401" s="113">
        <f t="shared" si="96"/>
        <v>0</v>
      </c>
    </row>
    <row r="402" spans="1:30" s="49" customFormat="1" ht="12.75" hidden="1">
      <c r="A402" s="94">
        <v>397</v>
      </c>
      <c r="B402" s="36"/>
      <c r="C402" s="141"/>
      <c r="D402" s="57"/>
      <c r="E402" s="79">
        <f t="shared" si="93"/>
        <v>0</v>
      </c>
      <c r="F402" s="80">
        <v>0</v>
      </c>
      <c r="G402" s="47">
        <f t="shared" si="86"/>
        <v>0</v>
      </c>
      <c r="H402" s="47">
        <f t="shared" si="87"/>
        <v>0</v>
      </c>
      <c r="I402" s="47">
        <f t="shared" si="88"/>
        <v>0</v>
      </c>
      <c r="J402" s="47">
        <f t="shared" si="89"/>
        <v>0</v>
      </c>
      <c r="K402" s="47">
        <f t="shared" si="90"/>
        <v>0</v>
      </c>
      <c r="L402" s="47">
        <f t="shared" si="91"/>
        <v>0</v>
      </c>
      <c r="M402" s="47">
        <f t="shared" si="92"/>
        <v>0</v>
      </c>
      <c r="N402" s="80">
        <v>0</v>
      </c>
      <c r="O402" s="47">
        <v>0</v>
      </c>
      <c r="P402" s="47">
        <v>0</v>
      </c>
      <c r="Q402" s="47">
        <v>0</v>
      </c>
      <c r="R402" s="47">
        <v>0</v>
      </c>
      <c r="S402" s="130">
        <v>0</v>
      </c>
      <c r="T402" s="47">
        <v>0</v>
      </c>
      <c r="U402" s="81">
        <f t="shared" si="94"/>
        <v>0</v>
      </c>
      <c r="V402" s="47">
        <v>0</v>
      </c>
      <c r="W402" s="47">
        <v>0</v>
      </c>
      <c r="X402" s="47">
        <v>0</v>
      </c>
      <c r="Y402" s="47">
        <v>0</v>
      </c>
      <c r="Z402" s="47">
        <v>0</v>
      </c>
      <c r="AA402" s="47">
        <v>0</v>
      </c>
      <c r="AB402" s="47">
        <v>0</v>
      </c>
      <c r="AC402" s="71">
        <f t="shared" si="95"/>
        <v>0</v>
      </c>
      <c r="AD402" s="113">
        <f t="shared" si="96"/>
        <v>0</v>
      </c>
    </row>
    <row r="403" spans="1:30" s="49" customFormat="1" ht="12.75" hidden="1">
      <c r="A403" s="94">
        <v>398</v>
      </c>
      <c r="B403" s="36"/>
      <c r="C403" s="141"/>
      <c r="D403" s="57"/>
      <c r="E403" s="79">
        <f t="shared" si="93"/>
        <v>0</v>
      </c>
      <c r="F403" s="80">
        <v>0</v>
      </c>
      <c r="G403" s="47">
        <f t="shared" si="86"/>
        <v>0</v>
      </c>
      <c r="H403" s="47">
        <f t="shared" si="87"/>
        <v>0</v>
      </c>
      <c r="I403" s="47">
        <f t="shared" si="88"/>
        <v>0</v>
      </c>
      <c r="J403" s="47">
        <f t="shared" si="89"/>
        <v>0</v>
      </c>
      <c r="K403" s="47">
        <f t="shared" si="90"/>
        <v>0</v>
      </c>
      <c r="L403" s="47">
        <f t="shared" si="91"/>
        <v>0</v>
      </c>
      <c r="M403" s="47">
        <f t="shared" si="92"/>
        <v>0</v>
      </c>
      <c r="N403" s="80">
        <v>0</v>
      </c>
      <c r="O403" s="47">
        <v>0</v>
      </c>
      <c r="P403" s="47">
        <v>0</v>
      </c>
      <c r="Q403" s="47">
        <v>0</v>
      </c>
      <c r="R403" s="47">
        <v>0</v>
      </c>
      <c r="S403" s="130">
        <v>0</v>
      </c>
      <c r="T403" s="47">
        <v>0</v>
      </c>
      <c r="U403" s="81">
        <f t="shared" si="94"/>
        <v>0</v>
      </c>
      <c r="V403" s="47">
        <v>0</v>
      </c>
      <c r="W403" s="47">
        <v>0</v>
      </c>
      <c r="X403" s="47">
        <v>0</v>
      </c>
      <c r="Y403" s="47">
        <v>0</v>
      </c>
      <c r="Z403" s="47">
        <v>0</v>
      </c>
      <c r="AA403" s="47">
        <v>0</v>
      </c>
      <c r="AB403" s="47">
        <v>0</v>
      </c>
      <c r="AC403" s="71">
        <f t="shared" si="95"/>
        <v>0</v>
      </c>
      <c r="AD403" s="113">
        <f t="shared" si="96"/>
        <v>0</v>
      </c>
    </row>
    <row r="404" spans="1:30" s="49" customFormat="1" ht="12.75" hidden="1">
      <c r="A404" s="94">
        <v>399</v>
      </c>
      <c r="B404" s="36"/>
      <c r="C404" s="141"/>
      <c r="D404" s="57"/>
      <c r="E404" s="79">
        <f t="shared" si="93"/>
        <v>0</v>
      </c>
      <c r="F404" s="80">
        <v>0</v>
      </c>
      <c r="G404" s="47">
        <f t="shared" si="86"/>
        <v>0</v>
      </c>
      <c r="H404" s="47">
        <f t="shared" si="87"/>
        <v>0</v>
      </c>
      <c r="I404" s="47">
        <f t="shared" si="88"/>
        <v>0</v>
      </c>
      <c r="J404" s="47">
        <f t="shared" si="89"/>
        <v>0</v>
      </c>
      <c r="K404" s="47">
        <f t="shared" si="90"/>
        <v>0</v>
      </c>
      <c r="L404" s="47">
        <f t="shared" si="91"/>
        <v>0</v>
      </c>
      <c r="M404" s="47">
        <f t="shared" si="92"/>
        <v>0</v>
      </c>
      <c r="N404" s="80">
        <v>0</v>
      </c>
      <c r="O404" s="47">
        <v>0</v>
      </c>
      <c r="P404" s="47">
        <v>0</v>
      </c>
      <c r="Q404" s="47">
        <v>0</v>
      </c>
      <c r="R404" s="47">
        <v>0</v>
      </c>
      <c r="S404" s="130">
        <v>0</v>
      </c>
      <c r="T404" s="47">
        <v>0</v>
      </c>
      <c r="U404" s="81">
        <f t="shared" si="94"/>
        <v>0</v>
      </c>
      <c r="V404" s="47">
        <v>0</v>
      </c>
      <c r="W404" s="47">
        <v>0</v>
      </c>
      <c r="X404" s="47">
        <v>0</v>
      </c>
      <c r="Y404" s="47">
        <v>0</v>
      </c>
      <c r="Z404" s="47">
        <v>0</v>
      </c>
      <c r="AA404" s="47">
        <v>0</v>
      </c>
      <c r="AB404" s="47">
        <v>0</v>
      </c>
      <c r="AC404" s="71">
        <f t="shared" si="95"/>
        <v>0</v>
      </c>
      <c r="AD404" s="113">
        <f t="shared" si="96"/>
        <v>0</v>
      </c>
    </row>
    <row r="405" spans="1:30" s="49" customFormat="1" ht="12.75" hidden="1">
      <c r="A405" s="94">
        <v>400</v>
      </c>
      <c r="B405" s="36"/>
      <c r="C405" s="141"/>
      <c r="D405" s="57"/>
      <c r="E405" s="79">
        <f t="shared" si="93"/>
        <v>0</v>
      </c>
      <c r="F405" s="80">
        <v>0</v>
      </c>
      <c r="G405" s="47">
        <f t="shared" si="86"/>
        <v>0</v>
      </c>
      <c r="H405" s="47">
        <f t="shared" si="87"/>
        <v>0</v>
      </c>
      <c r="I405" s="47">
        <f t="shared" si="88"/>
        <v>0</v>
      </c>
      <c r="J405" s="47">
        <f t="shared" si="89"/>
        <v>0</v>
      </c>
      <c r="K405" s="47">
        <f t="shared" si="90"/>
        <v>0</v>
      </c>
      <c r="L405" s="47">
        <f t="shared" si="91"/>
        <v>0</v>
      </c>
      <c r="M405" s="47">
        <f t="shared" si="92"/>
        <v>0</v>
      </c>
      <c r="N405" s="80">
        <v>0</v>
      </c>
      <c r="O405" s="47">
        <v>0</v>
      </c>
      <c r="P405" s="47">
        <v>0</v>
      </c>
      <c r="Q405" s="47">
        <v>0</v>
      </c>
      <c r="R405" s="47">
        <v>0</v>
      </c>
      <c r="S405" s="130">
        <v>0</v>
      </c>
      <c r="T405" s="47">
        <v>0</v>
      </c>
      <c r="U405" s="81">
        <f t="shared" si="94"/>
        <v>0</v>
      </c>
      <c r="V405" s="47">
        <v>0</v>
      </c>
      <c r="W405" s="47">
        <v>0</v>
      </c>
      <c r="X405" s="47">
        <v>0</v>
      </c>
      <c r="Y405" s="47">
        <v>0</v>
      </c>
      <c r="Z405" s="47">
        <v>0</v>
      </c>
      <c r="AA405" s="47">
        <v>0</v>
      </c>
      <c r="AB405" s="47">
        <v>0</v>
      </c>
      <c r="AC405" s="71">
        <f t="shared" si="95"/>
        <v>0</v>
      </c>
      <c r="AD405" s="113">
        <f t="shared" si="96"/>
        <v>0</v>
      </c>
    </row>
    <row r="406" spans="1:30" s="49" customFormat="1" ht="12.75" hidden="1">
      <c r="A406" s="94">
        <v>401</v>
      </c>
      <c r="B406" s="36"/>
      <c r="C406" s="141"/>
      <c r="D406" s="57"/>
      <c r="E406" s="79">
        <f t="shared" si="93"/>
        <v>0</v>
      </c>
      <c r="F406" s="80">
        <v>0</v>
      </c>
      <c r="G406" s="47">
        <f t="shared" si="86"/>
        <v>0</v>
      </c>
      <c r="H406" s="47">
        <f t="shared" si="87"/>
        <v>0</v>
      </c>
      <c r="I406" s="47">
        <f t="shared" si="88"/>
        <v>0</v>
      </c>
      <c r="J406" s="47">
        <f t="shared" si="89"/>
        <v>0</v>
      </c>
      <c r="K406" s="47">
        <f t="shared" si="90"/>
        <v>0</v>
      </c>
      <c r="L406" s="47">
        <f t="shared" si="91"/>
        <v>0</v>
      </c>
      <c r="M406" s="47">
        <f t="shared" si="92"/>
        <v>0</v>
      </c>
      <c r="N406" s="80">
        <v>0</v>
      </c>
      <c r="O406" s="47">
        <v>0</v>
      </c>
      <c r="P406" s="47">
        <v>0</v>
      </c>
      <c r="Q406" s="47">
        <v>0</v>
      </c>
      <c r="R406" s="47">
        <v>0</v>
      </c>
      <c r="S406" s="130">
        <v>0</v>
      </c>
      <c r="T406" s="47">
        <v>0</v>
      </c>
      <c r="U406" s="81">
        <f t="shared" si="94"/>
        <v>0</v>
      </c>
      <c r="V406" s="47">
        <v>0</v>
      </c>
      <c r="W406" s="47">
        <v>0</v>
      </c>
      <c r="X406" s="47">
        <v>0</v>
      </c>
      <c r="Y406" s="47">
        <v>0</v>
      </c>
      <c r="Z406" s="47">
        <v>0</v>
      </c>
      <c r="AA406" s="47">
        <v>0</v>
      </c>
      <c r="AB406" s="47">
        <v>0</v>
      </c>
      <c r="AC406" s="71">
        <f t="shared" si="95"/>
        <v>0</v>
      </c>
      <c r="AD406" s="113">
        <f t="shared" si="96"/>
        <v>0</v>
      </c>
    </row>
    <row r="407" spans="1:30" s="49" customFormat="1" ht="12.75" hidden="1">
      <c r="A407" s="94">
        <v>402</v>
      </c>
      <c r="B407" s="36"/>
      <c r="C407" s="141"/>
      <c r="D407" s="57"/>
      <c r="E407" s="79">
        <f t="shared" si="93"/>
        <v>0</v>
      </c>
      <c r="F407" s="80">
        <v>0</v>
      </c>
      <c r="G407" s="47">
        <f t="shared" si="86"/>
        <v>0</v>
      </c>
      <c r="H407" s="47">
        <f t="shared" si="87"/>
        <v>0</v>
      </c>
      <c r="I407" s="47">
        <f t="shared" si="88"/>
        <v>0</v>
      </c>
      <c r="J407" s="47">
        <f t="shared" si="89"/>
        <v>0</v>
      </c>
      <c r="K407" s="47">
        <f t="shared" si="90"/>
        <v>0</v>
      </c>
      <c r="L407" s="47">
        <f t="shared" si="91"/>
        <v>0</v>
      </c>
      <c r="M407" s="47">
        <f t="shared" si="92"/>
        <v>0</v>
      </c>
      <c r="N407" s="80">
        <v>0</v>
      </c>
      <c r="O407" s="47">
        <v>0</v>
      </c>
      <c r="P407" s="47">
        <v>0</v>
      </c>
      <c r="Q407" s="47">
        <v>0</v>
      </c>
      <c r="R407" s="47">
        <v>0</v>
      </c>
      <c r="S407" s="130">
        <v>0</v>
      </c>
      <c r="T407" s="47">
        <v>0</v>
      </c>
      <c r="U407" s="81">
        <f t="shared" si="94"/>
        <v>0</v>
      </c>
      <c r="V407" s="47">
        <v>0</v>
      </c>
      <c r="W407" s="47">
        <v>0</v>
      </c>
      <c r="X407" s="47">
        <v>0</v>
      </c>
      <c r="Y407" s="47">
        <v>0</v>
      </c>
      <c r="Z407" s="47">
        <v>0</v>
      </c>
      <c r="AA407" s="47">
        <v>0</v>
      </c>
      <c r="AB407" s="47">
        <v>0</v>
      </c>
      <c r="AC407" s="71">
        <f t="shared" si="95"/>
        <v>0</v>
      </c>
      <c r="AD407" s="113">
        <f t="shared" si="96"/>
        <v>0</v>
      </c>
    </row>
    <row r="408" spans="1:30" s="49" customFormat="1" ht="12.75" hidden="1">
      <c r="A408" s="94">
        <v>403</v>
      </c>
      <c r="B408" s="36"/>
      <c r="C408" s="141"/>
      <c r="D408" s="57"/>
      <c r="E408" s="79">
        <f t="shared" si="93"/>
        <v>0</v>
      </c>
      <c r="F408" s="80">
        <v>0</v>
      </c>
      <c r="G408" s="47">
        <f t="shared" si="86"/>
        <v>0</v>
      </c>
      <c r="H408" s="47">
        <f t="shared" si="87"/>
        <v>0</v>
      </c>
      <c r="I408" s="47">
        <f t="shared" si="88"/>
        <v>0</v>
      </c>
      <c r="J408" s="47">
        <f t="shared" si="89"/>
        <v>0</v>
      </c>
      <c r="K408" s="47">
        <f t="shared" si="90"/>
        <v>0</v>
      </c>
      <c r="L408" s="47">
        <f t="shared" si="91"/>
        <v>0</v>
      </c>
      <c r="M408" s="47">
        <f t="shared" si="92"/>
        <v>0</v>
      </c>
      <c r="N408" s="80">
        <v>0</v>
      </c>
      <c r="O408" s="47">
        <v>0</v>
      </c>
      <c r="P408" s="47">
        <v>0</v>
      </c>
      <c r="Q408" s="47">
        <v>0</v>
      </c>
      <c r="R408" s="47">
        <v>0</v>
      </c>
      <c r="S408" s="130">
        <v>0</v>
      </c>
      <c r="T408" s="47">
        <v>0</v>
      </c>
      <c r="U408" s="81">
        <f t="shared" si="94"/>
        <v>0</v>
      </c>
      <c r="V408" s="47">
        <v>0</v>
      </c>
      <c r="W408" s="47">
        <v>0</v>
      </c>
      <c r="X408" s="47">
        <v>0</v>
      </c>
      <c r="Y408" s="47">
        <v>0</v>
      </c>
      <c r="Z408" s="47">
        <v>0</v>
      </c>
      <c r="AA408" s="47">
        <v>0</v>
      </c>
      <c r="AB408" s="47">
        <v>0</v>
      </c>
      <c r="AC408" s="71">
        <f t="shared" si="95"/>
        <v>0</v>
      </c>
      <c r="AD408" s="113">
        <f t="shared" si="96"/>
        <v>0</v>
      </c>
    </row>
    <row r="409" spans="1:30" s="49" customFormat="1" ht="12.75" hidden="1">
      <c r="A409" s="94">
        <v>404</v>
      </c>
      <c r="B409" s="36"/>
      <c r="C409" s="141"/>
      <c r="D409" s="57"/>
      <c r="E409" s="79">
        <f t="shared" si="93"/>
        <v>0</v>
      </c>
      <c r="F409" s="80">
        <v>0</v>
      </c>
      <c r="G409" s="47">
        <f t="shared" si="86"/>
        <v>0</v>
      </c>
      <c r="H409" s="47">
        <f t="shared" si="87"/>
        <v>0</v>
      </c>
      <c r="I409" s="47">
        <f t="shared" si="88"/>
        <v>0</v>
      </c>
      <c r="J409" s="47">
        <f t="shared" si="89"/>
        <v>0</v>
      </c>
      <c r="K409" s="47">
        <f t="shared" si="90"/>
        <v>0</v>
      </c>
      <c r="L409" s="47">
        <f t="shared" si="91"/>
        <v>0</v>
      </c>
      <c r="M409" s="47">
        <f t="shared" si="92"/>
        <v>0</v>
      </c>
      <c r="N409" s="80">
        <v>0</v>
      </c>
      <c r="O409" s="47">
        <v>0</v>
      </c>
      <c r="P409" s="47">
        <v>0</v>
      </c>
      <c r="Q409" s="47">
        <v>0</v>
      </c>
      <c r="R409" s="47">
        <v>0</v>
      </c>
      <c r="S409" s="130">
        <v>0</v>
      </c>
      <c r="T409" s="47">
        <v>0</v>
      </c>
      <c r="U409" s="81">
        <f t="shared" si="94"/>
        <v>0</v>
      </c>
      <c r="V409" s="47">
        <v>0</v>
      </c>
      <c r="W409" s="47">
        <v>0</v>
      </c>
      <c r="X409" s="47">
        <v>0</v>
      </c>
      <c r="Y409" s="47">
        <v>0</v>
      </c>
      <c r="Z409" s="47">
        <v>0</v>
      </c>
      <c r="AA409" s="47">
        <v>0</v>
      </c>
      <c r="AB409" s="47">
        <v>0</v>
      </c>
      <c r="AC409" s="71">
        <f t="shared" si="95"/>
        <v>0</v>
      </c>
      <c r="AD409" s="113">
        <f t="shared" si="96"/>
        <v>0</v>
      </c>
    </row>
    <row r="410" spans="1:30" s="49" customFormat="1" ht="12.75" hidden="1">
      <c r="A410" s="94">
        <v>405</v>
      </c>
      <c r="B410" s="36"/>
      <c r="C410" s="141"/>
      <c r="D410" s="57"/>
      <c r="E410" s="79">
        <f t="shared" si="93"/>
        <v>0</v>
      </c>
      <c r="F410" s="80">
        <v>0</v>
      </c>
      <c r="G410" s="47">
        <f t="shared" si="86"/>
        <v>0</v>
      </c>
      <c r="H410" s="47">
        <f t="shared" si="87"/>
        <v>0</v>
      </c>
      <c r="I410" s="47">
        <f t="shared" si="88"/>
        <v>0</v>
      </c>
      <c r="J410" s="47">
        <f t="shared" si="89"/>
        <v>0</v>
      </c>
      <c r="K410" s="47">
        <f t="shared" si="90"/>
        <v>0</v>
      </c>
      <c r="L410" s="47">
        <f t="shared" si="91"/>
        <v>0</v>
      </c>
      <c r="M410" s="47">
        <f t="shared" si="92"/>
        <v>0</v>
      </c>
      <c r="N410" s="80">
        <v>0</v>
      </c>
      <c r="O410" s="47">
        <v>0</v>
      </c>
      <c r="P410" s="47">
        <v>0</v>
      </c>
      <c r="Q410" s="47">
        <v>0</v>
      </c>
      <c r="R410" s="47">
        <v>0</v>
      </c>
      <c r="S410" s="130">
        <v>0</v>
      </c>
      <c r="T410" s="47">
        <v>0</v>
      </c>
      <c r="U410" s="81">
        <f t="shared" si="94"/>
        <v>0</v>
      </c>
      <c r="V410" s="47">
        <v>0</v>
      </c>
      <c r="W410" s="47">
        <v>0</v>
      </c>
      <c r="X410" s="47">
        <v>0</v>
      </c>
      <c r="Y410" s="47">
        <v>0</v>
      </c>
      <c r="Z410" s="47">
        <v>0</v>
      </c>
      <c r="AA410" s="47">
        <v>0</v>
      </c>
      <c r="AB410" s="47">
        <v>0</v>
      </c>
      <c r="AC410" s="71">
        <f t="shared" si="95"/>
        <v>0</v>
      </c>
      <c r="AD410" s="113">
        <f t="shared" si="96"/>
        <v>0</v>
      </c>
    </row>
    <row r="411" spans="1:30" s="49" customFormat="1" ht="12.75" hidden="1">
      <c r="A411" s="94">
        <v>406</v>
      </c>
      <c r="B411" s="36"/>
      <c r="C411" s="141"/>
      <c r="D411" s="57"/>
      <c r="E411" s="79">
        <f t="shared" si="93"/>
        <v>0</v>
      </c>
      <c r="F411" s="80">
        <v>0</v>
      </c>
      <c r="G411" s="47">
        <f t="shared" si="86"/>
        <v>0</v>
      </c>
      <c r="H411" s="47">
        <f t="shared" si="87"/>
        <v>0</v>
      </c>
      <c r="I411" s="47">
        <f t="shared" si="88"/>
        <v>0</v>
      </c>
      <c r="J411" s="47">
        <f t="shared" si="89"/>
        <v>0</v>
      </c>
      <c r="K411" s="47">
        <f t="shared" si="90"/>
        <v>0</v>
      </c>
      <c r="L411" s="47">
        <f t="shared" si="91"/>
        <v>0</v>
      </c>
      <c r="M411" s="47">
        <f t="shared" si="92"/>
        <v>0</v>
      </c>
      <c r="N411" s="80">
        <v>0</v>
      </c>
      <c r="O411" s="47">
        <v>0</v>
      </c>
      <c r="P411" s="47">
        <v>0</v>
      </c>
      <c r="Q411" s="47">
        <v>0</v>
      </c>
      <c r="R411" s="47">
        <v>0</v>
      </c>
      <c r="S411" s="130">
        <v>0</v>
      </c>
      <c r="T411" s="47">
        <v>0</v>
      </c>
      <c r="U411" s="81">
        <f t="shared" si="94"/>
        <v>0</v>
      </c>
      <c r="V411" s="47">
        <v>0</v>
      </c>
      <c r="W411" s="47">
        <v>0</v>
      </c>
      <c r="X411" s="47">
        <v>0</v>
      </c>
      <c r="Y411" s="47">
        <v>0</v>
      </c>
      <c r="Z411" s="47">
        <v>0</v>
      </c>
      <c r="AA411" s="47">
        <v>0</v>
      </c>
      <c r="AB411" s="47">
        <v>0</v>
      </c>
      <c r="AC411" s="71">
        <f t="shared" si="95"/>
        <v>0</v>
      </c>
      <c r="AD411" s="113">
        <f t="shared" si="96"/>
        <v>0</v>
      </c>
    </row>
    <row r="412" spans="1:30" s="49" customFormat="1" ht="12.75" hidden="1">
      <c r="A412" s="94">
        <v>407</v>
      </c>
      <c r="B412" s="36"/>
      <c r="C412" s="141"/>
      <c r="D412" s="57"/>
      <c r="E412" s="79">
        <f t="shared" si="93"/>
        <v>0</v>
      </c>
      <c r="F412" s="80">
        <v>0</v>
      </c>
      <c r="G412" s="47">
        <f t="shared" si="86"/>
        <v>0</v>
      </c>
      <c r="H412" s="47">
        <f t="shared" si="87"/>
        <v>0</v>
      </c>
      <c r="I412" s="47">
        <f t="shared" si="88"/>
        <v>0</v>
      </c>
      <c r="J412" s="47">
        <f t="shared" si="89"/>
        <v>0</v>
      </c>
      <c r="K412" s="47">
        <f t="shared" si="90"/>
        <v>0</v>
      </c>
      <c r="L412" s="47">
        <f t="shared" si="91"/>
        <v>0</v>
      </c>
      <c r="M412" s="47">
        <f t="shared" si="92"/>
        <v>0</v>
      </c>
      <c r="N412" s="80">
        <v>0</v>
      </c>
      <c r="O412" s="47">
        <v>0</v>
      </c>
      <c r="P412" s="47">
        <v>0</v>
      </c>
      <c r="Q412" s="47">
        <v>0</v>
      </c>
      <c r="R412" s="47">
        <v>0</v>
      </c>
      <c r="S412" s="130">
        <v>0</v>
      </c>
      <c r="T412" s="47">
        <v>0</v>
      </c>
      <c r="U412" s="81">
        <f t="shared" si="94"/>
        <v>0</v>
      </c>
      <c r="V412" s="47">
        <v>0</v>
      </c>
      <c r="W412" s="47">
        <v>0</v>
      </c>
      <c r="X412" s="47">
        <v>0</v>
      </c>
      <c r="Y412" s="47">
        <v>0</v>
      </c>
      <c r="Z412" s="47">
        <v>0</v>
      </c>
      <c r="AA412" s="47">
        <v>0</v>
      </c>
      <c r="AB412" s="47">
        <v>0</v>
      </c>
      <c r="AC412" s="71">
        <f t="shared" si="95"/>
        <v>0</v>
      </c>
      <c r="AD412" s="113">
        <f t="shared" si="96"/>
        <v>0</v>
      </c>
    </row>
    <row r="413" spans="1:30" s="49" customFormat="1" ht="12.75" hidden="1">
      <c r="A413" s="94">
        <v>408</v>
      </c>
      <c r="B413" s="36"/>
      <c r="C413" s="141"/>
      <c r="D413" s="57"/>
      <c r="E413" s="79">
        <f t="shared" si="93"/>
        <v>0</v>
      </c>
      <c r="F413" s="80">
        <v>0</v>
      </c>
      <c r="G413" s="47">
        <f t="shared" si="86"/>
        <v>0</v>
      </c>
      <c r="H413" s="47">
        <f t="shared" si="87"/>
        <v>0</v>
      </c>
      <c r="I413" s="47">
        <f t="shared" si="88"/>
        <v>0</v>
      </c>
      <c r="J413" s="47">
        <f t="shared" si="89"/>
        <v>0</v>
      </c>
      <c r="K413" s="47">
        <f t="shared" si="90"/>
        <v>0</v>
      </c>
      <c r="L413" s="47">
        <f t="shared" si="91"/>
        <v>0</v>
      </c>
      <c r="M413" s="47">
        <f t="shared" si="92"/>
        <v>0</v>
      </c>
      <c r="N413" s="80">
        <v>0</v>
      </c>
      <c r="O413" s="47">
        <v>0</v>
      </c>
      <c r="P413" s="47">
        <v>0</v>
      </c>
      <c r="Q413" s="47">
        <v>0</v>
      </c>
      <c r="R413" s="47">
        <v>0</v>
      </c>
      <c r="S413" s="130">
        <v>0</v>
      </c>
      <c r="T413" s="47">
        <v>0</v>
      </c>
      <c r="U413" s="81">
        <f t="shared" si="94"/>
        <v>0</v>
      </c>
      <c r="V413" s="47">
        <v>0</v>
      </c>
      <c r="W413" s="47">
        <v>0</v>
      </c>
      <c r="X413" s="47">
        <v>0</v>
      </c>
      <c r="Y413" s="47">
        <v>0</v>
      </c>
      <c r="Z413" s="47">
        <v>0</v>
      </c>
      <c r="AA413" s="47">
        <v>0</v>
      </c>
      <c r="AB413" s="47">
        <v>0</v>
      </c>
      <c r="AC413" s="71">
        <f t="shared" si="95"/>
        <v>0</v>
      </c>
      <c r="AD413" s="113">
        <f t="shared" si="96"/>
        <v>0</v>
      </c>
    </row>
    <row r="414" spans="1:30" s="49" customFormat="1" ht="12.75" hidden="1">
      <c r="A414" s="94">
        <v>409</v>
      </c>
      <c r="B414" s="36"/>
      <c r="C414" s="141"/>
      <c r="D414" s="57"/>
      <c r="E414" s="79">
        <f t="shared" si="93"/>
        <v>0</v>
      </c>
      <c r="F414" s="80">
        <v>0</v>
      </c>
      <c r="G414" s="47">
        <f t="shared" si="86"/>
        <v>0</v>
      </c>
      <c r="H414" s="47">
        <f t="shared" si="87"/>
        <v>0</v>
      </c>
      <c r="I414" s="47">
        <f t="shared" si="88"/>
        <v>0</v>
      </c>
      <c r="J414" s="47">
        <f t="shared" si="89"/>
        <v>0</v>
      </c>
      <c r="K414" s="47">
        <f t="shared" si="90"/>
        <v>0</v>
      </c>
      <c r="L414" s="47">
        <f t="shared" si="91"/>
        <v>0</v>
      </c>
      <c r="M414" s="47">
        <f t="shared" si="92"/>
        <v>0</v>
      </c>
      <c r="N414" s="80">
        <v>0</v>
      </c>
      <c r="O414" s="47">
        <v>0</v>
      </c>
      <c r="P414" s="47">
        <v>0</v>
      </c>
      <c r="Q414" s="47">
        <v>0</v>
      </c>
      <c r="R414" s="47">
        <v>0</v>
      </c>
      <c r="S414" s="130">
        <v>0</v>
      </c>
      <c r="T414" s="47">
        <v>0</v>
      </c>
      <c r="U414" s="81">
        <f t="shared" si="94"/>
        <v>0</v>
      </c>
      <c r="V414" s="47">
        <v>0</v>
      </c>
      <c r="W414" s="47">
        <v>0</v>
      </c>
      <c r="X414" s="47">
        <v>0</v>
      </c>
      <c r="Y414" s="47">
        <v>0</v>
      </c>
      <c r="Z414" s="47">
        <v>0</v>
      </c>
      <c r="AA414" s="47">
        <v>0</v>
      </c>
      <c r="AB414" s="47">
        <v>0</v>
      </c>
      <c r="AC414" s="71">
        <f t="shared" si="95"/>
        <v>0</v>
      </c>
      <c r="AD414" s="113">
        <f t="shared" si="96"/>
        <v>0</v>
      </c>
    </row>
    <row r="415" spans="1:30" s="49" customFormat="1" ht="12.75" hidden="1">
      <c r="A415" s="94">
        <v>410</v>
      </c>
      <c r="B415" s="36"/>
      <c r="C415" s="141"/>
      <c r="D415" s="57"/>
      <c r="E415" s="79">
        <f t="shared" si="93"/>
        <v>0</v>
      </c>
      <c r="F415" s="80">
        <v>0</v>
      </c>
      <c r="G415" s="47">
        <f t="shared" si="86"/>
        <v>0</v>
      </c>
      <c r="H415" s="47">
        <f t="shared" si="87"/>
        <v>0</v>
      </c>
      <c r="I415" s="47">
        <f t="shared" si="88"/>
        <v>0</v>
      </c>
      <c r="J415" s="47">
        <f t="shared" si="89"/>
        <v>0</v>
      </c>
      <c r="K415" s="47">
        <f t="shared" si="90"/>
        <v>0</v>
      </c>
      <c r="L415" s="47">
        <f t="shared" si="91"/>
        <v>0</v>
      </c>
      <c r="M415" s="47">
        <f t="shared" si="92"/>
        <v>0</v>
      </c>
      <c r="N415" s="80">
        <v>0</v>
      </c>
      <c r="O415" s="47">
        <v>0</v>
      </c>
      <c r="P415" s="47">
        <v>0</v>
      </c>
      <c r="Q415" s="47">
        <v>0</v>
      </c>
      <c r="R415" s="47">
        <v>0</v>
      </c>
      <c r="S415" s="130">
        <v>0</v>
      </c>
      <c r="T415" s="47">
        <v>0</v>
      </c>
      <c r="U415" s="81">
        <f t="shared" si="94"/>
        <v>0</v>
      </c>
      <c r="V415" s="47">
        <v>0</v>
      </c>
      <c r="W415" s="47">
        <v>0</v>
      </c>
      <c r="X415" s="47">
        <v>0</v>
      </c>
      <c r="Y415" s="47">
        <v>0</v>
      </c>
      <c r="Z415" s="47">
        <v>0</v>
      </c>
      <c r="AA415" s="47">
        <v>0</v>
      </c>
      <c r="AB415" s="47">
        <v>0</v>
      </c>
      <c r="AC415" s="71">
        <f t="shared" si="95"/>
        <v>0</v>
      </c>
      <c r="AD415" s="113">
        <f t="shared" si="96"/>
        <v>0</v>
      </c>
    </row>
    <row r="416" spans="1:30" s="49" customFormat="1" ht="12.75" hidden="1">
      <c r="A416" s="94">
        <v>411</v>
      </c>
      <c r="B416" s="36"/>
      <c r="C416" s="141"/>
      <c r="D416" s="57"/>
      <c r="E416" s="79">
        <f t="shared" si="93"/>
        <v>0</v>
      </c>
      <c r="F416" s="80">
        <v>0</v>
      </c>
      <c r="G416" s="47">
        <f t="shared" si="86"/>
        <v>0</v>
      </c>
      <c r="H416" s="47">
        <f t="shared" si="87"/>
        <v>0</v>
      </c>
      <c r="I416" s="47">
        <f t="shared" si="88"/>
        <v>0</v>
      </c>
      <c r="J416" s="47">
        <f t="shared" si="89"/>
        <v>0</v>
      </c>
      <c r="K416" s="47">
        <f t="shared" si="90"/>
        <v>0</v>
      </c>
      <c r="L416" s="47">
        <f t="shared" si="91"/>
        <v>0</v>
      </c>
      <c r="M416" s="47">
        <f t="shared" si="92"/>
        <v>0</v>
      </c>
      <c r="N416" s="80">
        <v>0</v>
      </c>
      <c r="O416" s="47">
        <v>0</v>
      </c>
      <c r="P416" s="47">
        <v>0</v>
      </c>
      <c r="Q416" s="47">
        <v>0</v>
      </c>
      <c r="R416" s="47">
        <v>0</v>
      </c>
      <c r="S416" s="130">
        <v>0</v>
      </c>
      <c r="T416" s="47">
        <v>0</v>
      </c>
      <c r="U416" s="81">
        <f t="shared" si="94"/>
        <v>0</v>
      </c>
      <c r="V416" s="47">
        <v>0</v>
      </c>
      <c r="W416" s="47">
        <v>0</v>
      </c>
      <c r="X416" s="47">
        <v>0</v>
      </c>
      <c r="Y416" s="47">
        <v>0</v>
      </c>
      <c r="Z416" s="47">
        <v>0</v>
      </c>
      <c r="AA416" s="47">
        <v>0</v>
      </c>
      <c r="AB416" s="47">
        <v>0</v>
      </c>
      <c r="AC416" s="71">
        <f t="shared" si="95"/>
        <v>0</v>
      </c>
      <c r="AD416" s="113">
        <f t="shared" si="96"/>
        <v>0</v>
      </c>
    </row>
    <row r="417" spans="1:30" s="49" customFormat="1" ht="12.75" hidden="1">
      <c r="A417" s="94">
        <v>412</v>
      </c>
      <c r="B417" s="36"/>
      <c r="C417" s="141"/>
      <c r="D417" s="57"/>
      <c r="E417" s="79">
        <f t="shared" si="93"/>
        <v>0</v>
      </c>
      <c r="F417" s="80">
        <v>0</v>
      </c>
      <c r="G417" s="47">
        <f t="shared" si="86"/>
        <v>0</v>
      </c>
      <c r="H417" s="47">
        <f t="shared" si="87"/>
        <v>0</v>
      </c>
      <c r="I417" s="47">
        <f t="shared" si="88"/>
        <v>0</v>
      </c>
      <c r="J417" s="47">
        <f t="shared" si="89"/>
        <v>0</v>
      </c>
      <c r="K417" s="47">
        <f t="shared" si="90"/>
        <v>0</v>
      </c>
      <c r="L417" s="47">
        <f t="shared" si="91"/>
        <v>0</v>
      </c>
      <c r="M417" s="47">
        <f t="shared" si="92"/>
        <v>0</v>
      </c>
      <c r="N417" s="80">
        <v>0</v>
      </c>
      <c r="O417" s="47">
        <v>0</v>
      </c>
      <c r="P417" s="47">
        <v>0</v>
      </c>
      <c r="Q417" s="47">
        <v>0</v>
      </c>
      <c r="R417" s="47">
        <v>0</v>
      </c>
      <c r="S417" s="130">
        <v>0</v>
      </c>
      <c r="T417" s="47">
        <v>0</v>
      </c>
      <c r="U417" s="81">
        <f t="shared" si="94"/>
        <v>0</v>
      </c>
      <c r="V417" s="47">
        <v>0</v>
      </c>
      <c r="W417" s="47">
        <v>0</v>
      </c>
      <c r="X417" s="47">
        <v>0</v>
      </c>
      <c r="Y417" s="47">
        <v>0</v>
      </c>
      <c r="Z417" s="47">
        <v>0</v>
      </c>
      <c r="AA417" s="47">
        <v>0</v>
      </c>
      <c r="AB417" s="47">
        <v>0</v>
      </c>
      <c r="AC417" s="71">
        <f t="shared" si="95"/>
        <v>0</v>
      </c>
      <c r="AD417" s="113">
        <f t="shared" si="96"/>
        <v>0</v>
      </c>
    </row>
    <row r="418" spans="1:30" s="49" customFormat="1" ht="12.75" hidden="1">
      <c r="A418" s="94">
        <v>413</v>
      </c>
      <c r="B418" s="36"/>
      <c r="C418" s="141"/>
      <c r="D418" s="57"/>
      <c r="E418" s="79">
        <f t="shared" si="93"/>
        <v>0</v>
      </c>
      <c r="F418" s="80">
        <v>0</v>
      </c>
      <c r="G418" s="47">
        <f t="shared" si="86"/>
        <v>0</v>
      </c>
      <c r="H418" s="47">
        <f t="shared" si="87"/>
        <v>0</v>
      </c>
      <c r="I418" s="47">
        <f t="shared" si="88"/>
        <v>0</v>
      </c>
      <c r="J418" s="47">
        <f t="shared" si="89"/>
        <v>0</v>
      </c>
      <c r="K418" s="47">
        <f t="shared" si="90"/>
        <v>0</v>
      </c>
      <c r="L418" s="47">
        <f t="shared" si="91"/>
        <v>0</v>
      </c>
      <c r="M418" s="47">
        <f t="shared" si="92"/>
        <v>0</v>
      </c>
      <c r="N418" s="80">
        <v>0</v>
      </c>
      <c r="O418" s="47">
        <v>0</v>
      </c>
      <c r="P418" s="47">
        <v>0</v>
      </c>
      <c r="Q418" s="47">
        <v>0</v>
      </c>
      <c r="R418" s="47">
        <v>0</v>
      </c>
      <c r="S418" s="130">
        <v>0</v>
      </c>
      <c r="T418" s="47">
        <v>0</v>
      </c>
      <c r="U418" s="81">
        <f t="shared" si="94"/>
        <v>0</v>
      </c>
      <c r="V418" s="47">
        <v>0</v>
      </c>
      <c r="W418" s="47">
        <v>0</v>
      </c>
      <c r="X418" s="47">
        <v>0</v>
      </c>
      <c r="Y418" s="47">
        <v>0</v>
      </c>
      <c r="Z418" s="47">
        <v>0</v>
      </c>
      <c r="AA418" s="47">
        <v>0</v>
      </c>
      <c r="AB418" s="47">
        <v>0</v>
      </c>
      <c r="AC418" s="71">
        <f t="shared" si="95"/>
        <v>0</v>
      </c>
      <c r="AD418" s="113">
        <f t="shared" si="96"/>
        <v>0</v>
      </c>
    </row>
    <row r="419" spans="1:30" s="49" customFormat="1" ht="12.75" hidden="1">
      <c r="A419" s="94">
        <v>414</v>
      </c>
      <c r="B419" s="36"/>
      <c r="C419" s="141"/>
      <c r="D419" s="57"/>
      <c r="E419" s="79">
        <f t="shared" si="93"/>
        <v>0</v>
      </c>
      <c r="F419" s="80">
        <v>0</v>
      </c>
      <c r="G419" s="47">
        <f t="shared" si="86"/>
        <v>0</v>
      </c>
      <c r="H419" s="47">
        <f t="shared" si="87"/>
        <v>0</v>
      </c>
      <c r="I419" s="47">
        <f t="shared" si="88"/>
        <v>0</v>
      </c>
      <c r="J419" s="47">
        <f t="shared" si="89"/>
        <v>0</v>
      </c>
      <c r="K419" s="47">
        <f t="shared" si="90"/>
        <v>0</v>
      </c>
      <c r="L419" s="47">
        <f t="shared" si="91"/>
        <v>0</v>
      </c>
      <c r="M419" s="47">
        <f t="shared" si="92"/>
        <v>0</v>
      </c>
      <c r="N419" s="80">
        <v>0</v>
      </c>
      <c r="O419" s="47">
        <v>0</v>
      </c>
      <c r="P419" s="47">
        <v>0</v>
      </c>
      <c r="Q419" s="47">
        <v>0</v>
      </c>
      <c r="R419" s="47">
        <v>0</v>
      </c>
      <c r="S419" s="130">
        <v>0</v>
      </c>
      <c r="T419" s="47">
        <v>0</v>
      </c>
      <c r="U419" s="81">
        <f t="shared" si="94"/>
        <v>0</v>
      </c>
      <c r="V419" s="47">
        <v>0</v>
      </c>
      <c r="W419" s="47">
        <v>0</v>
      </c>
      <c r="X419" s="47">
        <v>0</v>
      </c>
      <c r="Y419" s="47">
        <v>0</v>
      </c>
      <c r="Z419" s="47">
        <v>0</v>
      </c>
      <c r="AA419" s="47">
        <v>0</v>
      </c>
      <c r="AB419" s="47">
        <v>0</v>
      </c>
      <c r="AC419" s="71">
        <f t="shared" si="95"/>
        <v>0</v>
      </c>
      <c r="AD419" s="113">
        <f t="shared" si="96"/>
        <v>0</v>
      </c>
    </row>
    <row r="420" spans="1:30" s="49" customFormat="1" ht="12.75" hidden="1">
      <c r="A420" s="94">
        <v>415</v>
      </c>
      <c r="B420" s="36"/>
      <c r="C420" s="141"/>
      <c r="D420" s="57"/>
      <c r="E420" s="79">
        <f t="shared" si="93"/>
        <v>0</v>
      </c>
      <c r="F420" s="80">
        <v>0</v>
      </c>
      <c r="G420" s="47">
        <f t="shared" si="86"/>
        <v>0</v>
      </c>
      <c r="H420" s="47">
        <f t="shared" si="87"/>
        <v>0</v>
      </c>
      <c r="I420" s="47">
        <f t="shared" si="88"/>
        <v>0</v>
      </c>
      <c r="J420" s="47">
        <f t="shared" si="89"/>
        <v>0</v>
      </c>
      <c r="K420" s="47">
        <f t="shared" si="90"/>
        <v>0</v>
      </c>
      <c r="L420" s="47">
        <f t="shared" si="91"/>
        <v>0</v>
      </c>
      <c r="M420" s="47">
        <f t="shared" si="92"/>
        <v>0</v>
      </c>
      <c r="N420" s="80">
        <v>0</v>
      </c>
      <c r="O420" s="47">
        <v>0</v>
      </c>
      <c r="P420" s="47">
        <v>0</v>
      </c>
      <c r="Q420" s="47">
        <v>0</v>
      </c>
      <c r="R420" s="47">
        <v>0</v>
      </c>
      <c r="S420" s="130">
        <v>0</v>
      </c>
      <c r="T420" s="47">
        <v>0</v>
      </c>
      <c r="U420" s="81">
        <f t="shared" si="94"/>
        <v>0</v>
      </c>
      <c r="V420" s="47">
        <v>0</v>
      </c>
      <c r="W420" s="47">
        <v>0</v>
      </c>
      <c r="X420" s="47">
        <v>0</v>
      </c>
      <c r="Y420" s="47">
        <v>0</v>
      </c>
      <c r="Z420" s="47">
        <v>0</v>
      </c>
      <c r="AA420" s="47">
        <v>0</v>
      </c>
      <c r="AB420" s="47">
        <v>0</v>
      </c>
      <c r="AC420" s="71">
        <f t="shared" si="95"/>
        <v>0</v>
      </c>
      <c r="AD420" s="113">
        <f t="shared" si="96"/>
        <v>0</v>
      </c>
    </row>
    <row r="421" spans="1:30" s="49" customFormat="1" ht="12.75" hidden="1">
      <c r="A421" s="94">
        <v>416</v>
      </c>
      <c r="B421" s="36"/>
      <c r="C421" s="141"/>
      <c r="D421" s="57"/>
      <c r="E421" s="79">
        <f t="shared" si="93"/>
        <v>0</v>
      </c>
      <c r="F421" s="80">
        <v>0</v>
      </c>
      <c r="G421" s="47">
        <f t="shared" si="86"/>
        <v>0</v>
      </c>
      <c r="H421" s="47">
        <f t="shared" si="87"/>
        <v>0</v>
      </c>
      <c r="I421" s="47">
        <f t="shared" si="88"/>
        <v>0</v>
      </c>
      <c r="J421" s="47">
        <f t="shared" si="89"/>
        <v>0</v>
      </c>
      <c r="K421" s="47">
        <f t="shared" si="90"/>
        <v>0</v>
      </c>
      <c r="L421" s="47">
        <f t="shared" si="91"/>
        <v>0</v>
      </c>
      <c r="M421" s="47">
        <f t="shared" si="92"/>
        <v>0</v>
      </c>
      <c r="N421" s="80">
        <v>0</v>
      </c>
      <c r="O421" s="47">
        <v>0</v>
      </c>
      <c r="P421" s="47">
        <v>0</v>
      </c>
      <c r="Q421" s="47">
        <v>0</v>
      </c>
      <c r="R421" s="47">
        <v>0</v>
      </c>
      <c r="S421" s="130">
        <v>0</v>
      </c>
      <c r="T421" s="47">
        <v>0</v>
      </c>
      <c r="U421" s="81">
        <f t="shared" si="94"/>
        <v>0</v>
      </c>
      <c r="V421" s="47">
        <v>0</v>
      </c>
      <c r="W421" s="47">
        <v>0</v>
      </c>
      <c r="X421" s="47">
        <v>0</v>
      </c>
      <c r="Y421" s="47">
        <v>0</v>
      </c>
      <c r="Z421" s="47">
        <v>0</v>
      </c>
      <c r="AA421" s="47">
        <v>0</v>
      </c>
      <c r="AB421" s="47">
        <v>0</v>
      </c>
      <c r="AC421" s="71">
        <f t="shared" si="95"/>
        <v>0</v>
      </c>
      <c r="AD421" s="113">
        <f t="shared" si="96"/>
        <v>0</v>
      </c>
    </row>
    <row r="422" spans="1:30" s="49" customFormat="1" ht="12.75" hidden="1">
      <c r="A422" s="94">
        <v>417</v>
      </c>
      <c r="B422" s="36"/>
      <c r="C422" s="141"/>
      <c r="D422" s="57"/>
      <c r="E422" s="79">
        <f t="shared" si="93"/>
        <v>0</v>
      </c>
      <c r="F422" s="80">
        <v>0</v>
      </c>
      <c r="G422" s="47">
        <f t="shared" si="86"/>
        <v>0</v>
      </c>
      <c r="H422" s="47">
        <f t="shared" si="87"/>
        <v>0</v>
      </c>
      <c r="I422" s="47">
        <f t="shared" si="88"/>
        <v>0</v>
      </c>
      <c r="J422" s="47">
        <f t="shared" si="89"/>
        <v>0</v>
      </c>
      <c r="K422" s="47">
        <f t="shared" si="90"/>
        <v>0</v>
      </c>
      <c r="L422" s="47">
        <f t="shared" si="91"/>
        <v>0</v>
      </c>
      <c r="M422" s="47">
        <f t="shared" si="92"/>
        <v>0</v>
      </c>
      <c r="N422" s="80">
        <v>0</v>
      </c>
      <c r="O422" s="47">
        <v>0</v>
      </c>
      <c r="P422" s="47">
        <v>0</v>
      </c>
      <c r="Q422" s="47">
        <v>0</v>
      </c>
      <c r="R422" s="47">
        <v>0</v>
      </c>
      <c r="S422" s="130">
        <v>0</v>
      </c>
      <c r="T422" s="47">
        <v>0</v>
      </c>
      <c r="U422" s="81">
        <f t="shared" si="94"/>
        <v>0</v>
      </c>
      <c r="V422" s="47">
        <v>0</v>
      </c>
      <c r="W422" s="47">
        <v>0</v>
      </c>
      <c r="X422" s="47">
        <v>0</v>
      </c>
      <c r="Y422" s="47">
        <v>0</v>
      </c>
      <c r="Z422" s="47">
        <v>0</v>
      </c>
      <c r="AA422" s="47">
        <v>0</v>
      </c>
      <c r="AB422" s="47">
        <v>0</v>
      </c>
      <c r="AC422" s="71">
        <f t="shared" si="95"/>
        <v>0</v>
      </c>
      <c r="AD422" s="113">
        <f t="shared" si="96"/>
        <v>0</v>
      </c>
    </row>
    <row r="423" spans="1:30" s="49" customFormat="1" ht="12.75" hidden="1">
      <c r="A423" s="94">
        <v>418</v>
      </c>
      <c r="B423" s="36"/>
      <c r="C423" s="141"/>
      <c r="D423" s="57"/>
      <c r="E423" s="79">
        <f t="shared" si="93"/>
        <v>0</v>
      </c>
      <c r="F423" s="80">
        <v>0</v>
      </c>
      <c r="G423" s="47">
        <f t="shared" si="86"/>
        <v>0</v>
      </c>
      <c r="H423" s="47">
        <f t="shared" si="87"/>
        <v>0</v>
      </c>
      <c r="I423" s="47">
        <f t="shared" si="88"/>
        <v>0</v>
      </c>
      <c r="J423" s="47">
        <f t="shared" si="89"/>
        <v>0</v>
      </c>
      <c r="K423" s="47">
        <f t="shared" si="90"/>
        <v>0</v>
      </c>
      <c r="L423" s="47">
        <f t="shared" si="91"/>
        <v>0</v>
      </c>
      <c r="M423" s="47">
        <f t="shared" si="92"/>
        <v>0</v>
      </c>
      <c r="N423" s="80">
        <v>0</v>
      </c>
      <c r="O423" s="47">
        <v>0</v>
      </c>
      <c r="P423" s="47">
        <v>0</v>
      </c>
      <c r="Q423" s="47">
        <v>0</v>
      </c>
      <c r="R423" s="47">
        <v>0</v>
      </c>
      <c r="S423" s="130">
        <v>0</v>
      </c>
      <c r="T423" s="47">
        <v>0</v>
      </c>
      <c r="U423" s="81">
        <f t="shared" si="94"/>
        <v>0</v>
      </c>
      <c r="V423" s="47">
        <v>0</v>
      </c>
      <c r="W423" s="47">
        <v>0</v>
      </c>
      <c r="X423" s="47">
        <v>0</v>
      </c>
      <c r="Y423" s="47">
        <v>0</v>
      </c>
      <c r="Z423" s="47">
        <v>0</v>
      </c>
      <c r="AA423" s="47">
        <v>0</v>
      </c>
      <c r="AB423" s="47">
        <v>0</v>
      </c>
      <c r="AC423" s="71">
        <f t="shared" si="95"/>
        <v>0</v>
      </c>
      <c r="AD423" s="113">
        <f t="shared" si="96"/>
        <v>0</v>
      </c>
    </row>
    <row r="424" spans="1:30" s="49" customFormat="1" ht="12.75" hidden="1">
      <c r="A424" s="94">
        <v>419</v>
      </c>
      <c r="B424" s="36"/>
      <c r="C424" s="141"/>
      <c r="D424" s="57"/>
      <c r="E424" s="79">
        <f t="shared" si="93"/>
        <v>0</v>
      </c>
      <c r="F424" s="80">
        <v>0</v>
      </c>
      <c r="G424" s="47">
        <f t="shared" si="86"/>
        <v>0</v>
      </c>
      <c r="H424" s="47">
        <f t="shared" si="87"/>
        <v>0</v>
      </c>
      <c r="I424" s="47">
        <f t="shared" si="88"/>
        <v>0</v>
      </c>
      <c r="J424" s="47">
        <f t="shared" si="89"/>
        <v>0</v>
      </c>
      <c r="K424" s="47">
        <f t="shared" si="90"/>
        <v>0</v>
      </c>
      <c r="L424" s="47">
        <f t="shared" si="91"/>
        <v>0</v>
      </c>
      <c r="M424" s="47">
        <f t="shared" si="92"/>
        <v>0</v>
      </c>
      <c r="N424" s="80">
        <v>0</v>
      </c>
      <c r="O424" s="47">
        <v>0</v>
      </c>
      <c r="P424" s="47">
        <v>0</v>
      </c>
      <c r="Q424" s="47">
        <v>0</v>
      </c>
      <c r="R424" s="47">
        <v>0</v>
      </c>
      <c r="S424" s="130">
        <v>0</v>
      </c>
      <c r="T424" s="47">
        <v>0</v>
      </c>
      <c r="U424" s="81">
        <f t="shared" si="94"/>
        <v>0</v>
      </c>
      <c r="V424" s="47">
        <v>0</v>
      </c>
      <c r="W424" s="47">
        <v>0</v>
      </c>
      <c r="X424" s="47">
        <v>0</v>
      </c>
      <c r="Y424" s="47">
        <v>0</v>
      </c>
      <c r="Z424" s="47">
        <v>0</v>
      </c>
      <c r="AA424" s="47">
        <v>0</v>
      </c>
      <c r="AB424" s="47">
        <v>0</v>
      </c>
      <c r="AC424" s="71">
        <f t="shared" si="95"/>
        <v>0</v>
      </c>
      <c r="AD424" s="113">
        <f t="shared" si="96"/>
        <v>0</v>
      </c>
    </row>
    <row r="425" spans="1:30" s="49" customFormat="1" ht="12.75" hidden="1">
      <c r="A425" s="94">
        <v>420</v>
      </c>
      <c r="B425" s="36"/>
      <c r="C425" s="141"/>
      <c r="D425" s="57"/>
      <c r="E425" s="79">
        <f t="shared" si="93"/>
        <v>0</v>
      </c>
      <c r="F425" s="80">
        <v>0</v>
      </c>
      <c r="G425" s="47">
        <f t="shared" si="86"/>
        <v>0</v>
      </c>
      <c r="H425" s="47">
        <f t="shared" si="87"/>
        <v>0</v>
      </c>
      <c r="I425" s="47">
        <f t="shared" si="88"/>
        <v>0</v>
      </c>
      <c r="J425" s="47">
        <f t="shared" si="89"/>
        <v>0</v>
      </c>
      <c r="K425" s="47">
        <f t="shared" si="90"/>
        <v>0</v>
      </c>
      <c r="L425" s="47">
        <f t="shared" si="91"/>
        <v>0</v>
      </c>
      <c r="M425" s="47">
        <f t="shared" si="92"/>
        <v>0</v>
      </c>
      <c r="N425" s="80">
        <v>0</v>
      </c>
      <c r="O425" s="47">
        <v>0</v>
      </c>
      <c r="P425" s="47">
        <v>0</v>
      </c>
      <c r="Q425" s="47">
        <v>0</v>
      </c>
      <c r="R425" s="47">
        <v>0</v>
      </c>
      <c r="S425" s="130">
        <v>0</v>
      </c>
      <c r="T425" s="47">
        <v>0</v>
      </c>
      <c r="U425" s="81">
        <f t="shared" si="94"/>
        <v>0</v>
      </c>
      <c r="V425" s="47">
        <v>0</v>
      </c>
      <c r="W425" s="47">
        <v>0</v>
      </c>
      <c r="X425" s="47">
        <v>0</v>
      </c>
      <c r="Y425" s="47">
        <v>0</v>
      </c>
      <c r="Z425" s="47">
        <v>0</v>
      </c>
      <c r="AA425" s="47">
        <v>0</v>
      </c>
      <c r="AB425" s="47">
        <v>0</v>
      </c>
      <c r="AC425" s="71">
        <f t="shared" si="95"/>
        <v>0</v>
      </c>
      <c r="AD425" s="113">
        <f t="shared" si="96"/>
        <v>0</v>
      </c>
    </row>
    <row r="426" spans="1:30" s="49" customFormat="1" ht="12.75" hidden="1">
      <c r="A426" s="94">
        <v>421</v>
      </c>
      <c r="B426" s="36"/>
      <c r="C426" s="141"/>
      <c r="D426" s="57"/>
      <c r="E426" s="79">
        <f t="shared" si="93"/>
        <v>0</v>
      </c>
      <c r="F426" s="80">
        <v>0</v>
      </c>
      <c r="G426" s="47">
        <f t="shared" si="86"/>
        <v>0</v>
      </c>
      <c r="H426" s="47">
        <f t="shared" si="87"/>
        <v>0</v>
      </c>
      <c r="I426" s="47">
        <f t="shared" si="88"/>
        <v>0</v>
      </c>
      <c r="J426" s="47">
        <f t="shared" si="89"/>
        <v>0</v>
      </c>
      <c r="K426" s="47">
        <f t="shared" si="90"/>
        <v>0</v>
      </c>
      <c r="L426" s="47">
        <f t="shared" si="91"/>
        <v>0</v>
      </c>
      <c r="M426" s="47">
        <f t="shared" si="92"/>
        <v>0</v>
      </c>
      <c r="N426" s="80">
        <v>0</v>
      </c>
      <c r="O426" s="47">
        <v>0</v>
      </c>
      <c r="P426" s="47">
        <v>0</v>
      </c>
      <c r="Q426" s="47">
        <v>0</v>
      </c>
      <c r="R426" s="47">
        <v>0</v>
      </c>
      <c r="S426" s="130">
        <v>0</v>
      </c>
      <c r="T426" s="47">
        <v>0</v>
      </c>
      <c r="U426" s="81">
        <f t="shared" si="94"/>
        <v>0</v>
      </c>
      <c r="V426" s="47">
        <v>0</v>
      </c>
      <c r="W426" s="47">
        <v>0</v>
      </c>
      <c r="X426" s="47">
        <v>0</v>
      </c>
      <c r="Y426" s="47">
        <v>0</v>
      </c>
      <c r="Z426" s="47">
        <v>0</v>
      </c>
      <c r="AA426" s="47">
        <v>0</v>
      </c>
      <c r="AB426" s="47">
        <v>0</v>
      </c>
      <c r="AC426" s="71">
        <f t="shared" si="95"/>
        <v>0</v>
      </c>
      <c r="AD426" s="113">
        <f t="shared" si="96"/>
        <v>0</v>
      </c>
    </row>
    <row r="427" spans="1:30" s="49" customFormat="1" ht="12.75" hidden="1">
      <c r="A427" s="94">
        <v>422</v>
      </c>
      <c r="B427" s="36"/>
      <c r="C427" s="141"/>
      <c r="D427" s="57"/>
      <c r="E427" s="79">
        <f t="shared" si="93"/>
        <v>0</v>
      </c>
      <c r="F427" s="80">
        <v>0</v>
      </c>
      <c r="G427" s="47">
        <f t="shared" si="86"/>
        <v>0</v>
      </c>
      <c r="H427" s="47">
        <f t="shared" si="87"/>
        <v>0</v>
      </c>
      <c r="I427" s="47">
        <f t="shared" si="88"/>
        <v>0</v>
      </c>
      <c r="J427" s="47">
        <f t="shared" si="89"/>
        <v>0</v>
      </c>
      <c r="K427" s="47">
        <f t="shared" si="90"/>
        <v>0</v>
      </c>
      <c r="L427" s="47">
        <f t="shared" si="91"/>
        <v>0</v>
      </c>
      <c r="M427" s="47">
        <f t="shared" si="92"/>
        <v>0</v>
      </c>
      <c r="N427" s="80">
        <v>0</v>
      </c>
      <c r="O427" s="47">
        <v>0</v>
      </c>
      <c r="P427" s="47">
        <v>0</v>
      </c>
      <c r="Q427" s="47">
        <v>0</v>
      </c>
      <c r="R427" s="47">
        <v>0</v>
      </c>
      <c r="S427" s="130">
        <v>0</v>
      </c>
      <c r="T427" s="47">
        <v>0</v>
      </c>
      <c r="U427" s="81">
        <f t="shared" si="94"/>
        <v>0</v>
      </c>
      <c r="V427" s="47">
        <v>0</v>
      </c>
      <c r="W427" s="47">
        <v>0</v>
      </c>
      <c r="X427" s="47">
        <v>0</v>
      </c>
      <c r="Y427" s="47">
        <v>0</v>
      </c>
      <c r="Z427" s="47">
        <v>0</v>
      </c>
      <c r="AA427" s="47">
        <v>0</v>
      </c>
      <c r="AB427" s="47">
        <v>0</v>
      </c>
      <c r="AC427" s="71">
        <f t="shared" si="95"/>
        <v>0</v>
      </c>
      <c r="AD427" s="113">
        <f t="shared" si="96"/>
        <v>0</v>
      </c>
    </row>
    <row r="428" spans="1:30" s="49" customFormat="1" ht="12.75" hidden="1">
      <c r="A428" s="94">
        <v>423</v>
      </c>
      <c r="B428" s="36"/>
      <c r="C428" s="141"/>
      <c r="D428" s="57"/>
      <c r="E428" s="79">
        <f t="shared" si="93"/>
        <v>0</v>
      </c>
      <c r="F428" s="80">
        <v>0</v>
      </c>
      <c r="G428" s="47">
        <f t="shared" si="86"/>
        <v>0</v>
      </c>
      <c r="H428" s="47">
        <f t="shared" si="87"/>
        <v>0</v>
      </c>
      <c r="I428" s="47">
        <f t="shared" si="88"/>
        <v>0</v>
      </c>
      <c r="J428" s="47">
        <f t="shared" si="89"/>
        <v>0</v>
      </c>
      <c r="K428" s="47">
        <f t="shared" si="90"/>
        <v>0</v>
      </c>
      <c r="L428" s="47">
        <f t="shared" si="91"/>
        <v>0</v>
      </c>
      <c r="M428" s="47">
        <f t="shared" si="92"/>
        <v>0</v>
      </c>
      <c r="N428" s="80">
        <v>0</v>
      </c>
      <c r="O428" s="47">
        <v>0</v>
      </c>
      <c r="P428" s="47">
        <v>0</v>
      </c>
      <c r="Q428" s="47">
        <v>0</v>
      </c>
      <c r="R428" s="47">
        <v>0</v>
      </c>
      <c r="S428" s="130">
        <v>0</v>
      </c>
      <c r="T428" s="47">
        <v>0</v>
      </c>
      <c r="U428" s="81">
        <f t="shared" si="94"/>
        <v>0</v>
      </c>
      <c r="V428" s="47">
        <v>0</v>
      </c>
      <c r="W428" s="47">
        <v>0</v>
      </c>
      <c r="X428" s="47">
        <v>0</v>
      </c>
      <c r="Y428" s="47">
        <v>0</v>
      </c>
      <c r="Z428" s="47">
        <v>0</v>
      </c>
      <c r="AA428" s="47">
        <v>0</v>
      </c>
      <c r="AB428" s="47">
        <v>0</v>
      </c>
      <c r="AC428" s="71">
        <f t="shared" si="95"/>
        <v>0</v>
      </c>
      <c r="AD428" s="113">
        <f t="shared" si="96"/>
        <v>0</v>
      </c>
    </row>
    <row r="429" spans="1:30" s="49" customFormat="1" ht="12.75" hidden="1">
      <c r="A429" s="94">
        <v>424</v>
      </c>
      <c r="B429" s="36"/>
      <c r="C429" s="141"/>
      <c r="D429" s="57"/>
      <c r="E429" s="79">
        <f t="shared" si="93"/>
        <v>0</v>
      </c>
      <c r="F429" s="80">
        <v>0</v>
      </c>
      <c r="G429" s="47">
        <f t="shared" si="86"/>
        <v>0</v>
      </c>
      <c r="H429" s="47">
        <f t="shared" si="87"/>
        <v>0</v>
      </c>
      <c r="I429" s="47">
        <f t="shared" si="88"/>
        <v>0</v>
      </c>
      <c r="J429" s="47">
        <f t="shared" si="89"/>
        <v>0</v>
      </c>
      <c r="K429" s="47">
        <f t="shared" si="90"/>
        <v>0</v>
      </c>
      <c r="L429" s="47">
        <f t="shared" si="91"/>
        <v>0</v>
      </c>
      <c r="M429" s="47">
        <f t="shared" si="92"/>
        <v>0</v>
      </c>
      <c r="N429" s="80">
        <v>0</v>
      </c>
      <c r="O429" s="47">
        <v>0</v>
      </c>
      <c r="P429" s="47">
        <v>0</v>
      </c>
      <c r="Q429" s="47">
        <v>0</v>
      </c>
      <c r="R429" s="47">
        <v>0</v>
      </c>
      <c r="S429" s="130">
        <v>0</v>
      </c>
      <c r="T429" s="47">
        <v>0</v>
      </c>
      <c r="U429" s="81">
        <f t="shared" si="94"/>
        <v>0</v>
      </c>
      <c r="V429" s="47">
        <v>0</v>
      </c>
      <c r="W429" s="47">
        <v>0</v>
      </c>
      <c r="X429" s="47">
        <v>0</v>
      </c>
      <c r="Y429" s="47">
        <v>0</v>
      </c>
      <c r="Z429" s="47">
        <v>0</v>
      </c>
      <c r="AA429" s="47">
        <v>0</v>
      </c>
      <c r="AB429" s="47">
        <v>0</v>
      </c>
      <c r="AC429" s="71">
        <f t="shared" si="95"/>
        <v>0</v>
      </c>
      <c r="AD429" s="113">
        <f t="shared" si="96"/>
        <v>0</v>
      </c>
    </row>
    <row r="430" spans="1:30" s="49" customFormat="1" ht="12.75" hidden="1">
      <c r="A430" s="94">
        <v>425</v>
      </c>
      <c r="B430" s="36"/>
      <c r="C430" s="141"/>
      <c r="D430" s="57"/>
      <c r="E430" s="79">
        <f t="shared" si="93"/>
        <v>0</v>
      </c>
      <c r="F430" s="80">
        <v>0</v>
      </c>
      <c r="G430" s="47">
        <f t="shared" si="86"/>
        <v>0</v>
      </c>
      <c r="H430" s="47">
        <f t="shared" si="87"/>
        <v>0</v>
      </c>
      <c r="I430" s="47">
        <f t="shared" si="88"/>
        <v>0</v>
      </c>
      <c r="J430" s="47">
        <f t="shared" si="89"/>
        <v>0</v>
      </c>
      <c r="K430" s="47">
        <f t="shared" si="90"/>
        <v>0</v>
      </c>
      <c r="L430" s="47">
        <f t="shared" si="91"/>
        <v>0</v>
      </c>
      <c r="M430" s="47">
        <f t="shared" si="92"/>
        <v>0</v>
      </c>
      <c r="N430" s="80">
        <v>0</v>
      </c>
      <c r="O430" s="47">
        <v>0</v>
      </c>
      <c r="P430" s="47">
        <v>0</v>
      </c>
      <c r="Q430" s="47">
        <v>0</v>
      </c>
      <c r="R430" s="47">
        <v>0</v>
      </c>
      <c r="S430" s="130">
        <v>0</v>
      </c>
      <c r="T430" s="47">
        <v>0</v>
      </c>
      <c r="U430" s="81">
        <f t="shared" si="94"/>
        <v>0</v>
      </c>
      <c r="V430" s="47">
        <v>0</v>
      </c>
      <c r="W430" s="47">
        <v>0</v>
      </c>
      <c r="X430" s="47">
        <v>0</v>
      </c>
      <c r="Y430" s="47">
        <v>0</v>
      </c>
      <c r="Z430" s="47">
        <v>0</v>
      </c>
      <c r="AA430" s="47">
        <v>0</v>
      </c>
      <c r="AB430" s="47">
        <v>0</v>
      </c>
      <c r="AC430" s="71">
        <f t="shared" si="95"/>
        <v>0</v>
      </c>
      <c r="AD430" s="113">
        <f t="shared" si="96"/>
        <v>0</v>
      </c>
    </row>
    <row r="431" spans="1:30" s="49" customFormat="1" ht="12.75" hidden="1">
      <c r="A431" s="94">
        <v>426</v>
      </c>
      <c r="B431" s="36"/>
      <c r="C431" s="141"/>
      <c r="D431" s="57"/>
      <c r="E431" s="79">
        <f t="shared" si="93"/>
        <v>0</v>
      </c>
      <c r="F431" s="80">
        <v>0</v>
      </c>
      <c r="G431" s="47">
        <f t="shared" si="86"/>
        <v>0</v>
      </c>
      <c r="H431" s="47">
        <f t="shared" si="87"/>
        <v>0</v>
      </c>
      <c r="I431" s="47">
        <f t="shared" si="88"/>
        <v>0</v>
      </c>
      <c r="J431" s="47">
        <f t="shared" si="89"/>
        <v>0</v>
      </c>
      <c r="K431" s="47">
        <f t="shared" si="90"/>
        <v>0</v>
      </c>
      <c r="L431" s="47">
        <f t="shared" si="91"/>
        <v>0</v>
      </c>
      <c r="M431" s="47">
        <f t="shared" si="92"/>
        <v>0</v>
      </c>
      <c r="N431" s="80">
        <v>0</v>
      </c>
      <c r="O431" s="47">
        <v>0</v>
      </c>
      <c r="P431" s="47">
        <v>0</v>
      </c>
      <c r="Q431" s="47">
        <v>0</v>
      </c>
      <c r="R431" s="47">
        <v>0</v>
      </c>
      <c r="S431" s="130">
        <v>0</v>
      </c>
      <c r="T431" s="47">
        <v>0</v>
      </c>
      <c r="U431" s="81">
        <f t="shared" si="94"/>
        <v>0</v>
      </c>
      <c r="V431" s="47">
        <v>0</v>
      </c>
      <c r="W431" s="47">
        <v>0</v>
      </c>
      <c r="X431" s="47">
        <v>0</v>
      </c>
      <c r="Y431" s="47">
        <v>0</v>
      </c>
      <c r="Z431" s="47">
        <v>0</v>
      </c>
      <c r="AA431" s="47">
        <v>0</v>
      </c>
      <c r="AB431" s="47">
        <v>0</v>
      </c>
      <c r="AC431" s="71">
        <f t="shared" si="95"/>
        <v>0</v>
      </c>
      <c r="AD431" s="113">
        <f t="shared" si="96"/>
        <v>0</v>
      </c>
    </row>
    <row r="432" spans="1:30" s="49" customFormat="1" ht="12.75" hidden="1">
      <c r="A432" s="94">
        <v>427</v>
      </c>
      <c r="B432" s="36"/>
      <c r="C432" s="141"/>
      <c r="D432" s="57"/>
      <c r="E432" s="79">
        <f t="shared" si="93"/>
        <v>0</v>
      </c>
      <c r="F432" s="80">
        <v>0</v>
      </c>
      <c r="G432" s="47">
        <f t="shared" si="86"/>
        <v>0</v>
      </c>
      <c r="H432" s="47">
        <f t="shared" si="87"/>
        <v>0</v>
      </c>
      <c r="I432" s="47">
        <f t="shared" si="88"/>
        <v>0</v>
      </c>
      <c r="J432" s="47">
        <f t="shared" si="89"/>
        <v>0</v>
      </c>
      <c r="K432" s="47">
        <f t="shared" si="90"/>
        <v>0</v>
      </c>
      <c r="L432" s="47">
        <f t="shared" si="91"/>
        <v>0</v>
      </c>
      <c r="M432" s="47">
        <f t="shared" si="92"/>
        <v>0</v>
      </c>
      <c r="N432" s="80">
        <v>0</v>
      </c>
      <c r="O432" s="47">
        <v>0</v>
      </c>
      <c r="P432" s="47">
        <v>0</v>
      </c>
      <c r="Q432" s="47">
        <v>0</v>
      </c>
      <c r="R432" s="47">
        <v>0</v>
      </c>
      <c r="S432" s="130">
        <v>0</v>
      </c>
      <c r="T432" s="47">
        <v>0</v>
      </c>
      <c r="U432" s="81">
        <f t="shared" si="94"/>
        <v>0</v>
      </c>
      <c r="V432" s="47">
        <v>0</v>
      </c>
      <c r="W432" s="47">
        <v>0</v>
      </c>
      <c r="X432" s="47">
        <v>0</v>
      </c>
      <c r="Y432" s="47">
        <v>0</v>
      </c>
      <c r="Z432" s="47">
        <v>0</v>
      </c>
      <c r="AA432" s="47">
        <v>0</v>
      </c>
      <c r="AB432" s="47">
        <v>0</v>
      </c>
      <c r="AC432" s="71">
        <f t="shared" si="95"/>
        <v>0</v>
      </c>
      <c r="AD432" s="113">
        <f t="shared" si="96"/>
        <v>0</v>
      </c>
    </row>
    <row r="433" spans="1:30" s="49" customFormat="1" ht="12.75" hidden="1">
      <c r="A433" s="94">
        <v>428</v>
      </c>
      <c r="B433" s="36"/>
      <c r="C433" s="141"/>
      <c r="D433" s="57"/>
      <c r="E433" s="79">
        <f t="shared" si="93"/>
        <v>0</v>
      </c>
      <c r="F433" s="80">
        <v>0</v>
      </c>
      <c r="G433" s="47">
        <f t="shared" si="86"/>
        <v>0</v>
      </c>
      <c r="H433" s="47">
        <f t="shared" si="87"/>
        <v>0</v>
      </c>
      <c r="I433" s="47">
        <f t="shared" si="88"/>
        <v>0</v>
      </c>
      <c r="J433" s="47">
        <f t="shared" si="89"/>
        <v>0</v>
      </c>
      <c r="K433" s="47">
        <f t="shared" si="90"/>
        <v>0</v>
      </c>
      <c r="L433" s="47">
        <f t="shared" si="91"/>
        <v>0</v>
      </c>
      <c r="M433" s="47">
        <f t="shared" si="92"/>
        <v>0</v>
      </c>
      <c r="N433" s="80">
        <v>0</v>
      </c>
      <c r="O433" s="47">
        <v>0</v>
      </c>
      <c r="P433" s="47">
        <v>0</v>
      </c>
      <c r="Q433" s="47">
        <v>0</v>
      </c>
      <c r="R433" s="47">
        <v>0</v>
      </c>
      <c r="S433" s="130">
        <v>0</v>
      </c>
      <c r="T433" s="47">
        <v>0</v>
      </c>
      <c r="U433" s="81">
        <f t="shared" si="94"/>
        <v>0</v>
      </c>
      <c r="V433" s="47">
        <v>0</v>
      </c>
      <c r="W433" s="47">
        <v>0</v>
      </c>
      <c r="X433" s="47">
        <v>0</v>
      </c>
      <c r="Y433" s="47">
        <v>0</v>
      </c>
      <c r="Z433" s="47">
        <v>0</v>
      </c>
      <c r="AA433" s="47">
        <v>0</v>
      </c>
      <c r="AB433" s="47">
        <v>0</v>
      </c>
      <c r="AC433" s="71">
        <f t="shared" si="95"/>
        <v>0</v>
      </c>
      <c r="AD433" s="113">
        <f t="shared" si="96"/>
        <v>0</v>
      </c>
    </row>
    <row r="434" spans="1:30" s="49" customFormat="1" ht="12.75" hidden="1">
      <c r="A434" s="94">
        <v>429</v>
      </c>
      <c r="B434" s="36"/>
      <c r="C434" s="141"/>
      <c r="D434" s="57"/>
      <c r="E434" s="79">
        <f t="shared" si="93"/>
        <v>0</v>
      </c>
      <c r="F434" s="80">
        <v>0</v>
      </c>
      <c r="G434" s="47">
        <f t="shared" si="86"/>
        <v>0</v>
      </c>
      <c r="H434" s="47">
        <f t="shared" si="87"/>
        <v>0</v>
      </c>
      <c r="I434" s="47">
        <f t="shared" si="88"/>
        <v>0</v>
      </c>
      <c r="J434" s="47">
        <f t="shared" si="89"/>
        <v>0</v>
      </c>
      <c r="K434" s="47">
        <f t="shared" si="90"/>
        <v>0</v>
      </c>
      <c r="L434" s="47">
        <f t="shared" si="91"/>
        <v>0</v>
      </c>
      <c r="M434" s="47">
        <f t="shared" si="92"/>
        <v>0</v>
      </c>
      <c r="N434" s="80">
        <v>0</v>
      </c>
      <c r="O434" s="47">
        <v>0</v>
      </c>
      <c r="P434" s="47">
        <v>0</v>
      </c>
      <c r="Q434" s="47">
        <v>0</v>
      </c>
      <c r="R434" s="47">
        <v>0</v>
      </c>
      <c r="S434" s="130">
        <v>0</v>
      </c>
      <c r="T434" s="47">
        <v>0</v>
      </c>
      <c r="U434" s="81">
        <f t="shared" si="94"/>
        <v>0</v>
      </c>
      <c r="V434" s="47">
        <v>0</v>
      </c>
      <c r="W434" s="47">
        <v>0</v>
      </c>
      <c r="X434" s="47">
        <v>0</v>
      </c>
      <c r="Y434" s="47">
        <v>0</v>
      </c>
      <c r="Z434" s="47">
        <v>0</v>
      </c>
      <c r="AA434" s="47">
        <v>0</v>
      </c>
      <c r="AB434" s="47">
        <v>0</v>
      </c>
      <c r="AC434" s="71">
        <f t="shared" si="95"/>
        <v>0</v>
      </c>
      <c r="AD434" s="113">
        <f t="shared" si="96"/>
        <v>0</v>
      </c>
    </row>
    <row r="435" spans="1:30" s="49" customFormat="1" ht="12.75" hidden="1">
      <c r="A435" s="94">
        <v>430</v>
      </c>
      <c r="B435" s="36"/>
      <c r="C435" s="141"/>
      <c r="D435" s="57"/>
      <c r="E435" s="79">
        <f t="shared" si="93"/>
        <v>0</v>
      </c>
      <c r="F435" s="80">
        <v>0</v>
      </c>
      <c r="G435" s="47">
        <f t="shared" si="86"/>
        <v>0</v>
      </c>
      <c r="H435" s="47">
        <f t="shared" si="87"/>
        <v>0</v>
      </c>
      <c r="I435" s="47">
        <f t="shared" si="88"/>
        <v>0</v>
      </c>
      <c r="J435" s="47">
        <f t="shared" si="89"/>
        <v>0</v>
      </c>
      <c r="K435" s="47">
        <f t="shared" si="90"/>
        <v>0</v>
      </c>
      <c r="L435" s="47">
        <f t="shared" si="91"/>
        <v>0</v>
      </c>
      <c r="M435" s="47">
        <f t="shared" si="92"/>
        <v>0</v>
      </c>
      <c r="N435" s="80">
        <v>0</v>
      </c>
      <c r="O435" s="47">
        <v>0</v>
      </c>
      <c r="P435" s="47">
        <v>0</v>
      </c>
      <c r="Q435" s="47">
        <v>0</v>
      </c>
      <c r="R435" s="47">
        <v>0</v>
      </c>
      <c r="S435" s="130">
        <v>0</v>
      </c>
      <c r="T435" s="47">
        <v>0</v>
      </c>
      <c r="U435" s="81">
        <f t="shared" si="94"/>
        <v>0</v>
      </c>
      <c r="V435" s="47">
        <v>0</v>
      </c>
      <c r="W435" s="47">
        <v>0</v>
      </c>
      <c r="X435" s="47">
        <v>0</v>
      </c>
      <c r="Y435" s="47">
        <v>0</v>
      </c>
      <c r="Z435" s="47">
        <v>0</v>
      </c>
      <c r="AA435" s="47">
        <v>0</v>
      </c>
      <c r="AB435" s="47">
        <v>0</v>
      </c>
      <c r="AC435" s="71">
        <f t="shared" si="95"/>
        <v>0</v>
      </c>
      <c r="AD435" s="113">
        <f t="shared" si="96"/>
        <v>0</v>
      </c>
    </row>
    <row r="436" spans="1:30" s="49" customFormat="1" ht="12.75" hidden="1">
      <c r="A436" s="94">
        <v>431</v>
      </c>
      <c r="B436" s="36"/>
      <c r="C436" s="141"/>
      <c r="D436" s="57"/>
      <c r="E436" s="79">
        <f t="shared" si="93"/>
        <v>0</v>
      </c>
      <c r="F436" s="80">
        <v>0</v>
      </c>
      <c r="G436" s="47">
        <f t="shared" si="86"/>
        <v>0</v>
      </c>
      <c r="H436" s="47">
        <f t="shared" si="87"/>
        <v>0</v>
      </c>
      <c r="I436" s="47">
        <f t="shared" si="88"/>
        <v>0</v>
      </c>
      <c r="J436" s="47">
        <f t="shared" si="89"/>
        <v>0</v>
      </c>
      <c r="K436" s="47">
        <f t="shared" si="90"/>
        <v>0</v>
      </c>
      <c r="L436" s="47">
        <f t="shared" si="91"/>
        <v>0</v>
      </c>
      <c r="M436" s="47">
        <f t="shared" si="92"/>
        <v>0</v>
      </c>
      <c r="N436" s="80">
        <v>0</v>
      </c>
      <c r="O436" s="47">
        <v>0</v>
      </c>
      <c r="P436" s="47">
        <v>0</v>
      </c>
      <c r="Q436" s="47">
        <v>0</v>
      </c>
      <c r="R436" s="47">
        <v>0</v>
      </c>
      <c r="S436" s="130">
        <v>0</v>
      </c>
      <c r="T436" s="47">
        <v>0</v>
      </c>
      <c r="U436" s="81">
        <f t="shared" si="94"/>
        <v>0</v>
      </c>
      <c r="V436" s="47">
        <v>0</v>
      </c>
      <c r="W436" s="47">
        <v>0</v>
      </c>
      <c r="X436" s="47">
        <v>0</v>
      </c>
      <c r="Y436" s="47">
        <v>0</v>
      </c>
      <c r="Z436" s="47">
        <v>0</v>
      </c>
      <c r="AA436" s="47">
        <v>0</v>
      </c>
      <c r="AB436" s="47">
        <v>0</v>
      </c>
      <c r="AC436" s="71">
        <f t="shared" si="95"/>
        <v>0</v>
      </c>
      <c r="AD436" s="113">
        <f t="shared" si="96"/>
        <v>0</v>
      </c>
    </row>
    <row r="437" spans="1:30" s="49" customFormat="1" ht="12.75" hidden="1">
      <c r="A437" s="94">
        <v>432</v>
      </c>
      <c r="B437" s="36"/>
      <c r="C437" s="141"/>
      <c r="D437" s="57"/>
      <c r="E437" s="79">
        <f t="shared" si="93"/>
        <v>0</v>
      </c>
      <c r="F437" s="80">
        <v>0</v>
      </c>
      <c r="G437" s="47">
        <f t="shared" si="86"/>
        <v>0</v>
      </c>
      <c r="H437" s="47">
        <f t="shared" si="87"/>
        <v>0</v>
      </c>
      <c r="I437" s="47">
        <f t="shared" si="88"/>
        <v>0</v>
      </c>
      <c r="J437" s="47">
        <f t="shared" si="89"/>
        <v>0</v>
      </c>
      <c r="K437" s="47">
        <f t="shared" si="90"/>
        <v>0</v>
      </c>
      <c r="L437" s="47">
        <f t="shared" si="91"/>
        <v>0</v>
      </c>
      <c r="M437" s="47">
        <f t="shared" si="92"/>
        <v>0</v>
      </c>
      <c r="N437" s="80">
        <v>0</v>
      </c>
      <c r="O437" s="47">
        <v>0</v>
      </c>
      <c r="P437" s="47">
        <v>0</v>
      </c>
      <c r="Q437" s="47">
        <v>0</v>
      </c>
      <c r="R437" s="47">
        <v>0</v>
      </c>
      <c r="S437" s="130">
        <v>0</v>
      </c>
      <c r="T437" s="47">
        <v>0</v>
      </c>
      <c r="U437" s="81">
        <f t="shared" si="94"/>
        <v>0</v>
      </c>
      <c r="V437" s="47">
        <v>0</v>
      </c>
      <c r="W437" s="47">
        <v>0</v>
      </c>
      <c r="X437" s="47">
        <v>0</v>
      </c>
      <c r="Y437" s="47">
        <v>0</v>
      </c>
      <c r="Z437" s="47">
        <v>0</v>
      </c>
      <c r="AA437" s="47">
        <v>0</v>
      </c>
      <c r="AB437" s="47">
        <v>0</v>
      </c>
      <c r="AC437" s="71">
        <f t="shared" si="95"/>
        <v>0</v>
      </c>
      <c r="AD437" s="113">
        <f t="shared" si="96"/>
        <v>0</v>
      </c>
    </row>
    <row r="438" spans="1:30" s="49" customFormat="1" ht="12.75" hidden="1">
      <c r="A438" s="94">
        <v>433</v>
      </c>
      <c r="B438" s="36"/>
      <c r="C438" s="141"/>
      <c r="D438" s="57"/>
      <c r="E438" s="79">
        <f t="shared" si="93"/>
        <v>0</v>
      </c>
      <c r="F438" s="80">
        <v>0</v>
      </c>
      <c r="G438" s="47">
        <f t="shared" si="86"/>
        <v>0</v>
      </c>
      <c r="H438" s="47">
        <f t="shared" si="87"/>
        <v>0</v>
      </c>
      <c r="I438" s="47">
        <f t="shared" si="88"/>
        <v>0</v>
      </c>
      <c r="J438" s="47">
        <f t="shared" si="89"/>
        <v>0</v>
      </c>
      <c r="K438" s="47">
        <f t="shared" si="90"/>
        <v>0</v>
      </c>
      <c r="L438" s="47">
        <f t="shared" si="91"/>
        <v>0</v>
      </c>
      <c r="M438" s="47">
        <f t="shared" si="92"/>
        <v>0</v>
      </c>
      <c r="N438" s="80">
        <v>0</v>
      </c>
      <c r="O438" s="47">
        <v>0</v>
      </c>
      <c r="P438" s="47">
        <v>0</v>
      </c>
      <c r="Q438" s="47">
        <v>0</v>
      </c>
      <c r="R438" s="47">
        <v>0</v>
      </c>
      <c r="S438" s="130">
        <v>0</v>
      </c>
      <c r="T438" s="47">
        <v>0</v>
      </c>
      <c r="U438" s="81">
        <f t="shared" si="94"/>
        <v>0</v>
      </c>
      <c r="V438" s="47">
        <v>0</v>
      </c>
      <c r="W438" s="47">
        <v>0</v>
      </c>
      <c r="X438" s="47">
        <v>0</v>
      </c>
      <c r="Y438" s="47">
        <v>0</v>
      </c>
      <c r="Z438" s="47">
        <v>0</v>
      </c>
      <c r="AA438" s="47">
        <v>0</v>
      </c>
      <c r="AB438" s="47">
        <v>0</v>
      </c>
      <c r="AC438" s="71">
        <f t="shared" si="95"/>
        <v>0</v>
      </c>
      <c r="AD438" s="113">
        <f t="shared" si="96"/>
        <v>0</v>
      </c>
    </row>
    <row r="439" spans="1:30" s="49" customFormat="1" ht="12.75" hidden="1">
      <c r="A439" s="94">
        <v>434</v>
      </c>
      <c r="B439" s="36"/>
      <c r="C439" s="141"/>
      <c r="D439" s="57"/>
      <c r="E439" s="79">
        <f t="shared" si="93"/>
        <v>0</v>
      </c>
      <c r="F439" s="80">
        <v>0</v>
      </c>
      <c r="G439" s="47">
        <f t="shared" si="86"/>
        <v>0</v>
      </c>
      <c r="H439" s="47">
        <f t="shared" si="87"/>
        <v>0</v>
      </c>
      <c r="I439" s="47">
        <f t="shared" si="88"/>
        <v>0</v>
      </c>
      <c r="J439" s="47">
        <f t="shared" si="89"/>
        <v>0</v>
      </c>
      <c r="K439" s="47">
        <f t="shared" si="90"/>
        <v>0</v>
      </c>
      <c r="L439" s="47">
        <f t="shared" si="91"/>
        <v>0</v>
      </c>
      <c r="M439" s="47">
        <f t="shared" si="92"/>
        <v>0</v>
      </c>
      <c r="N439" s="80">
        <v>0</v>
      </c>
      <c r="O439" s="47">
        <v>0</v>
      </c>
      <c r="P439" s="47">
        <v>0</v>
      </c>
      <c r="Q439" s="47">
        <v>0</v>
      </c>
      <c r="R439" s="47">
        <v>0</v>
      </c>
      <c r="S439" s="130">
        <v>0</v>
      </c>
      <c r="T439" s="47">
        <v>0</v>
      </c>
      <c r="U439" s="81">
        <f t="shared" si="94"/>
        <v>0</v>
      </c>
      <c r="V439" s="47">
        <v>0</v>
      </c>
      <c r="W439" s="47">
        <v>0</v>
      </c>
      <c r="X439" s="47">
        <v>0</v>
      </c>
      <c r="Y439" s="47">
        <v>0</v>
      </c>
      <c r="Z439" s="47">
        <v>0</v>
      </c>
      <c r="AA439" s="47">
        <v>0</v>
      </c>
      <c r="AB439" s="47">
        <v>0</v>
      </c>
      <c r="AC439" s="71">
        <f t="shared" si="95"/>
        <v>0</v>
      </c>
      <c r="AD439" s="113">
        <f t="shared" si="96"/>
        <v>0</v>
      </c>
    </row>
    <row r="440" spans="1:30" s="49" customFormat="1" ht="12.75" hidden="1">
      <c r="A440" s="94">
        <v>435</v>
      </c>
      <c r="B440" s="36"/>
      <c r="C440" s="141"/>
      <c r="D440" s="57"/>
      <c r="E440" s="79">
        <f t="shared" si="93"/>
        <v>0</v>
      </c>
      <c r="F440" s="80">
        <v>0</v>
      </c>
      <c r="G440" s="47">
        <f t="shared" si="86"/>
        <v>0</v>
      </c>
      <c r="H440" s="47">
        <f t="shared" si="87"/>
        <v>0</v>
      </c>
      <c r="I440" s="47">
        <f t="shared" si="88"/>
        <v>0</v>
      </c>
      <c r="J440" s="47">
        <f t="shared" si="89"/>
        <v>0</v>
      </c>
      <c r="K440" s="47">
        <f t="shared" si="90"/>
        <v>0</v>
      </c>
      <c r="L440" s="47">
        <f t="shared" si="91"/>
        <v>0</v>
      </c>
      <c r="M440" s="47">
        <f t="shared" si="92"/>
        <v>0</v>
      </c>
      <c r="N440" s="80">
        <v>0</v>
      </c>
      <c r="O440" s="47">
        <v>0</v>
      </c>
      <c r="P440" s="47">
        <v>0</v>
      </c>
      <c r="Q440" s="47">
        <v>0</v>
      </c>
      <c r="R440" s="47">
        <v>0</v>
      </c>
      <c r="S440" s="130">
        <v>0</v>
      </c>
      <c r="T440" s="47">
        <v>0</v>
      </c>
      <c r="U440" s="81">
        <f t="shared" si="94"/>
        <v>0</v>
      </c>
      <c r="V440" s="47">
        <v>0</v>
      </c>
      <c r="W440" s="47">
        <v>0</v>
      </c>
      <c r="X440" s="47">
        <v>0</v>
      </c>
      <c r="Y440" s="47">
        <v>0</v>
      </c>
      <c r="Z440" s="47">
        <v>0</v>
      </c>
      <c r="AA440" s="47">
        <v>0</v>
      </c>
      <c r="AB440" s="47">
        <v>0</v>
      </c>
      <c r="AC440" s="71">
        <f t="shared" si="95"/>
        <v>0</v>
      </c>
      <c r="AD440" s="113">
        <f t="shared" si="96"/>
        <v>0</v>
      </c>
    </row>
    <row r="441" spans="1:30" s="49" customFormat="1" ht="12.75" hidden="1">
      <c r="A441" s="94">
        <v>436</v>
      </c>
      <c r="B441" s="36"/>
      <c r="C441" s="141"/>
      <c r="D441" s="57"/>
      <c r="E441" s="79">
        <f t="shared" si="93"/>
        <v>0</v>
      </c>
      <c r="F441" s="80">
        <v>0</v>
      </c>
      <c r="G441" s="47">
        <f t="shared" si="86"/>
        <v>0</v>
      </c>
      <c r="H441" s="47">
        <f t="shared" si="87"/>
        <v>0</v>
      </c>
      <c r="I441" s="47">
        <f t="shared" si="88"/>
        <v>0</v>
      </c>
      <c r="J441" s="47">
        <f t="shared" si="89"/>
        <v>0</v>
      </c>
      <c r="K441" s="47">
        <f t="shared" si="90"/>
        <v>0</v>
      </c>
      <c r="L441" s="47">
        <f t="shared" si="91"/>
        <v>0</v>
      </c>
      <c r="M441" s="47">
        <f t="shared" si="92"/>
        <v>0</v>
      </c>
      <c r="N441" s="80">
        <v>0</v>
      </c>
      <c r="O441" s="47">
        <v>0</v>
      </c>
      <c r="P441" s="47">
        <v>0</v>
      </c>
      <c r="Q441" s="47">
        <v>0</v>
      </c>
      <c r="R441" s="47">
        <v>0</v>
      </c>
      <c r="S441" s="130">
        <v>0</v>
      </c>
      <c r="T441" s="47">
        <v>0</v>
      </c>
      <c r="U441" s="81">
        <f t="shared" si="94"/>
        <v>0</v>
      </c>
      <c r="V441" s="47">
        <v>0</v>
      </c>
      <c r="W441" s="47">
        <v>0</v>
      </c>
      <c r="X441" s="47">
        <v>0</v>
      </c>
      <c r="Y441" s="47">
        <v>0</v>
      </c>
      <c r="Z441" s="47">
        <v>0</v>
      </c>
      <c r="AA441" s="47">
        <v>0</v>
      </c>
      <c r="AB441" s="47">
        <v>0</v>
      </c>
      <c r="AC441" s="71">
        <f t="shared" si="95"/>
        <v>0</v>
      </c>
      <c r="AD441" s="113">
        <f t="shared" si="96"/>
        <v>0</v>
      </c>
    </row>
    <row r="442" spans="1:30" s="49" customFormat="1" ht="12.75" hidden="1">
      <c r="A442" s="94">
        <v>437</v>
      </c>
      <c r="B442" s="36"/>
      <c r="C442" s="141"/>
      <c r="D442" s="57"/>
      <c r="E442" s="79">
        <f t="shared" si="93"/>
        <v>0</v>
      </c>
      <c r="F442" s="80">
        <v>0</v>
      </c>
      <c r="G442" s="47">
        <f t="shared" si="86"/>
        <v>0</v>
      </c>
      <c r="H442" s="47">
        <f t="shared" si="87"/>
        <v>0</v>
      </c>
      <c r="I442" s="47">
        <f t="shared" si="88"/>
        <v>0</v>
      </c>
      <c r="J442" s="47">
        <f t="shared" si="89"/>
        <v>0</v>
      </c>
      <c r="K442" s="47">
        <f t="shared" si="90"/>
        <v>0</v>
      </c>
      <c r="L442" s="47">
        <f t="shared" si="91"/>
        <v>0</v>
      </c>
      <c r="M442" s="47">
        <f t="shared" si="92"/>
        <v>0</v>
      </c>
      <c r="N442" s="80">
        <v>0</v>
      </c>
      <c r="O442" s="47">
        <v>0</v>
      </c>
      <c r="P442" s="47">
        <v>0</v>
      </c>
      <c r="Q442" s="47">
        <v>0</v>
      </c>
      <c r="R442" s="47">
        <v>0</v>
      </c>
      <c r="S442" s="130">
        <v>0</v>
      </c>
      <c r="T442" s="47">
        <v>0</v>
      </c>
      <c r="U442" s="81">
        <f t="shared" si="94"/>
        <v>0</v>
      </c>
      <c r="V442" s="47">
        <v>0</v>
      </c>
      <c r="W442" s="47">
        <v>0</v>
      </c>
      <c r="X442" s="47">
        <v>0</v>
      </c>
      <c r="Y442" s="47">
        <v>0</v>
      </c>
      <c r="Z442" s="47">
        <v>0</v>
      </c>
      <c r="AA442" s="47">
        <v>0</v>
      </c>
      <c r="AB442" s="47">
        <v>0</v>
      </c>
      <c r="AC442" s="71">
        <f t="shared" si="95"/>
        <v>0</v>
      </c>
      <c r="AD442" s="113">
        <f t="shared" si="96"/>
        <v>0</v>
      </c>
    </row>
    <row r="443" spans="1:30" s="49" customFormat="1" ht="12.75" hidden="1">
      <c r="A443" s="94">
        <v>438</v>
      </c>
      <c r="B443" s="36"/>
      <c r="C443" s="141"/>
      <c r="D443" s="57"/>
      <c r="E443" s="79">
        <f t="shared" si="93"/>
        <v>0</v>
      </c>
      <c r="F443" s="80">
        <v>0</v>
      </c>
      <c r="G443" s="47">
        <f t="shared" si="86"/>
        <v>0</v>
      </c>
      <c r="H443" s="47">
        <f t="shared" si="87"/>
        <v>0</v>
      </c>
      <c r="I443" s="47">
        <f t="shared" si="88"/>
        <v>0</v>
      </c>
      <c r="J443" s="47">
        <f t="shared" si="89"/>
        <v>0</v>
      </c>
      <c r="K443" s="47">
        <f t="shared" si="90"/>
        <v>0</v>
      </c>
      <c r="L443" s="47">
        <f t="shared" si="91"/>
        <v>0</v>
      </c>
      <c r="M443" s="47">
        <f t="shared" si="92"/>
        <v>0</v>
      </c>
      <c r="N443" s="80">
        <v>0</v>
      </c>
      <c r="O443" s="47">
        <v>0</v>
      </c>
      <c r="P443" s="47">
        <v>0</v>
      </c>
      <c r="Q443" s="47">
        <v>0</v>
      </c>
      <c r="R443" s="47">
        <v>0</v>
      </c>
      <c r="S443" s="130">
        <v>0</v>
      </c>
      <c r="T443" s="47">
        <v>0</v>
      </c>
      <c r="U443" s="81">
        <f t="shared" si="94"/>
        <v>0</v>
      </c>
      <c r="V443" s="47">
        <v>0</v>
      </c>
      <c r="W443" s="47">
        <v>0</v>
      </c>
      <c r="X443" s="47">
        <v>0</v>
      </c>
      <c r="Y443" s="47">
        <v>0</v>
      </c>
      <c r="Z443" s="47">
        <v>0</v>
      </c>
      <c r="AA443" s="47">
        <v>0</v>
      </c>
      <c r="AB443" s="47">
        <v>0</v>
      </c>
      <c r="AC443" s="71">
        <f t="shared" si="95"/>
        <v>0</v>
      </c>
      <c r="AD443" s="113">
        <f t="shared" si="96"/>
        <v>0</v>
      </c>
    </row>
    <row r="444" spans="1:30" s="49" customFormat="1" ht="12.75" hidden="1">
      <c r="A444" s="94">
        <v>439</v>
      </c>
      <c r="B444" s="36"/>
      <c r="C444" s="141"/>
      <c r="D444" s="57"/>
      <c r="E444" s="79">
        <f t="shared" si="93"/>
        <v>0</v>
      </c>
      <c r="F444" s="80">
        <v>0</v>
      </c>
      <c r="G444" s="47">
        <f t="shared" si="86"/>
        <v>0</v>
      </c>
      <c r="H444" s="47">
        <f t="shared" si="87"/>
        <v>0</v>
      </c>
      <c r="I444" s="47">
        <f t="shared" si="88"/>
        <v>0</v>
      </c>
      <c r="J444" s="47">
        <f t="shared" si="89"/>
        <v>0</v>
      </c>
      <c r="K444" s="47">
        <f t="shared" si="90"/>
        <v>0</v>
      </c>
      <c r="L444" s="47">
        <f t="shared" si="91"/>
        <v>0</v>
      </c>
      <c r="M444" s="47">
        <f t="shared" si="92"/>
        <v>0</v>
      </c>
      <c r="N444" s="80">
        <v>0</v>
      </c>
      <c r="O444" s="47">
        <v>0</v>
      </c>
      <c r="P444" s="47">
        <v>0</v>
      </c>
      <c r="Q444" s="47">
        <v>0</v>
      </c>
      <c r="R444" s="47">
        <v>0</v>
      </c>
      <c r="S444" s="130">
        <v>0</v>
      </c>
      <c r="T444" s="47">
        <v>0</v>
      </c>
      <c r="U444" s="81">
        <f t="shared" si="94"/>
        <v>0</v>
      </c>
      <c r="V444" s="47">
        <v>0</v>
      </c>
      <c r="W444" s="47">
        <v>0</v>
      </c>
      <c r="X444" s="47">
        <v>0</v>
      </c>
      <c r="Y444" s="47">
        <v>0</v>
      </c>
      <c r="Z444" s="47">
        <v>0</v>
      </c>
      <c r="AA444" s="47">
        <v>0</v>
      </c>
      <c r="AB444" s="47">
        <v>0</v>
      </c>
      <c r="AC444" s="71">
        <f t="shared" si="95"/>
        <v>0</v>
      </c>
      <c r="AD444" s="113">
        <f t="shared" si="96"/>
        <v>0</v>
      </c>
    </row>
    <row r="445" spans="1:30" s="49" customFormat="1" ht="12.75" hidden="1">
      <c r="A445" s="94">
        <v>440</v>
      </c>
      <c r="B445" s="36"/>
      <c r="C445" s="141"/>
      <c r="D445" s="57"/>
      <c r="E445" s="79">
        <f t="shared" si="93"/>
        <v>0</v>
      </c>
      <c r="F445" s="80">
        <v>0</v>
      </c>
      <c r="G445" s="47">
        <f t="shared" si="86"/>
        <v>0</v>
      </c>
      <c r="H445" s="47">
        <f t="shared" si="87"/>
        <v>0</v>
      </c>
      <c r="I445" s="47">
        <f t="shared" si="88"/>
        <v>0</v>
      </c>
      <c r="J445" s="47">
        <f t="shared" si="89"/>
        <v>0</v>
      </c>
      <c r="K445" s="47">
        <f t="shared" si="90"/>
        <v>0</v>
      </c>
      <c r="L445" s="47">
        <f t="shared" si="91"/>
        <v>0</v>
      </c>
      <c r="M445" s="47">
        <f t="shared" si="92"/>
        <v>0</v>
      </c>
      <c r="N445" s="80">
        <v>0</v>
      </c>
      <c r="O445" s="47">
        <v>0</v>
      </c>
      <c r="P445" s="47">
        <v>0</v>
      </c>
      <c r="Q445" s="47">
        <v>0</v>
      </c>
      <c r="R445" s="47">
        <v>0</v>
      </c>
      <c r="S445" s="130">
        <v>0</v>
      </c>
      <c r="T445" s="47">
        <v>0</v>
      </c>
      <c r="U445" s="81">
        <f t="shared" si="94"/>
        <v>0</v>
      </c>
      <c r="V445" s="47">
        <v>0</v>
      </c>
      <c r="W445" s="47">
        <v>0</v>
      </c>
      <c r="X445" s="47">
        <v>0</v>
      </c>
      <c r="Y445" s="47">
        <v>0</v>
      </c>
      <c r="Z445" s="47">
        <v>0</v>
      </c>
      <c r="AA445" s="47">
        <v>0</v>
      </c>
      <c r="AB445" s="47">
        <v>0</v>
      </c>
      <c r="AC445" s="71">
        <f t="shared" si="95"/>
        <v>0</v>
      </c>
      <c r="AD445" s="113">
        <f t="shared" si="96"/>
        <v>0</v>
      </c>
    </row>
    <row r="446" spans="1:30" s="49" customFormat="1" ht="12.75" hidden="1">
      <c r="A446" s="94">
        <v>441</v>
      </c>
      <c r="B446" s="36"/>
      <c r="C446" s="141"/>
      <c r="D446" s="57"/>
      <c r="E446" s="79">
        <f t="shared" si="93"/>
        <v>0</v>
      </c>
      <c r="F446" s="80">
        <v>0</v>
      </c>
      <c r="G446" s="47">
        <f t="shared" si="86"/>
        <v>0</v>
      </c>
      <c r="H446" s="47">
        <f t="shared" si="87"/>
        <v>0</v>
      </c>
      <c r="I446" s="47">
        <f t="shared" si="88"/>
        <v>0</v>
      </c>
      <c r="J446" s="47">
        <f t="shared" si="89"/>
        <v>0</v>
      </c>
      <c r="K446" s="47">
        <f t="shared" si="90"/>
        <v>0</v>
      </c>
      <c r="L446" s="47">
        <f t="shared" si="91"/>
        <v>0</v>
      </c>
      <c r="M446" s="47">
        <f t="shared" si="92"/>
        <v>0</v>
      </c>
      <c r="N446" s="80">
        <v>0</v>
      </c>
      <c r="O446" s="47">
        <v>0</v>
      </c>
      <c r="P446" s="47">
        <v>0</v>
      </c>
      <c r="Q446" s="47">
        <v>0</v>
      </c>
      <c r="R446" s="47">
        <v>0</v>
      </c>
      <c r="S446" s="130">
        <v>0</v>
      </c>
      <c r="T446" s="47">
        <v>0</v>
      </c>
      <c r="U446" s="81">
        <f t="shared" si="94"/>
        <v>0</v>
      </c>
      <c r="V446" s="47">
        <v>0</v>
      </c>
      <c r="W446" s="47">
        <v>0</v>
      </c>
      <c r="X446" s="47">
        <v>0</v>
      </c>
      <c r="Y446" s="47">
        <v>0</v>
      </c>
      <c r="Z446" s="47">
        <v>0</v>
      </c>
      <c r="AA446" s="47">
        <v>0</v>
      </c>
      <c r="AB446" s="47">
        <v>0</v>
      </c>
      <c r="AC446" s="71">
        <f t="shared" si="95"/>
        <v>0</v>
      </c>
      <c r="AD446" s="113">
        <f t="shared" si="96"/>
        <v>0</v>
      </c>
    </row>
    <row r="447" spans="1:30" s="49" customFormat="1" ht="12.75" hidden="1">
      <c r="A447" s="94">
        <v>442</v>
      </c>
      <c r="B447" s="36"/>
      <c r="C447" s="141"/>
      <c r="D447" s="57"/>
      <c r="E447" s="79">
        <f t="shared" si="93"/>
        <v>0</v>
      </c>
      <c r="F447" s="80">
        <v>0</v>
      </c>
      <c r="G447" s="47">
        <f t="shared" si="86"/>
        <v>0</v>
      </c>
      <c r="H447" s="47">
        <f t="shared" si="87"/>
        <v>0</v>
      </c>
      <c r="I447" s="47">
        <f t="shared" si="88"/>
        <v>0</v>
      </c>
      <c r="J447" s="47">
        <f t="shared" si="89"/>
        <v>0</v>
      </c>
      <c r="K447" s="47">
        <f t="shared" si="90"/>
        <v>0</v>
      </c>
      <c r="L447" s="47">
        <f t="shared" si="91"/>
        <v>0</v>
      </c>
      <c r="M447" s="47">
        <f t="shared" si="92"/>
        <v>0</v>
      </c>
      <c r="N447" s="80">
        <v>0</v>
      </c>
      <c r="O447" s="47">
        <v>0</v>
      </c>
      <c r="P447" s="47">
        <v>0</v>
      </c>
      <c r="Q447" s="47">
        <v>0</v>
      </c>
      <c r="R447" s="47">
        <v>0</v>
      </c>
      <c r="S447" s="130">
        <v>0</v>
      </c>
      <c r="T447" s="47">
        <v>0</v>
      </c>
      <c r="U447" s="81">
        <f t="shared" si="94"/>
        <v>0</v>
      </c>
      <c r="V447" s="47">
        <v>0</v>
      </c>
      <c r="W447" s="47">
        <v>0</v>
      </c>
      <c r="X447" s="47">
        <v>0</v>
      </c>
      <c r="Y447" s="47">
        <v>0</v>
      </c>
      <c r="Z447" s="47">
        <v>0</v>
      </c>
      <c r="AA447" s="47">
        <v>0</v>
      </c>
      <c r="AB447" s="47">
        <v>0</v>
      </c>
      <c r="AC447" s="71">
        <f t="shared" si="95"/>
        <v>0</v>
      </c>
      <c r="AD447" s="113">
        <f t="shared" si="96"/>
        <v>0</v>
      </c>
    </row>
    <row r="448" spans="1:30" s="49" customFormat="1" ht="12.75" hidden="1">
      <c r="A448" s="94">
        <v>443</v>
      </c>
      <c r="B448" s="36"/>
      <c r="C448" s="141"/>
      <c r="D448" s="57"/>
      <c r="E448" s="79">
        <f t="shared" si="93"/>
        <v>0</v>
      </c>
      <c r="F448" s="80">
        <v>0</v>
      </c>
      <c r="G448" s="47">
        <f t="shared" si="86"/>
        <v>0</v>
      </c>
      <c r="H448" s="47">
        <f t="shared" si="87"/>
        <v>0</v>
      </c>
      <c r="I448" s="47">
        <f t="shared" si="88"/>
        <v>0</v>
      </c>
      <c r="J448" s="47">
        <f t="shared" si="89"/>
        <v>0</v>
      </c>
      <c r="K448" s="47">
        <f t="shared" si="90"/>
        <v>0</v>
      </c>
      <c r="L448" s="47">
        <f t="shared" si="91"/>
        <v>0</v>
      </c>
      <c r="M448" s="47">
        <f t="shared" si="92"/>
        <v>0</v>
      </c>
      <c r="N448" s="80">
        <v>0</v>
      </c>
      <c r="O448" s="47">
        <v>0</v>
      </c>
      <c r="P448" s="47">
        <v>0</v>
      </c>
      <c r="Q448" s="47">
        <v>0</v>
      </c>
      <c r="R448" s="47">
        <v>0</v>
      </c>
      <c r="S448" s="130">
        <v>0</v>
      </c>
      <c r="T448" s="47">
        <v>0</v>
      </c>
      <c r="U448" s="81">
        <f t="shared" si="94"/>
        <v>0</v>
      </c>
      <c r="V448" s="47">
        <v>0</v>
      </c>
      <c r="W448" s="47">
        <v>0</v>
      </c>
      <c r="X448" s="47">
        <v>0</v>
      </c>
      <c r="Y448" s="47">
        <v>0</v>
      </c>
      <c r="Z448" s="47">
        <v>0</v>
      </c>
      <c r="AA448" s="47">
        <v>0</v>
      </c>
      <c r="AB448" s="47">
        <v>0</v>
      </c>
      <c r="AC448" s="71">
        <f t="shared" si="95"/>
        <v>0</v>
      </c>
      <c r="AD448" s="113">
        <f t="shared" si="96"/>
        <v>0</v>
      </c>
    </row>
    <row r="449" spans="1:30" s="49" customFormat="1" ht="12.75" hidden="1">
      <c r="A449" s="94">
        <v>444</v>
      </c>
      <c r="B449" s="36"/>
      <c r="C449" s="141"/>
      <c r="D449" s="57"/>
      <c r="E449" s="79">
        <f t="shared" si="93"/>
        <v>0</v>
      </c>
      <c r="F449" s="80">
        <v>0</v>
      </c>
      <c r="G449" s="47">
        <f t="shared" si="86"/>
        <v>0</v>
      </c>
      <c r="H449" s="47">
        <f t="shared" si="87"/>
        <v>0</v>
      </c>
      <c r="I449" s="47">
        <f t="shared" si="88"/>
        <v>0</v>
      </c>
      <c r="J449" s="47">
        <f t="shared" si="89"/>
        <v>0</v>
      </c>
      <c r="K449" s="47">
        <f t="shared" si="90"/>
        <v>0</v>
      </c>
      <c r="L449" s="47">
        <f t="shared" si="91"/>
        <v>0</v>
      </c>
      <c r="M449" s="47">
        <f t="shared" si="92"/>
        <v>0</v>
      </c>
      <c r="N449" s="80">
        <v>0</v>
      </c>
      <c r="O449" s="47">
        <v>0</v>
      </c>
      <c r="P449" s="47">
        <v>0</v>
      </c>
      <c r="Q449" s="47">
        <v>0</v>
      </c>
      <c r="R449" s="47">
        <v>0</v>
      </c>
      <c r="S449" s="130">
        <v>0</v>
      </c>
      <c r="T449" s="47">
        <v>0</v>
      </c>
      <c r="U449" s="81">
        <f t="shared" si="94"/>
        <v>0</v>
      </c>
      <c r="V449" s="47">
        <v>0</v>
      </c>
      <c r="W449" s="47">
        <v>0</v>
      </c>
      <c r="X449" s="47">
        <v>0</v>
      </c>
      <c r="Y449" s="47">
        <v>0</v>
      </c>
      <c r="Z449" s="47">
        <v>0</v>
      </c>
      <c r="AA449" s="47">
        <v>0</v>
      </c>
      <c r="AB449" s="47">
        <v>0</v>
      </c>
      <c r="AC449" s="71">
        <f t="shared" si="95"/>
        <v>0</v>
      </c>
      <c r="AD449" s="113">
        <f t="shared" si="96"/>
        <v>0</v>
      </c>
    </row>
    <row r="450" spans="1:30" s="49" customFormat="1" ht="12.75" hidden="1">
      <c r="A450" s="94">
        <v>445</v>
      </c>
      <c r="B450" s="36"/>
      <c r="C450" s="141"/>
      <c r="D450" s="57"/>
      <c r="E450" s="79">
        <f t="shared" si="93"/>
        <v>0</v>
      </c>
      <c r="F450" s="80">
        <v>0</v>
      </c>
      <c r="G450" s="47">
        <f t="shared" si="86"/>
        <v>0</v>
      </c>
      <c r="H450" s="47">
        <f t="shared" si="87"/>
        <v>0</v>
      </c>
      <c r="I450" s="47">
        <f t="shared" si="88"/>
        <v>0</v>
      </c>
      <c r="J450" s="47">
        <f t="shared" si="89"/>
        <v>0</v>
      </c>
      <c r="K450" s="47">
        <f t="shared" si="90"/>
        <v>0</v>
      </c>
      <c r="L450" s="47">
        <f t="shared" si="91"/>
        <v>0</v>
      </c>
      <c r="M450" s="47">
        <f t="shared" si="92"/>
        <v>0</v>
      </c>
      <c r="N450" s="80">
        <v>0</v>
      </c>
      <c r="O450" s="47">
        <v>0</v>
      </c>
      <c r="P450" s="47">
        <v>0</v>
      </c>
      <c r="Q450" s="47">
        <v>0</v>
      </c>
      <c r="R450" s="47">
        <v>0</v>
      </c>
      <c r="S450" s="130">
        <v>0</v>
      </c>
      <c r="T450" s="47">
        <v>0</v>
      </c>
      <c r="U450" s="81">
        <f t="shared" si="94"/>
        <v>0</v>
      </c>
      <c r="V450" s="47">
        <v>0</v>
      </c>
      <c r="W450" s="47">
        <v>0</v>
      </c>
      <c r="X450" s="47">
        <v>0</v>
      </c>
      <c r="Y450" s="47">
        <v>0</v>
      </c>
      <c r="Z450" s="47">
        <v>0</v>
      </c>
      <c r="AA450" s="47">
        <v>0</v>
      </c>
      <c r="AB450" s="47">
        <v>0</v>
      </c>
      <c r="AC450" s="71">
        <f t="shared" si="95"/>
        <v>0</v>
      </c>
      <c r="AD450" s="113">
        <f t="shared" si="96"/>
        <v>0</v>
      </c>
    </row>
    <row r="451" spans="1:30" s="49" customFormat="1" ht="12.75" hidden="1">
      <c r="A451" s="94">
        <v>446</v>
      </c>
      <c r="B451" s="36"/>
      <c r="C451" s="141"/>
      <c r="D451" s="57"/>
      <c r="E451" s="79">
        <f t="shared" si="93"/>
        <v>0</v>
      </c>
      <c r="F451" s="80">
        <v>0</v>
      </c>
      <c r="G451" s="47">
        <f t="shared" si="86"/>
        <v>0</v>
      </c>
      <c r="H451" s="47">
        <f t="shared" si="87"/>
        <v>0</v>
      </c>
      <c r="I451" s="47">
        <f t="shared" si="88"/>
        <v>0</v>
      </c>
      <c r="J451" s="47">
        <f t="shared" si="89"/>
        <v>0</v>
      </c>
      <c r="K451" s="47">
        <f t="shared" si="90"/>
        <v>0</v>
      </c>
      <c r="L451" s="47">
        <f t="shared" si="91"/>
        <v>0</v>
      </c>
      <c r="M451" s="47">
        <f t="shared" si="92"/>
        <v>0</v>
      </c>
      <c r="N451" s="80">
        <v>0</v>
      </c>
      <c r="O451" s="47">
        <v>0</v>
      </c>
      <c r="P451" s="47">
        <v>0</v>
      </c>
      <c r="Q451" s="47">
        <v>0</v>
      </c>
      <c r="R451" s="47">
        <v>0</v>
      </c>
      <c r="S451" s="130">
        <v>0</v>
      </c>
      <c r="T451" s="47">
        <v>0</v>
      </c>
      <c r="U451" s="81">
        <f t="shared" si="94"/>
        <v>0</v>
      </c>
      <c r="V451" s="47">
        <v>0</v>
      </c>
      <c r="W451" s="47">
        <v>0</v>
      </c>
      <c r="X451" s="47">
        <v>0</v>
      </c>
      <c r="Y451" s="47">
        <v>0</v>
      </c>
      <c r="Z451" s="47">
        <v>0</v>
      </c>
      <c r="AA451" s="47">
        <v>0</v>
      </c>
      <c r="AB451" s="47">
        <v>0</v>
      </c>
      <c r="AC451" s="71">
        <f t="shared" si="95"/>
        <v>0</v>
      </c>
      <c r="AD451" s="113">
        <f t="shared" si="96"/>
        <v>0</v>
      </c>
    </row>
    <row r="452" spans="1:30" s="49" customFormat="1" ht="12.75" hidden="1">
      <c r="A452" s="94">
        <v>447</v>
      </c>
      <c r="B452" s="36"/>
      <c r="C452" s="141"/>
      <c r="D452" s="57"/>
      <c r="E452" s="79">
        <f t="shared" si="93"/>
        <v>0</v>
      </c>
      <c r="F452" s="80">
        <v>0</v>
      </c>
      <c r="G452" s="47">
        <f t="shared" si="86"/>
        <v>0</v>
      </c>
      <c r="H452" s="47">
        <f t="shared" si="87"/>
        <v>0</v>
      </c>
      <c r="I452" s="47">
        <f t="shared" si="88"/>
        <v>0</v>
      </c>
      <c r="J452" s="47">
        <f t="shared" si="89"/>
        <v>0</v>
      </c>
      <c r="K452" s="47">
        <f t="shared" si="90"/>
        <v>0</v>
      </c>
      <c r="L452" s="47">
        <f t="shared" si="91"/>
        <v>0</v>
      </c>
      <c r="M452" s="47">
        <f t="shared" si="92"/>
        <v>0</v>
      </c>
      <c r="N452" s="80">
        <v>0</v>
      </c>
      <c r="O452" s="47">
        <v>0</v>
      </c>
      <c r="P452" s="47">
        <v>0</v>
      </c>
      <c r="Q452" s="47">
        <v>0</v>
      </c>
      <c r="R452" s="47">
        <v>0</v>
      </c>
      <c r="S452" s="130">
        <v>0</v>
      </c>
      <c r="T452" s="47">
        <v>0</v>
      </c>
      <c r="U452" s="81">
        <f t="shared" si="94"/>
        <v>0</v>
      </c>
      <c r="V452" s="47">
        <v>0</v>
      </c>
      <c r="W452" s="47">
        <v>0</v>
      </c>
      <c r="X452" s="47">
        <v>0</v>
      </c>
      <c r="Y452" s="47">
        <v>0</v>
      </c>
      <c r="Z452" s="47">
        <v>0</v>
      </c>
      <c r="AA452" s="47">
        <v>0</v>
      </c>
      <c r="AB452" s="47">
        <v>0</v>
      </c>
      <c r="AC452" s="71">
        <f t="shared" si="95"/>
        <v>0</v>
      </c>
      <c r="AD452" s="113">
        <f t="shared" si="96"/>
        <v>0</v>
      </c>
    </row>
    <row r="453" spans="1:30" s="49" customFormat="1" ht="12.75" hidden="1">
      <c r="A453" s="94">
        <v>448</v>
      </c>
      <c r="B453" s="36"/>
      <c r="C453" s="141"/>
      <c r="D453" s="57"/>
      <c r="E453" s="79">
        <f t="shared" si="93"/>
        <v>0</v>
      </c>
      <c r="F453" s="80">
        <v>0</v>
      </c>
      <c r="G453" s="47">
        <f t="shared" si="86"/>
        <v>0</v>
      </c>
      <c r="H453" s="47">
        <f t="shared" si="87"/>
        <v>0</v>
      </c>
      <c r="I453" s="47">
        <f t="shared" si="88"/>
        <v>0</v>
      </c>
      <c r="J453" s="47">
        <f t="shared" si="89"/>
        <v>0</v>
      </c>
      <c r="K453" s="47">
        <f t="shared" si="90"/>
        <v>0</v>
      </c>
      <c r="L453" s="47">
        <f t="shared" si="91"/>
        <v>0</v>
      </c>
      <c r="M453" s="47">
        <f t="shared" si="92"/>
        <v>0</v>
      </c>
      <c r="N453" s="80">
        <v>0</v>
      </c>
      <c r="O453" s="47">
        <v>0</v>
      </c>
      <c r="P453" s="47">
        <v>0</v>
      </c>
      <c r="Q453" s="47">
        <v>0</v>
      </c>
      <c r="R453" s="47">
        <v>0</v>
      </c>
      <c r="S453" s="130">
        <v>0</v>
      </c>
      <c r="T453" s="47">
        <v>0</v>
      </c>
      <c r="U453" s="81">
        <f t="shared" si="94"/>
        <v>0</v>
      </c>
      <c r="V453" s="47">
        <v>0</v>
      </c>
      <c r="W453" s="47">
        <v>0</v>
      </c>
      <c r="X453" s="47">
        <v>0</v>
      </c>
      <c r="Y453" s="47">
        <v>0</v>
      </c>
      <c r="Z453" s="47">
        <v>0</v>
      </c>
      <c r="AA453" s="47">
        <v>0</v>
      </c>
      <c r="AB453" s="47">
        <v>0</v>
      </c>
      <c r="AC453" s="71">
        <f t="shared" si="95"/>
        <v>0</v>
      </c>
      <c r="AD453" s="113">
        <f t="shared" si="96"/>
        <v>0</v>
      </c>
    </row>
    <row r="454" spans="1:30" s="49" customFormat="1" ht="12.75" hidden="1">
      <c r="A454" s="94">
        <v>449</v>
      </c>
      <c r="B454" s="36"/>
      <c r="C454" s="141"/>
      <c r="D454" s="57"/>
      <c r="E454" s="79">
        <f t="shared" si="93"/>
        <v>0</v>
      </c>
      <c r="F454" s="80">
        <v>0</v>
      </c>
      <c r="G454" s="47">
        <f t="shared" si="86"/>
        <v>0</v>
      </c>
      <c r="H454" s="47">
        <f t="shared" si="87"/>
        <v>0</v>
      </c>
      <c r="I454" s="47">
        <f t="shared" si="88"/>
        <v>0</v>
      </c>
      <c r="J454" s="47">
        <f t="shared" si="89"/>
        <v>0</v>
      </c>
      <c r="K454" s="47">
        <f t="shared" si="90"/>
        <v>0</v>
      </c>
      <c r="L454" s="47">
        <f t="shared" si="91"/>
        <v>0</v>
      </c>
      <c r="M454" s="47">
        <f t="shared" si="92"/>
        <v>0</v>
      </c>
      <c r="N454" s="80">
        <v>0</v>
      </c>
      <c r="O454" s="47">
        <v>0</v>
      </c>
      <c r="P454" s="47">
        <v>0</v>
      </c>
      <c r="Q454" s="47">
        <v>0</v>
      </c>
      <c r="R454" s="47">
        <v>0</v>
      </c>
      <c r="S454" s="130">
        <v>0</v>
      </c>
      <c r="T454" s="47">
        <v>0</v>
      </c>
      <c r="U454" s="81">
        <f t="shared" si="94"/>
        <v>0</v>
      </c>
      <c r="V454" s="47">
        <v>0</v>
      </c>
      <c r="W454" s="47">
        <v>0</v>
      </c>
      <c r="X454" s="47">
        <v>0</v>
      </c>
      <c r="Y454" s="47">
        <v>0</v>
      </c>
      <c r="Z454" s="47">
        <v>0</v>
      </c>
      <c r="AA454" s="47">
        <v>0</v>
      </c>
      <c r="AB454" s="47">
        <v>0</v>
      </c>
      <c r="AC454" s="71">
        <f t="shared" si="95"/>
        <v>0</v>
      </c>
      <c r="AD454" s="113">
        <f t="shared" si="96"/>
        <v>0</v>
      </c>
    </row>
    <row r="455" spans="1:30" s="49" customFormat="1" ht="12.75" hidden="1">
      <c r="A455" s="94">
        <v>450</v>
      </c>
      <c r="B455" s="36"/>
      <c r="C455" s="141"/>
      <c r="D455" s="57"/>
      <c r="E455" s="79">
        <f t="shared" si="93"/>
        <v>0</v>
      </c>
      <c r="F455" s="80">
        <v>0</v>
      </c>
      <c r="G455" s="47">
        <f t="shared" si="86"/>
        <v>0</v>
      </c>
      <c r="H455" s="47">
        <f t="shared" si="87"/>
        <v>0</v>
      </c>
      <c r="I455" s="47">
        <f t="shared" si="88"/>
        <v>0</v>
      </c>
      <c r="J455" s="47">
        <f t="shared" si="89"/>
        <v>0</v>
      </c>
      <c r="K455" s="47">
        <f t="shared" si="90"/>
        <v>0</v>
      </c>
      <c r="L455" s="47">
        <f t="shared" si="91"/>
        <v>0</v>
      </c>
      <c r="M455" s="47">
        <f t="shared" si="92"/>
        <v>0</v>
      </c>
      <c r="N455" s="80">
        <v>0</v>
      </c>
      <c r="O455" s="47">
        <v>0</v>
      </c>
      <c r="P455" s="47">
        <v>0</v>
      </c>
      <c r="Q455" s="47">
        <v>0</v>
      </c>
      <c r="R455" s="47">
        <v>0</v>
      </c>
      <c r="S455" s="130">
        <v>0</v>
      </c>
      <c r="T455" s="47">
        <v>0</v>
      </c>
      <c r="U455" s="81">
        <f t="shared" si="94"/>
        <v>0</v>
      </c>
      <c r="V455" s="47">
        <v>0</v>
      </c>
      <c r="W455" s="47">
        <v>0</v>
      </c>
      <c r="X455" s="47">
        <v>0</v>
      </c>
      <c r="Y455" s="47">
        <v>0</v>
      </c>
      <c r="Z455" s="47">
        <v>0</v>
      </c>
      <c r="AA455" s="47">
        <v>0</v>
      </c>
      <c r="AB455" s="47">
        <v>0</v>
      </c>
      <c r="AC455" s="71">
        <f t="shared" si="95"/>
        <v>0</v>
      </c>
      <c r="AD455" s="113">
        <f t="shared" si="96"/>
        <v>0</v>
      </c>
    </row>
    <row r="456" spans="1:30" s="49" customFormat="1" ht="12.75" hidden="1">
      <c r="A456" s="94">
        <v>451</v>
      </c>
      <c r="B456" s="36"/>
      <c r="C456" s="141"/>
      <c r="D456" s="57"/>
      <c r="E456" s="79">
        <f t="shared" si="93"/>
        <v>0</v>
      </c>
      <c r="F456" s="80">
        <v>0</v>
      </c>
      <c r="G456" s="47">
        <f t="shared" si="86"/>
        <v>0</v>
      </c>
      <c r="H456" s="47">
        <f t="shared" si="87"/>
        <v>0</v>
      </c>
      <c r="I456" s="47">
        <f t="shared" si="88"/>
        <v>0</v>
      </c>
      <c r="J456" s="47">
        <f t="shared" si="89"/>
        <v>0</v>
      </c>
      <c r="K456" s="47">
        <f t="shared" si="90"/>
        <v>0</v>
      </c>
      <c r="L456" s="47">
        <f t="shared" si="91"/>
        <v>0</v>
      </c>
      <c r="M456" s="47">
        <f t="shared" si="92"/>
        <v>0</v>
      </c>
      <c r="N456" s="80">
        <v>0</v>
      </c>
      <c r="O456" s="47">
        <v>0</v>
      </c>
      <c r="P456" s="47">
        <v>0</v>
      </c>
      <c r="Q456" s="47">
        <v>0</v>
      </c>
      <c r="R456" s="47">
        <v>0</v>
      </c>
      <c r="S456" s="130">
        <v>0</v>
      </c>
      <c r="T456" s="47">
        <v>0</v>
      </c>
      <c r="U456" s="81">
        <f t="shared" si="94"/>
        <v>0</v>
      </c>
      <c r="V456" s="47">
        <v>0</v>
      </c>
      <c r="W456" s="47">
        <v>0</v>
      </c>
      <c r="X456" s="47">
        <v>0</v>
      </c>
      <c r="Y456" s="47">
        <v>0</v>
      </c>
      <c r="Z456" s="47">
        <v>0</v>
      </c>
      <c r="AA456" s="47">
        <v>0</v>
      </c>
      <c r="AB456" s="47">
        <v>0</v>
      </c>
      <c r="AC456" s="71">
        <f t="shared" si="95"/>
        <v>0</v>
      </c>
      <c r="AD456" s="113">
        <f t="shared" si="96"/>
        <v>0</v>
      </c>
    </row>
    <row r="457" spans="1:30" s="49" customFormat="1" ht="12.75" hidden="1">
      <c r="A457" s="94">
        <v>452</v>
      </c>
      <c r="B457" s="36"/>
      <c r="C457" s="141"/>
      <c r="D457" s="57"/>
      <c r="E457" s="79">
        <f t="shared" si="93"/>
        <v>0</v>
      </c>
      <c r="F457" s="80">
        <v>0</v>
      </c>
      <c r="G457" s="47">
        <f t="shared" si="86"/>
        <v>0</v>
      </c>
      <c r="H457" s="47">
        <f t="shared" si="87"/>
        <v>0</v>
      </c>
      <c r="I457" s="47">
        <f t="shared" si="88"/>
        <v>0</v>
      </c>
      <c r="J457" s="47">
        <f t="shared" si="89"/>
        <v>0</v>
      </c>
      <c r="K457" s="47">
        <f t="shared" si="90"/>
        <v>0</v>
      </c>
      <c r="L457" s="47">
        <f t="shared" si="91"/>
        <v>0</v>
      </c>
      <c r="M457" s="47">
        <f t="shared" si="92"/>
        <v>0</v>
      </c>
      <c r="N457" s="80">
        <v>0</v>
      </c>
      <c r="O457" s="47">
        <v>0</v>
      </c>
      <c r="P457" s="47">
        <v>0</v>
      </c>
      <c r="Q457" s="47">
        <v>0</v>
      </c>
      <c r="R457" s="47">
        <v>0</v>
      </c>
      <c r="S457" s="130">
        <v>0</v>
      </c>
      <c r="T457" s="47">
        <v>0</v>
      </c>
      <c r="U457" s="81">
        <f t="shared" si="94"/>
        <v>0</v>
      </c>
      <c r="V457" s="47">
        <v>0</v>
      </c>
      <c r="W457" s="47">
        <v>0</v>
      </c>
      <c r="X457" s="47">
        <v>0</v>
      </c>
      <c r="Y457" s="47">
        <v>0</v>
      </c>
      <c r="Z457" s="47">
        <v>0</v>
      </c>
      <c r="AA457" s="47">
        <v>0</v>
      </c>
      <c r="AB457" s="47">
        <v>0</v>
      </c>
      <c r="AC457" s="71">
        <f t="shared" si="95"/>
        <v>0</v>
      </c>
      <c r="AD457" s="113">
        <f t="shared" si="96"/>
        <v>0</v>
      </c>
    </row>
    <row r="458" spans="1:30" s="49" customFormat="1" ht="12.75" hidden="1">
      <c r="A458" s="94">
        <v>453</v>
      </c>
      <c r="B458" s="36"/>
      <c r="C458" s="141"/>
      <c r="D458" s="57"/>
      <c r="E458" s="79">
        <f t="shared" si="93"/>
        <v>0</v>
      </c>
      <c r="F458" s="80">
        <v>0</v>
      </c>
      <c r="G458" s="47">
        <f t="shared" ref="G458:G505" si="97">(E458+J458+L458+K458+M458)*1%</f>
        <v>0</v>
      </c>
      <c r="H458" s="47">
        <f t="shared" ref="H458:H505" si="98">(E458+J458+L458+K458+M458)*8%</f>
        <v>0</v>
      </c>
      <c r="I458" s="47">
        <f t="shared" ref="I458:I505" si="99">H458/2</f>
        <v>0</v>
      </c>
      <c r="J458" s="47">
        <f t="shared" ref="J458:J505" si="100">E458/12</f>
        <v>0</v>
      </c>
      <c r="K458" s="47">
        <f t="shared" ref="K458:K505" si="101">E458/12</f>
        <v>0</v>
      </c>
      <c r="L458" s="47">
        <f t="shared" ref="L458:L505" si="102">K458/3</f>
        <v>0</v>
      </c>
      <c r="M458" s="47">
        <f t="shared" ref="M458:M505" si="103">E458/12</f>
        <v>0</v>
      </c>
      <c r="N458" s="80">
        <v>0</v>
      </c>
      <c r="O458" s="47">
        <v>0</v>
      </c>
      <c r="P458" s="47">
        <v>0</v>
      </c>
      <c r="Q458" s="47">
        <v>0</v>
      </c>
      <c r="R458" s="47">
        <v>0</v>
      </c>
      <c r="S458" s="130">
        <v>0</v>
      </c>
      <c r="T458" s="47">
        <v>0</v>
      </c>
      <c r="U458" s="81">
        <f t="shared" si="94"/>
        <v>0</v>
      </c>
      <c r="V458" s="47">
        <v>0</v>
      </c>
      <c r="W458" s="47">
        <v>0</v>
      </c>
      <c r="X458" s="47">
        <v>0</v>
      </c>
      <c r="Y458" s="47">
        <v>0</v>
      </c>
      <c r="Z458" s="47">
        <v>0</v>
      </c>
      <c r="AA458" s="47">
        <v>0</v>
      </c>
      <c r="AB458" s="47">
        <v>0</v>
      </c>
      <c r="AC458" s="71">
        <f t="shared" si="95"/>
        <v>0</v>
      </c>
      <c r="AD458" s="113">
        <f t="shared" si="96"/>
        <v>0</v>
      </c>
    </row>
    <row r="459" spans="1:30" s="49" customFormat="1" ht="12.75" hidden="1">
      <c r="A459" s="94">
        <v>454</v>
      </c>
      <c r="B459" s="36"/>
      <c r="C459" s="141"/>
      <c r="D459" s="57"/>
      <c r="E459" s="79">
        <f t="shared" ref="E459:E505" si="104">C459*D459</f>
        <v>0</v>
      </c>
      <c r="F459" s="80">
        <v>0</v>
      </c>
      <c r="G459" s="47">
        <f t="shared" si="97"/>
        <v>0</v>
      </c>
      <c r="H459" s="47">
        <f t="shared" si="98"/>
        <v>0</v>
      </c>
      <c r="I459" s="47">
        <f t="shared" si="99"/>
        <v>0</v>
      </c>
      <c r="J459" s="47">
        <f t="shared" si="100"/>
        <v>0</v>
      </c>
      <c r="K459" s="47">
        <f t="shared" si="101"/>
        <v>0</v>
      </c>
      <c r="L459" s="47">
        <f t="shared" si="102"/>
        <v>0</v>
      </c>
      <c r="M459" s="47">
        <f t="shared" si="103"/>
        <v>0</v>
      </c>
      <c r="N459" s="80">
        <v>0</v>
      </c>
      <c r="O459" s="47">
        <v>0</v>
      </c>
      <c r="P459" s="47">
        <v>0</v>
      </c>
      <c r="Q459" s="47">
        <v>0</v>
      </c>
      <c r="R459" s="47">
        <v>0</v>
      </c>
      <c r="S459" s="130">
        <v>0</v>
      </c>
      <c r="T459" s="47">
        <v>0</v>
      </c>
      <c r="U459" s="81">
        <f t="shared" ref="U459:U505" si="105">SUM(F459:T459)</f>
        <v>0</v>
      </c>
      <c r="V459" s="47">
        <v>0</v>
      </c>
      <c r="W459" s="47">
        <v>0</v>
      </c>
      <c r="X459" s="47">
        <v>0</v>
      </c>
      <c r="Y459" s="47">
        <v>0</v>
      </c>
      <c r="Z459" s="47">
        <v>0</v>
      </c>
      <c r="AA459" s="47">
        <v>0</v>
      </c>
      <c r="AB459" s="47">
        <v>0</v>
      </c>
      <c r="AC459" s="71">
        <f t="shared" ref="AC459:AC505" si="106">SUM(V459:AB459)</f>
        <v>0</v>
      </c>
      <c r="AD459" s="113">
        <f t="shared" ref="AD459:AD505" si="107">E459+U459+AC459</f>
        <v>0</v>
      </c>
    </row>
    <row r="460" spans="1:30" s="49" customFormat="1" ht="12.75" hidden="1">
      <c r="A460" s="94">
        <v>455</v>
      </c>
      <c r="B460" s="36"/>
      <c r="C460" s="141"/>
      <c r="D460" s="57"/>
      <c r="E460" s="79">
        <f t="shared" si="104"/>
        <v>0</v>
      </c>
      <c r="F460" s="80">
        <v>0</v>
      </c>
      <c r="G460" s="47">
        <f t="shared" si="97"/>
        <v>0</v>
      </c>
      <c r="H460" s="47">
        <f t="shared" si="98"/>
        <v>0</v>
      </c>
      <c r="I460" s="47">
        <f t="shared" si="99"/>
        <v>0</v>
      </c>
      <c r="J460" s="47">
        <f t="shared" si="100"/>
        <v>0</v>
      </c>
      <c r="K460" s="47">
        <f t="shared" si="101"/>
        <v>0</v>
      </c>
      <c r="L460" s="47">
        <f t="shared" si="102"/>
        <v>0</v>
      </c>
      <c r="M460" s="47">
        <f t="shared" si="103"/>
        <v>0</v>
      </c>
      <c r="N460" s="80">
        <v>0</v>
      </c>
      <c r="O460" s="47">
        <v>0</v>
      </c>
      <c r="P460" s="47">
        <v>0</v>
      </c>
      <c r="Q460" s="47">
        <v>0</v>
      </c>
      <c r="R460" s="47">
        <v>0</v>
      </c>
      <c r="S460" s="130">
        <v>0</v>
      </c>
      <c r="T460" s="47">
        <v>0</v>
      </c>
      <c r="U460" s="81">
        <f t="shared" si="105"/>
        <v>0</v>
      </c>
      <c r="V460" s="47">
        <v>0</v>
      </c>
      <c r="W460" s="47">
        <v>0</v>
      </c>
      <c r="X460" s="47">
        <v>0</v>
      </c>
      <c r="Y460" s="47">
        <v>0</v>
      </c>
      <c r="Z460" s="47">
        <v>0</v>
      </c>
      <c r="AA460" s="47">
        <v>0</v>
      </c>
      <c r="AB460" s="47">
        <v>0</v>
      </c>
      <c r="AC460" s="71">
        <f t="shared" si="106"/>
        <v>0</v>
      </c>
      <c r="AD460" s="113">
        <f t="shared" si="107"/>
        <v>0</v>
      </c>
    </row>
    <row r="461" spans="1:30" s="49" customFormat="1" ht="12.75" hidden="1">
      <c r="A461" s="94">
        <v>456</v>
      </c>
      <c r="B461" s="36"/>
      <c r="C461" s="141"/>
      <c r="D461" s="57"/>
      <c r="E461" s="79">
        <f t="shared" si="104"/>
        <v>0</v>
      </c>
      <c r="F461" s="80">
        <v>0</v>
      </c>
      <c r="G461" s="47">
        <f t="shared" si="97"/>
        <v>0</v>
      </c>
      <c r="H461" s="47">
        <f t="shared" si="98"/>
        <v>0</v>
      </c>
      <c r="I461" s="47">
        <f t="shared" si="99"/>
        <v>0</v>
      </c>
      <c r="J461" s="47">
        <f t="shared" si="100"/>
        <v>0</v>
      </c>
      <c r="K461" s="47">
        <f t="shared" si="101"/>
        <v>0</v>
      </c>
      <c r="L461" s="47">
        <f t="shared" si="102"/>
        <v>0</v>
      </c>
      <c r="M461" s="47">
        <f t="shared" si="103"/>
        <v>0</v>
      </c>
      <c r="N461" s="80">
        <v>0</v>
      </c>
      <c r="O461" s="47">
        <v>0</v>
      </c>
      <c r="P461" s="47">
        <v>0</v>
      </c>
      <c r="Q461" s="47">
        <v>0</v>
      </c>
      <c r="R461" s="47">
        <v>0</v>
      </c>
      <c r="S461" s="130">
        <v>0</v>
      </c>
      <c r="T461" s="47">
        <v>0</v>
      </c>
      <c r="U461" s="81">
        <f t="shared" si="105"/>
        <v>0</v>
      </c>
      <c r="V461" s="47">
        <v>0</v>
      </c>
      <c r="W461" s="47">
        <v>0</v>
      </c>
      <c r="X461" s="47">
        <v>0</v>
      </c>
      <c r="Y461" s="47">
        <v>0</v>
      </c>
      <c r="Z461" s="47">
        <v>0</v>
      </c>
      <c r="AA461" s="47">
        <v>0</v>
      </c>
      <c r="AB461" s="47">
        <v>0</v>
      </c>
      <c r="AC461" s="71">
        <f t="shared" si="106"/>
        <v>0</v>
      </c>
      <c r="AD461" s="113">
        <f t="shared" si="107"/>
        <v>0</v>
      </c>
    </row>
    <row r="462" spans="1:30" s="49" customFormat="1" ht="12.75" hidden="1">
      <c r="A462" s="94">
        <v>457</v>
      </c>
      <c r="B462" s="36"/>
      <c r="C462" s="141"/>
      <c r="D462" s="57"/>
      <c r="E462" s="79">
        <f t="shared" si="104"/>
        <v>0</v>
      </c>
      <c r="F462" s="80">
        <v>0</v>
      </c>
      <c r="G462" s="47">
        <f t="shared" si="97"/>
        <v>0</v>
      </c>
      <c r="H462" s="47">
        <f t="shared" si="98"/>
        <v>0</v>
      </c>
      <c r="I462" s="47">
        <f t="shared" si="99"/>
        <v>0</v>
      </c>
      <c r="J462" s="47">
        <f t="shared" si="100"/>
        <v>0</v>
      </c>
      <c r="K462" s="47">
        <f t="shared" si="101"/>
        <v>0</v>
      </c>
      <c r="L462" s="47">
        <f t="shared" si="102"/>
        <v>0</v>
      </c>
      <c r="M462" s="47">
        <f t="shared" si="103"/>
        <v>0</v>
      </c>
      <c r="N462" s="80">
        <v>0</v>
      </c>
      <c r="O462" s="47">
        <v>0</v>
      </c>
      <c r="P462" s="47">
        <v>0</v>
      </c>
      <c r="Q462" s="47">
        <v>0</v>
      </c>
      <c r="R462" s="47">
        <v>0</v>
      </c>
      <c r="S462" s="130">
        <v>0</v>
      </c>
      <c r="T462" s="47">
        <v>0</v>
      </c>
      <c r="U462" s="81">
        <f t="shared" si="105"/>
        <v>0</v>
      </c>
      <c r="V462" s="47">
        <v>0</v>
      </c>
      <c r="W462" s="47">
        <v>0</v>
      </c>
      <c r="X462" s="47">
        <v>0</v>
      </c>
      <c r="Y462" s="47">
        <v>0</v>
      </c>
      <c r="Z462" s="47">
        <v>0</v>
      </c>
      <c r="AA462" s="47">
        <v>0</v>
      </c>
      <c r="AB462" s="47">
        <v>0</v>
      </c>
      <c r="AC462" s="71">
        <f t="shared" si="106"/>
        <v>0</v>
      </c>
      <c r="AD462" s="113">
        <f t="shared" si="107"/>
        <v>0</v>
      </c>
    </row>
    <row r="463" spans="1:30" s="49" customFormat="1" ht="12.75" hidden="1">
      <c r="A463" s="94">
        <v>458</v>
      </c>
      <c r="B463" s="36"/>
      <c r="C463" s="141"/>
      <c r="D463" s="57"/>
      <c r="E463" s="79">
        <f t="shared" si="104"/>
        <v>0</v>
      </c>
      <c r="F463" s="80">
        <v>0</v>
      </c>
      <c r="G463" s="47">
        <f t="shared" si="97"/>
        <v>0</v>
      </c>
      <c r="H463" s="47">
        <f t="shared" si="98"/>
        <v>0</v>
      </c>
      <c r="I463" s="47">
        <f t="shared" si="99"/>
        <v>0</v>
      </c>
      <c r="J463" s="47">
        <f t="shared" si="100"/>
        <v>0</v>
      </c>
      <c r="K463" s="47">
        <f t="shared" si="101"/>
        <v>0</v>
      </c>
      <c r="L463" s="47">
        <f t="shared" si="102"/>
        <v>0</v>
      </c>
      <c r="M463" s="47">
        <f t="shared" si="103"/>
        <v>0</v>
      </c>
      <c r="N463" s="80">
        <v>0</v>
      </c>
      <c r="O463" s="47">
        <v>0</v>
      </c>
      <c r="P463" s="47">
        <v>0</v>
      </c>
      <c r="Q463" s="47">
        <v>0</v>
      </c>
      <c r="R463" s="47">
        <v>0</v>
      </c>
      <c r="S463" s="130">
        <v>0</v>
      </c>
      <c r="T463" s="47">
        <v>0</v>
      </c>
      <c r="U463" s="81">
        <f t="shared" si="105"/>
        <v>0</v>
      </c>
      <c r="V463" s="47">
        <v>0</v>
      </c>
      <c r="W463" s="47">
        <v>0</v>
      </c>
      <c r="X463" s="47">
        <v>0</v>
      </c>
      <c r="Y463" s="47">
        <v>0</v>
      </c>
      <c r="Z463" s="47">
        <v>0</v>
      </c>
      <c r="AA463" s="47">
        <v>0</v>
      </c>
      <c r="AB463" s="47">
        <v>0</v>
      </c>
      <c r="AC463" s="71">
        <f t="shared" si="106"/>
        <v>0</v>
      </c>
      <c r="AD463" s="113">
        <f t="shared" si="107"/>
        <v>0</v>
      </c>
    </row>
    <row r="464" spans="1:30" s="49" customFormat="1" ht="12.75" hidden="1">
      <c r="A464" s="94">
        <v>459</v>
      </c>
      <c r="B464" s="36"/>
      <c r="C464" s="141"/>
      <c r="D464" s="57"/>
      <c r="E464" s="79">
        <f t="shared" si="104"/>
        <v>0</v>
      </c>
      <c r="F464" s="80">
        <v>0</v>
      </c>
      <c r="G464" s="47">
        <f t="shared" si="97"/>
        <v>0</v>
      </c>
      <c r="H464" s="47">
        <f t="shared" si="98"/>
        <v>0</v>
      </c>
      <c r="I464" s="47">
        <f t="shared" si="99"/>
        <v>0</v>
      </c>
      <c r="J464" s="47">
        <f t="shared" si="100"/>
        <v>0</v>
      </c>
      <c r="K464" s="47">
        <f t="shared" si="101"/>
        <v>0</v>
      </c>
      <c r="L464" s="47">
        <f t="shared" si="102"/>
        <v>0</v>
      </c>
      <c r="M464" s="47">
        <f t="shared" si="103"/>
        <v>0</v>
      </c>
      <c r="N464" s="80">
        <v>0</v>
      </c>
      <c r="O464" s="47">
        <v>0</v>
      </c>
      <c r="P464" s="47">
        <v>0</v>
      </c>
      <c r="Q464" s="47">
        <v>0</v>
      </c>
      <c r="R464" s="47">
        <v>0</v>
      </c>
      <c r="S464" s="130">
        <v>0</v>
      </c>
      <c r="T464" s="47">
        <v>0</v>
      </c>
      <c r="U464" s="81">
        <f t="shared" si="105"/>
        <v>0</v>
      </c>
      <c r="V464" s="47">
        <v>0</v>
      </c>
      <c r="W464" s="47">
        <v>0</v>
      </c>
      <c r="X464" s="47">
        <v>0</v>
      </c>
      <c r="Y464" s="47">
        <v>0</v>
      </c>
      <c r="Z464" s="47">
        <v>0</v>
      </c>
      <c r="AA464" s="47">
        <v>0</v>
      </c>
      <c r="AB464" s="47">
        <v>0</v>
      </c>
      <c r="AC464" s="71">
        <f t="shared" si="106"/>
        <v>0</v>
      </c>
      <c r="AD464" s="113">
        <f t="shared" si="107"/>
        <v>0</v>
      </c>
    </row>
    <row r="465" spans="1:30" s="49" customFormat="1" ht="12.75" hidden="1">
      <c r="A465" s="94">
        <v>460</v>
      </c>
      <c r="B465" s="36"/>
      <c r="C465" s="141"/>
      <c r="D465" s="57"/>
      <c r="E465" s="79">
        <f t="shared" si="104"/>
        <v>0</v>
      </c>
      <c r="F465" s="80">
        <v>0</v>
      </c>
      <c r="G465" s="47">
        <f t="shared" si="97"/>
        <v>0</v>
      </c>
      <c r="H465" s="47">
        <f t="shared" si="98"/>
        <v>0</v>
      </c>
      <c r="I465" s="47">
        <f t="shared" si="99"/>
        <v>0</v>
      </c>
      <c r="J465" s="47">
        <f t="shared" si="100"/>
        <v>0</v>
      </c>
      <c r="K465" s="47">
        <f t="shared" si="101"/>
        <v>0</v>
      </c>
      <c r="L465" s="47">
        <f t="shared" si="102"/>
        <v>0</v>
      </c>
      <c r="M465" s="47">
        <f t="shared" si="103"/>
        <v>0</v>
      </c>
      <c r="N465" s="80">
        <v>0</v>
      </c>
      <c r="O465" s="47">
        <v>0</v>
      </c>
      <c r="P465" s="47">
        <v>0</v>
      </c>
      <c r="Q465" s="47">
        <v>0</v>
      </c>
      <c r="R465" s="47">
        <v>0</v>
      </c>
      <c r="S465" s="130">
        <v>0</v>
      </c>
      <c r="T465" s="47">
        <v>0</v>
      </c>
      <c r="U465" s="81">
        <f t="shared" si="105"/>
        <v>0</v>
      </c>
      <c r="V465" s="47">
        <v>0</v>
      </c>
      <c r="W465" s="47">
        <v>0</v>
      </c>
      <c r="X465" s="47">
        <v>0</v>
      </c>
      <c r="Y465" s="47">
        <v>0</v>
      </c>
      <c r="Z465" s="47">
        <v>0</v>
      </c>
      <c r="AA465" s="47">
        <v>0</v>
      </c>
      <c r="AB465" s="47">
        <v>0</v>
      </c>
      <c r="AC465" s="71">
        <f t="shared" si="106"/>
        <v>0</v>
      </c>
      <c r="AD465" s="113">
        <f t="shared" si="107"/>
        <v>0</v>
      </c>
    </row>
    <row r="466" spans="1:30" s="49" customFormat="1" ht="12.75" hidden="1">
      <c r="A466" s="94">
        <v>461</v>
      </c>
      <c r="B466" s="36"/>
      <c r="C466" s="141"/>
      <c r="D466" s="57"/>
      <c r="E466" s="79">
        <f t="shared" si="104"/>
        <v>0</v>
      </c>
      <c r="F466" s="80">
        <v>0</v>
      </c>
      <c r="G466" s="47">
        <f t="shared" si="97"/>
        <v>0</v>
      </c>
      <c r="H466" s="47">
        <f t="shared" si="98"/>
        <v>0</v>
      </c>
      <c r="I466" s="47">
        <f t="shared" si="99"/>
        <v>0</v>
      </c>
      <c r="J466" s="47">
        <f t="shared" si="100"/>
        <v>0</v>
      </c>
      <c r="K466" s="47">
        <f t="shared" si="101"/>
        <v>0</v>
      </c>
      <c r="L466" s="47">
        <f t="shared" si="102"/>
        <v>0</v>
      </c>
      <c r="M466" s="47">
        <f t="shared" si="103"/>
        <v>0</v>
      </c>
      <c r="N466" s="80">
        <v>0</v>
      </c>
      <c r="O466" s="47">
        <v>0</v>
      </c>
      <c r="P466" s="47">
        <v>0</v>
      </c>
      <c r="Q466" s="47">
        <v>0</v>
      </c>
      <c r="R466" s="47">
        <v>0</v>
      </c>
      <c r="S466" s="130">
        <v>0</v>
      </c>
      <c r="T466" s="47">
        <v>0</v>
      </c>
      <c r="U466" s="81">
        <f t="shared" si="105"/>
        <v>0</v>
      </c>
      <c r="V466" s="47">
        <v>0</v>
      </c>
      <c r="W466" s="47">
        <v>0</v>
      </c>
      <c r="X466" s="47">
        <v>0</v>
      </c>
      <c r="Y466" s="47">
        <v>0</v>
      </c>
      <c r="Z466" s="47">
        <v>0</v>
      </c>
      <c r="AA466" s="47">
        <v>0</v>
      </c>
      <c r="AB466" s="47">
        <v>0</v>
      </c>
      <c r="AC466" s="71">
        <f t="shared" si="106"/>
        <v>0</v>
      </c>
      <c r="AD466" s="113">
        <f t="shared" si="107"/>
        <v>0</v>
      </c>
    </row>
    <row r="467" spans="1:30" s="49" customFormat="1" ht="12.75" hidden="1">
      <c r="A467" s="94">
        <v>462</v>
      </c>
      <c r="B467" s="36"/>
      <c r="C467" s="141"/>
      <c r="D467" s="57"/>
      <c r="E467" s="79">
        <f t="shared" si="104"/>
        <v>0</v>
      </c>
      <c r="F467" s="80">
        <v>0</v>
      </c>
      <c r="G467" s="47">
        <f t="shared" si="97"/>
        <v>0</v>
      </c>
      <c r="H467" s="47">
        <f t="shared" si="98"/>
        <v>0</v>
      </c>
      <c r="I467" s="47">
        <f t="shared" si="99"/>
        <v>0</v>
      </c>
      <c r="J467" s="47">
        <f t="shared" si="100"/>
        <v>0</v>
      </c>
      <c r="K467" s="47">
        <f t="shared" si="101"/>
        <v>0</v>
      </c>
      <c r="L467" s="47">
        <f t="shared" si="102"/>
        <v>0</v>
      </c>
      <c r="M467" s="47">
        <f t="shared" si="103"/>
        <v>0</v>
      </c>
      <c r="N467" s="80">
        <v>0</v>
      </c>
      <c r="O467" s="47">
        <v>0</v>
      </c>
      <c r="P467" s="47">
        <v>0</v>
      </c>
      <c r="Q467" s="47">
        <v>0</v>
      </c>
      <c r="R467" s="47">
        <v>0</v>
      </c>
      <c r="S467" s="130">
        <v>0</v>
      </c>
      <c r="T467" s="47">
        <v>0</v>
      </c>
      <c r="U467" s="81">
        <f t="shared" si="105"/>
        <v>0</v>
      </c>
      <c r="V467" s="47">
        <v>0</v>
      </c>
      <c r="W467" s="47">
        <v>0</v>
      </c>
      <c r="X467" s="47">
        <v>0</v>
      </c>
      <c r="Y467" s="47">
        <v>0</v>
      </c>
      <c r="Z467" s="47">
        <v>0</v>
      </c>
      <c r="AA467" s="47">
        <v>0</v>
      </c>
      <c r="AB467" s="47">
        <v>0</v>
      </c>
      <c r="AC467" s="71">
        <f t="shared" si="106"/>
        <v>0</v>
      </c>
      <c r="AD467" s="113">
        <f t="shared" si="107"/>
        <v>0</v>
      </c>
    </row>
    <row r="468" spans="1:30" s="49" customFormat="1" ht="12.75" hidden="1">
      <c r="A468" s="94">
        <v>463</v>
      </c>
      <c r="B468" s="36"/>
      <c r="C468" s="141"/>
      <c r="D468" s="57"/>
      <c r="E468" s="79">
        <f t="shared" si="104"/>
        <v>0</v>
      </c>
      <c r="F468" s="80">
        <v>0</v>
      </c>
      <c r="G468" s="47">
        <f t="shared" si="97"/>
        <v>0</v>
      </c>
      <c r="H468" s="47">
        <f t="shared" si="98"/>
        <v>0</v>
      </c>
      <c r="I468" s="47">
        <f t="shared" si="99"/>
        <v>0</v>
      </c>
      <c r="J468" s="47">
        <f t="shared" si="100"/>
        <v>0</v>
      </c>
      <c r="K468" s="47">
        <f t="shared" si="101"/>
        <v>0</v>
      </c>
      <c r="L468" s="47">
        <f t="shared" si="102"/>
        <v>0</v>
      </c>
      <c r="M468" s="47">
        <f t="shared" si="103"/>
        <v>0</v>
      </c>
      <c r="N468" s="80">
        <v>0</v>
      </c>
      <c r="O468" s="47">
        <v>0</v>
      </c>
      <c r="P468" s="47">
        <v>0</v>
      </c>
      <c r="Q468" s="47">
        <v>0</v>
      </c>
      <c r="R468" s="47">
        <v>0</v>
      </c>
      <c r="S468" s="130">
        <v>0</v>
      </c>
      <c r="T468" s="47">
        <v>0</v>
      </c>
      <c r="U468" s="81">
        <f t="shared" si="105"/>
        <v>0</v>
      </c>
      <c r="V468" s="47">
        <v>0</v>
      </c>
      <c r="W468" s="47">
        <v>0</v>
      </c>
      <c r="X468" s="47">
        <v>0</v>
      </c>
      <c r="Y468" s="47">
        <v>0</v>
      </c>
      <c r="Z468" s="47">
        <v>0</v>
      </c>
      <c r="AA468" s="47">
        <v>0</v>
      </c>
      <c r="AB468" s="47">
        <v>0</v>
      </c>
      <c r="AC468" s="71">
        <f t="shared" si="106"/>
        <v>0</v>
      </c>
      <c r="AD468" s="113">
        <f t="shared" si="107"/>
        <v>0</v>
      </c>
    </row>
    <row r="469" spans="1:30" s="49" customFormat="1" ht="12.75" hidden="1">
      <c r="A469" s="94">
        <v>464</v>
      </c>
      <c r="B469" s="36"/>
      <c r="C469" s="141"/>
      <c r="D469" s="57"/>
      <c r="E469" s="79">
        <f t="shared" si="104"/>
        <v>0</v>
      </c>
      <c r="F469" s="80">
        <v>0</v>
      </c>
      <c r="G469" s="47">
        <f t="shared" si="97"/>
        <v>0</v>
      </c>
      <c r="H469" s="47">
        <f t="shared" si="98"/>
        <v>0</v>
      </c>
      <c r="I469" s="47">
        <f t="shared" si="99"/>
        <v>0</v>
      </c>
      <c r="J469" s="47">
        <f t="shared" si="100"/>
        <v>0</v>
      </c>
      <c r="K469" s="47">
        <f t="shared" si="101"/>
        <v>0</v>
      </c>
      <c r="L469" s="47">
        <f t="shared" si="102"/>
        <v>0</v>
      </c>
      <c r="M469" s="47">
        <f t="shared" si="103"/>
        <v>0</v>
      </c>
      <c r="N469" s="80">
        <v>0</v>
      </c>
      <c r="O469" s="47">
        <v>0</v>
      </c>
      <c r="P469" s="47">
        <v>0</v>
      </c>
      <c r="Q469" s="47">
        <v>0</v>
      </c>
      <c r="R469" s="47">
        <v>0</v>
      </c>
      <c r="S469" s="130">
        <v>0</v>
      </c>
      <c r="T469" s="47">
        <v>0</v>
      </c>
      <c r="U469" s="81">
        <f t="shared" si="105"/>
        <v>0</v>
      </c>
      <c r="V469" s="47">
        <v>0</v>
      </c>
      <c r="W469" s="47">
        <v>0</v>
      </c>
      <c r="X469" s="47">
        <v>0</v>
      </c>
      <c r="Y469" s="47">
        <v>0</v>
      </c>
      <c r="Z469" s="47">
        <v>0</v>
      </c>
      <c r="AA469" s="47">
        <v>0</v>
      </c>
      <c r="AB469" s="47">
        <v>0</v>
      </c>
      <c r="AC469" s="71">
        <f t="shared" si="106"/>
        <v>0</v>
      </c>
      <c r="AD469" s="113">
        <f t="shared" si="107"/>
        <v>0</v>
      </c>
    </row>
    <row r="470" spans="1:30" s="49" customFormat="1" ht="12.75" hidden="1">
      <c r="A470" s="94">
        <v>465</v>
      </c>
      <c r="B470" s="36"/>
      <c r="C470" s="141"/>
      <c r="D470" s="57"/>
      <c r="E470" s="79">
        <f t="shared" si="104"/>
        <v>0</v>
      </c>
      <c r="F470" s="80">
        <v>0</v>
      </c>
      <c r="G470" s="47">
        <f t="shared" si="97"/>
        <v>0</v>
      </c>
      <c r="H470" s="47">
        <f t="shared" si="98"/>
        <v>0</v>
      </c>
      <c r="I470" s="47">
        <f t="shared" si="99"/>
        <v>0</v>
      </c>
      <c r="J470" s="47">
        <f t="shared" si="100"/>
        <v>0</v>
      </c>
      <c r="K470" s="47">
        <f t="shared" si="101"/>
        <v>0</v>
      </c>
      <c r="L470" s="47">
        <f t="shared" si="102"/>
        <v>0</v>
      </c>
      <c r="M470" s="47">
        <f t="shared" si="103"/>
        <v>0</v>
      </c>
      <c r="N470" s="80">
        <v>0</v>
      </c>
      <c r="O470" s="47">
        <v>0</v>
      </c>
      <c r="P470" s="47">
        <v>0</v>
      </c>
      <c r="Q470" s="47">
        <v>0</v>
      </c>
      <c r="R470" s="47">
        <v>0</v>
      </c>
      <c r="S470" s="130">
        <v>0</v>
      </c>
      <c r="T470" s="47">
        <v>0</v>
      </c>
      <c r="U470" s="81">
        <f t="shared" si="105"/>
        <v>0</v>
      </c>
      <c r="V470" s="47">
        <v>0</v>
      </c>
      <c r="W470" s="47">
        <v>0</v>
      </c>
      <c r="X470" s="47">
        <v>0</v>
      </c>
      <c r="Y470" s="47">
        <v>0</v>
      </c>
      <c r="Z470" s="47">
        <v>0</v>
      </c>
      <c r="AA470" s="47">
        <v>0</v>
      </c>
      <c r="AB470" s="47">
        <v>0</v>
      </c>
      <c r="AC470" s="71">
        <f t="shared" si="106"/>
        <v>0</v>
      </c>
      <c r="AD470" s="113">
        <f t="shared" si="107"/>
        <v>0</v>
      </c>
    </row>
    <row r="471" spans="1:30" s="49" customFormat="1" ht="12.75" hidden="1">
      <c r="A471" s="94">
        <v>466</v>
      </c>
      <c r="B471" s="36"/>
      <c r="C471" s="141"/>
      <c r="D471" s="57"/>
      <c r="E471" s="79">
        <f t="shared" si="104"/>
        <v>0</v>
      </c>
      <c r="F471" s="80">
        <v>0</v>
      </c>
      <c r="G471" s="47">
        <f t="shared" si="97"/>
        <v>0</v>
      </c>
      <c r="H471" s="47">
        <f t="shared" si="98"/>
        <v>0</v>
      </c>
      <c r="I471" s="47">
        <f t="shared" si="99"/>
        <v>0</v>
      </c>
      <c r="J471" s="47">
        <f t="shared" si="100"/>
        <v>0</v>
      </c>
      <c r="K471" s="47">
        <f t="shared" si="101"/>
        <v>0</v>
      </c>
      <c r="L471" s="47">
        <f t="shared" si="102"/>
        <v>0</v>
      </c>
      <c r="M471" s="47">
        <f t="shared" si="103"/>
        <v>0</v>
      </c>
      <c r="N471" s="80">
        <v>0</v>
      </c>
      <c r="O471" s="47">
        <v>0</v>
      </c>
      <c r="P471" s="47">
        <v>0</v>
      </c>
      <c r="Q471" s="47">
        <v>0</v>
      </c>
      <c r="R471" s="47">
        <v>0</v>
      </c>
      <c r="S471" s="130">
        <v>0</v>
      </c>
      <c r="T471" s="47">
        <v>0</v>
      </c>
      <c r="U471" s="81">
        <f t="shared" si="105"/>
        <v>0</v>
      </c>
      <c r="V471" s="47">
        <v>0</v>
      </c>
      <c r="W471" s="47">
        <v>0</v>
      </c>
      <c r="X471" s="47">
        <v>0</v>
      </c>
      <c r="Y471" s="47">
        <v>0</v>
      </c>
      <c r="Z471" s="47">
        <v>0</v>
      </c>
      <c r="AA471" s="47">
        <v>0</v>
      </c>
      <c r="AB471" s="47">
        <v>0</v>
      </c>
      <c r="AC471" s="71">
        <f t="shared" si="106"/>
        <v>0</v>
      </c>
      <c r="AD471" s="113">
        <f t="shared" si="107"/>
        <v>0</v>
      </c>
    </row>
    <row r="472" spans="1:30" s="49" customFormat="1" ht="12.75" hidden="1">
      <c r="A472" s="94">
        <v>467</v>
      </c>
      <c r="B472" s="36"/>
      <c r="C472" s="141"/>
      <c r="D472" s="57"/>
      <c r="E472" s="79">
        <f t="shared" si="104"/>
        <v>0</v>
      </c>
      <c r="F472" s="80">
        <v>0</v>
      </c>
      <c r="G472" s="47">
        <f t="shared" si="97"/>
        <v>0</v>
      </c>
      <c r="H472" s="47">
        <f t="shared" si="98"/>
        <v>0</v>
      </c>
      <c r="I472" s="47">
        <f t="shared" si="99"/>
        <v>0</v>
      </c>
      <c r="J472" s="47">
        <f t="shared" si="100"/>
        <v>0</v>
      </c>
      <c r="K472" s="47">
        <f t="shared" si="101"/>
        <v>0</v>
      </c>
      <c r="L472" s="47">
        <f t="shared" si="102"/>
        <v>0</v>
      </c>
      <c r="M472" s="47">
        <f t="shared" si="103"/>
        <v>0</v>
      </c>
      <c r="N472" s="80">
        <v>0</v>
      </c>
      <c r="O472" s="47">
        <v>0</v>
      </c>
      <c r="P472" s="47">
        <v>0</v>
      </c>
      <c r="Q472" s="47">
        <v>0</v>
      </c>
      <c r="R472" s="47">
        <v>0</v>
      </c>
      <c r="S472" s="130">
        <v>0</v>
      </c>
      <c r="T472" s="47">
        <v>0</v>
      </c>
      <c r="U472" s="81">
        <f t="shared" si="105"/>
        <v>0</v>
      </c>
      <c r="V472" s="47">
        <v>0</v>
      </c>
      <c r="W472" s="47">
        <v>0</v>
      </c>
      <c r="X472" s="47">
        <v>0</v>
      </c>
      <c r="Y472" s="47">
        <v>0</v>
      </c>
      <c r="Z472" s="47">
        <v>0</v>
      </c>
      <c r="AA472" s="47">
        <v>0</v>
      </c>
      <c r="AB472" s="47">
        <v>0</v>
      </c>
      <c r="AC472" s="71">
        <f t="shared" si="106"/>
        <v>0</v>
      </c>
      <c r="AD472" s="113">
        <f t="shared" si="107"/>
        <v>0</v>
      </c>
    </row>
    <row r="473" spans="1:30" s="49" customFormat="1" ht="12.75" hidden="1">
      <c r="A473" s="94">
        <v>468</v>
      </c>
      <c r="B473" s="36"/>
      <c r="C473" s="141"/>
      <c r="D473" s="57"/>
      <c r="E473" s="79">
        <f t="shared" si="104"/>
        <v>0</v>
      </c>
      <c r="F473" s="80">
        <v>0</v>
      </c>
      <c r="G473" s="47">
        <f t="shared" si="97"/>
        <v>0</v>
      </c>
      <c r="H473" s="47">
        <f t="shared" si="98"/>
        <v>0</v>
      </c>
      <c r="I473" s="47">
        <f t="shared" si="99"/>
        <v>0</v>
      </c>
      <c r="J473" s="47">
        <f t="shared" si="100"/>
        <v>0</v>
      </c>
      <c r="K473" s="47">
        <f t="shared" si="101"/>
        <v>0</v>
      </c>
      <c r="L473" s="47">
        <f t="shared" si="102"/>
        <v>0</v>
      </c>
      <c r="M473" s="47">
        <f t="shared" si="103"/>
        <v>0</v>
      </c>
      <c r="N473" s="80">
        <v>0</v>
      </c>
      <c r="O473" s="47">
        <v>0</v>
      </c>
      <c r="P473" s="47">
        <v>0</v>
      </c>
      <c r="Q473" s="47">
        <v>0</v>
      </c>
      <c r="R473" s="47">
        <v>0</v>
      </c>
      <c r="S473" s="130">
        <v>0</v>
      </c>
      <c r="T473" s="47">
        <v>0</v>
      </c>
      <c r="U473" s="81">
        <f t="shared" si="105"/>
        <v>0</v>
      </c>
      <c r="V473" s="47">
        <v>0</v>
      </c>
      <c r="W473" s="47">
        <v>0</v>
      </c>
      <c r="X473" s="47">
        <v>0</v>
      </c>
      <c r="Y473" s="47">
        <v>0</v>
      </c>
      <c r="Z473" s="47">
        <v>0</v>
      </c>
      <c r="AA473" s="47">
        <v>0</v>
      </c>
      <c r="AB473" s="47">
        <v>0</v>
      </c>
      <c r="AC473" s="71">
        <f t="shared" si="106"/>
        <v>0</v>
      </c>
      <c r="AD473" s="113">
        <f t="shared" si="107"/>
        <v>0</v>
      </c>
    </row>
    <row r="474" spans="1:30" s="49" customFormat="1" ht="12.75" hidden="1">
      <c r="A474" s="94">
        <v>469</v>
      </c>
      <c r="B474" s="36"/>
      <c r="C474" s="141"/>
      <c r="D474" s="57"/>
      <c r="E474" s="79">
        <f t="shared" si="104"/>
        <v>0</v>
      </c>
      <c r="F474" s="80">
        <v>0</v>
      </c>
      <c r="G474" s="47">
        <f t="shared" si="97"/>
        <v>0</v>
      </c>
      <c r="H474" s="47">
        <f t="shared" si="98"/>
        <v>0</v>
      </c>
      <c r="I474" s="47">
        <f t="shared" si="99"/>
        <v>0</v>
      </c>
      <c r="J474" s="47">
        <f t="shared" si="100"/>
        <v>0</v>
      </c>
      <c r="K474" s="47">
        <f t="shared" si="101"/>
        <v>0</v>
      </c>
      <c r="L474" s="47">
        <f t="shared" si="102"/>
        <v>0</v>
      </c>
      <c r="M474" s="47">
        <f t="shared" si="103"/>
        <v>0</v>
      </c>
      <c r="N474" s="80">
        <v>0</v>
      </c>
      <c r="O474" s="47">
        <v>0</v>
      </c>
      <c r="P474" s="47">
        <v>0</v>
      </c>
      <c r="Q474" s="47">
        <v>0</v>
      </c>
      <c r="R474" s="47">
        <v>0</v>
      </c>
      <c r="S474" s="130">
        <v>0</v>
      </c>
      <c r="T474" s="47">
        <v>0</v>
      </c>
      <c r="U474" s="81">
        <f t="shared" si="105"/>
        <v>0</v>
      </c>
      <c r="V474" s="47">
        <v>0</v>
      </c>
      <c r="W474" s="47">
        <v>0</v>
      </c>
      <c r="X474" s="47">
        <v>0</v>
      </c>
      <c r="Y474" s="47">
        <v>0</v>
      </c>
      <c r="Z474" s="47">
        <v>0</v>
      </c>
      <c r="AA474" s="47">
        <v>0</v>
      </c>
      <c r="AB474" s="47">
        <v>0</v>
      </c>
      <c r="AC474" s="71">
        <f t="shared" si="106"/>
        <v>0</v>
      </c>
      <c r="AD474" s="113">
        <f t="shared" si="107"/>
        <v>0</v>
      </c>
    </row>
    <row r="475" spans="1:30" s="49" customFormat="1" ht="12.75" hidden="1">
      <c r="A475" s="94">
        <v>470</v>
      </c>
      <c r="B475" s="36"/>
      <c r="C475" s="141"/>
      <c r="D475" s="57"/>
      <c r="E475" s="79">
        <f t="shared" si="104"/>
        <v>0</v>
      </c>
      <c r="F475" s="80">
        <v>0</v>
      </c>
      <c r="G475" s="47">
        <f t="shared" si="97"/>
        <v>0</v>
      </c>
      <c r="H475" s="47">
        <f t="shared" si="98"/>
        <v>0</v>
      </c>
      <c r="I475" s="47">
        <f t="shared" si="99"/>
        <v>0</v>
      </c>
      <c r="J475" s="47">
        <f t="shared" si="100"/>
        <v>0</v>
      </c>
      <c r="K475" s="47">
        <f t="shared" si="101"/>
        <v>0</v>
      </c>
      <c r="L475" s="47">
        <f t="shared" si="102"/>
        <v>0</v>
      </c>
      <c r="M475" s="47">
        <f t="shared" si="103"/>
        <v>0</v>
      </c>
      <c r="N475" s="80">
        <v>0</v>
      </c>
      <c r="O475" s="47">
        <v>0</v>
      </c>
      <c r="P475" s="47">
        <v>0</v>
      </c>
      <c r="Q475" s="47">
        <v>0</v>
      </c>
      <c r="R475" s="47">
        <v>0</v>
      </c>
      <c r="S475" s="130">
        <v>0</v>
      </c>
      <c r="T475" s="47">
        <v>0</v>
      </c>
      <c r="U475" s="81">
        <f t="shared" si="105"/>
        <v>0</v>
      </c>
      <c r="V475" s="47">
        <v>0</v>
      </c>
      <c r="W475" s="47">
        <v>0</v>
      </c>
      <c r="X475" s="47">
        <v>0</v>
      </c>
      <c r="Y475" s="47">
        <v>0</v>
      </c>
      <c r="Z475" s="47">
        <v>0</v>
      </c>
      <c r="AA475" s="47">
        <v>0</v>
      </c>
      <c r="AB475" s="47">
        <v>0</v>
      </c>
      <c r="AC475" s="71">
        <f t="shared" si="106"/>
        <v>0</v>
      </c>
      <c r="AD475" s="113">
        <f t="shared" si="107"/>
        <v>0</v>
      </c>
    </row>
    <row r="476" spans="1:30" s="49" customFormat="1" ht="12.75" hidden="1">
      <c r="A476" s="94">
        <v>471</v>
      </c>
      <c r="B476" s="36"/>
      <c r="C476" s="141"/>
      <c r="D476" s="57"/>
      <c r="E476" s="79">
        <f t="shared" si="104"/>
        <v>0</v>
      </c>
      <c r="F476" s="80">
        <v>0</v>
      </c>
      <c r="G476" s="47">
        <f t="shared" si="97"/>
        <v>0</v>
      </c>
      <c r="H476" s="47">
        <f t="shared" si="98"/>
        <v>0</v>
      </c>
      <c r="I476" s="47">
        <f t="shared" si="99"/>
        <v>0</v>
      </c>
      <c r="J476" s="47">
        <f t="shared" si="100"/>
        <v>0</v>
      </c>
      <c r="K476" s="47">
        <f t="shared" si="101"/>
        <v>0</v>
      </c>
      <c r="L476" s="47">
        <f t="shared" si="102"/>
        <v>0</v>
      </c>
      <c r="M476" s="47">
        <f t="shared" si="103"/>
        <v>0</v>
      </c>
      <c r="N476" s="80">
        <v>0</v>
      </c>
      <c r="O476" s="47">
        <v>0</v>
      </c>
      <c r="P476" s="47">
        <v>0</v>
      </c>
      <c r="Q476" s="47">
        <v>0</v>
      </c>
      <c r="R476" s="47">
        <v>0</v>
      </c>
      <c r="S476" s="130">
        <v>0</v>
      </c>
      <c r="T476" s="47">
        <v>0</v>
      </c>
      <c r="U476" s="81">
        <f t="shared" si="105"/>
        <v>0</v>
      </c>
      <c r="V476" s="47">
        <v>0</v>
      </c>
      <c r="W476" s="47">
        <v>0</v>
      </c>
      <c r="X476" s="47">
        <v>0</v>
      </c>
      <c r="Y476" s="47">
        <v>0</v>
      </c>
      <c r="Z476" s="47">
        <v>0</v>
      </c>
      <c r="AA476" s="47">
        <v>0</v>
      </c>
      <c r="AB476" s="47">
        <v>0</v>
      </c>
      <c r="AC476" s="71">
        <f t="shared" si="106"/>
        <v>0</v>
      </c>
      <c r="AD476" s="113">
        <f t="shared" si="107"/>
        <v>0</v>
      </c>
    </row>
    <row r="477" spans="1:30" s="49" customFormat="1" ht="12.75" hidden="1">
      <c r="A477" s="94">
        <v>472</v>
      </c>
      <c r="B477" s="36"/>
      <c r="C477" s="141"/>
      <c r="D477" s="57"/>
      <c r="E477" s="79">
        <f t="shared" si="104"/>
        <v>0</v>
      </c>
      <c r="F477" s="80">
        <v>0</v>
      </c>
      <c r="G477" s="47">
        <f t="shared" si="97"/>
        <v>0</v>
      </c>
      <c r="H477" s="47">
        <f t="shared" si="98"/>
        <v>0</v>
      </c>
      <c r="I477" s="47">
        <f t="shared" si="99"/>
        <v>0</v>
      </c>
      <c r="J477" s="47">
        <f t="shared" si="100"/>
        <v>0</v>
      </c>
      <c r="K477" s="47">
        <f t="shared" si="101"/>
        <v>0</v>
      </c>
      <c r="L477" s="47">
        <f t="shared" si="102"/>
        <v>0</v>
      </c>
      <c r="M477" s="47">
        <f t="shared" si="103"/>
        <v>0</v>
      </c>
      <c r="N477" s="80">
        <v>0</v>
      </c>
      <c r="O477" s="47">
        <v>0</v>
      </c>
      <c r="P477" s="47">
        <v>0</v>
      </c>
      <c r="Q477" s="47">
        <v>0</v>
      </c>
      <c r="R477" s="47">
        <v>0</v>
      </c>
      <c r="S477" s="130">
        <v>0</v>
      </c>
      <c r="T477" s="47">
        <v>0</v>
      </c>
      <c r="U477" s="81">
        <f t="shared" si="105"/>
        <v>0</v>
      </c>
      <c r="V477" s="47">
        <v>0</v>
      </c>
      <c r="W477" s="47">
        <v>0</v>
      </c>
      <c r="X477" s="47">
        <v>0</v>
      </c>
      <c r="Y477" s="47">
        <v>0</v>
      </c>
      <c r="Z477" s="47">
        <v>0</v>
      </c>
      <c r="AA477" s="47">
        <v>0</v>
      </c>
      <c r="AB477" s="47">
        <v>0</v>
      </c>
      <c r="AC477" s="71">
        <f t="shared" si="106"/>
        <v>0</v>
      </c>
      <c r="AD477" s="113">
        <f t="shared" si="107"/>
        <v>0</v>
      </c>
    </row>
    <row r="478" spans="1:30" s="49" customFormat="1" ht="12.75" hidden="1">
      <c r="A478" s="94">
        <v>473</v>
      </c>
      <c r="B478" s="36"/>
      <c r="C478" s="141"/>
      <c r="D478" s="57"/>
      <c r="E478" s="79">
        <f t="shared" si="104"/>
        <v>0</v>
      </c>
      <c r="F478" s="80">
        <v>0</v>
      </c>
      <c r="G478" s="47">
        <f t="shared" si="97"/>
        <v>0</v>
      </c>
      <c r="H478" s="47">
        <f t="shared" si="98"/>
        <v>0</v>
      </c>
      <c r="I478" s="47">
        <f t="shared" si="99"/>
        <v>0</v>
      </c>
      <c r="J478" s="47">
        <f t="shared" si="100"/>
        <v>0</v>
      </c>
      <c r="K478" s="47">
        <f t="shared" si="101"/>
        <v>0</v>
      </c>
      <c r="L478" s="47">
        <f t="shared" si="102"/>
        <v>0</v>
      </c>
      <c r="M478" s="47">
        <f t="shared" si="103"/>
        <v>0</v>
      </c>
      <c r="N478" s="80">
        <v>0</v>
      </c>
      <c r="O478" s="47">
        <v>0</v>
      </c>
      <c r="P478" s="47">
        <v>0</v>
      </c>
      <c r="Q478" s="47">
        <v>0</v>
      </c>
      <c r="R478" s="47">
        <v>0</v>
      </c>
      <c r="S478" s="130">
        <v>0</v>
      </c>
      <c r="T478" s="47">
        <v>0</v>
      </c>
      <c r="U478" s="81">
        <f t="shared" si="105"/>
        <v>0</v>
      </c>
      <c r="V478" s="47">
        <v>0</v>
      </c>
      <c r="W478" s="47">
        <v>0</v>
      </c>
      <c r="X478" s="47">
        <v>0</v>
      </c>
      <c r="Y478" s="47">
        <v>0</v>
      </c>
      <c r="Z478" s="47">
        <v>0</v>
      </c>
      <c r="AA478" s="47">
        <v>0</v>
      </c>
      <c r="AB478" s="47">
        <v>0</v>
      </c>
      <c r="AC478" s="71">
        <f t="shared" si="106"/>
        <v>0</v>
      </c>
      <c r="AD478" s="113">
        <f t="shared" si="107"/>
        <v>0</v>
      </c>
    </row>
    <row r="479" spans="1:30" s="49" customFormat="1" ht="12.75" hidden="1">
      <c r="A479" s="94">
        <v>474</v>
      </c>
      <c r="B479" s="36"/>
      <c r="C479" s="141"/>
      <c r="D479" s="57"/>
      <c r="E479" s="79">
        <f t="shared" si="104"/>
        <v>0</v>
      </c>
      <c r="F479" s="80">
        <v>0</v>
      </c>
      <c r="G479" s="47">
        <f t="shared" si="97"/>
        <v>0</v>
      </c>
      <c r="H479" s="47">
        <f t="shared" si="98"/>
        <v>0</v>
      </c>
      <c r="I479" s="47">
        <f t="shared" si="99"/>
        <v>0</v>
      </c>
      <c r="J479" s="47">
        <f t="shared" si="100"/>
        <v>0</v>
      </c>
      <c r="K479" s="47">
        <f t="shared" si="101"/>
        <v>0</v>
      </c>
      <c r="L479" s="47">
        <f t="shared" si="102"/>
        <v>0</v>
      </c>
      <c r="M479" s="47">
        <f t="shared" si="103"/>
        <v>0</v>
      </c>
      <c r="N479" s="80">
        <v>0</v>
      </c>
      <c r="O479" s="47">
        <v>0</v>
      </c>
      <c r="P479" s="47">
        <v>0</v>
      </c>
      <c r="Q479" s="47">
        <v>0</v>
      </c>
      <c r="R479" s="47">
        <v>0</v>
      </c>
      <c r="S479" s="130">
        <v>0</v>
      </c>
      <c r="T479" s="47">
        <v>0</v>
      </c>
      <c r="U479" s="81">
        <f t="shared" si="105"/>
        <v>0</v>
      </c>
      <c r="V479" s="47">
        <v>0</v>
      </c>
      <c r="W479" s="47">
        <v>0</v>
      </c>
      <c r="X479" s="47">
        <v>0</v>
      </c>
      <c r="Y479" s="47">
        <v>0</v>
      </c>
      <c r="Z479" s="47">
        <v>0</v>
      </c>
      <c r="AA479" s="47">
        <v>0</v>
      </c>
      <c r="AB479" s="47">
        <v>0</v>
      </c>
      <c r="AC479" s="71">
        <f t="shared" si="106"/>
        <v>0</v>
      </c>
      <c r="AD479" s="113">
        <f t="shared" si="107"/>
        <v>0</v>
      </c>
    </row>
    <row r="480" spans="1:30" s="49" customFormat="1" ht="12.75" hidden="1">
      <c r="A480" s="94">
        <v>475</v>
      </c>
      <c r="B480" s="36"/>
      <c r="C480" s="141"/>
      <c r="D480" s="57"/>
      <c r="E480" s="79">
        <f t="shared" si="104"/>
        <v>0</v>
      </c>
      <c r="F480" s="80">
        <v>0</v>
      </c>
      <c r="G480" s="47">
        <f t="shared" si="97"/>
        <v>0</v>
      </c>
      <c r="H480" s="47">
        <f t="shared" si="98"/>
        <v>0</v>
      </c>
      <c r="I480" s="47">
        <f t="shared" si="99"/>
        <v>0</v>
      </c>
      <c r="J480" s="47">
        <f t="shared" si="100"/>
        <v>0</v>
      </c>
      <c r="K480" s="47">
        <f t="shared" si="101"/>
        <v>0</v>
      </c>
      <c r="L480" s="47">
        <f t="shared" si="102"/>
        <v>0</v>
      </c>
      <c r="M480" s="47">
        <f t="shared" si="103"/>
        <v>0</v>
      </c>
      <c r="N480" s="80">
        <v>0</v>
      </c>
      <c r="O480" s="47">
        <v>0</v>
      </c>
      <c r="P480" s="47">
        <v>0</v>
      </c>
      <c r="Q480" s="47">
        <v>0</v>
      </c>
      <c r="R480" s="47">
        <v>0</v>
      </c>
      <c r="S480" s="130">
        <v>0</v>
      </c>
      <c r="T480" s="47">
        <v>0</v>
      </c>
      <c r="U480" s="81">
        <f t="shared" si="105"/>
        <v>0</v>
      </c>
      <c r="V480" s="47">
        <v>0</v>
      </c>
      <c r="W480" s="47">
        <v>0</v>
      </c>
      <c r="X480" s="47">
        <v>0</v>
      </c>
      <c r="Y480" s="47">
        <v>0</v>
      </c>
      <c r="Z480" s="47">
        <v>0</v>
      </c>
      <c r="AA480" s="47">
        <v>0</v>
      </c>
      <c r="AB480" s="47">
        <v>0</v>
      </c>
      <c r="AC480" s="71">
        <f t="shared" si="106"/>
        <v>0</v>
      </c>
      <c r="AD480" s="113">
        <f t="shared" si="107"/>
        <v>0</v>
      </c>
    </row>
    <row r="481" spans="1:30" s="49" customFormat="1" ht="12.75" hidden="1">
      <c r="A481" s="94">
        <v>476</v>
      </c>
      <c r="B481" s="36"/>
      <c r="C481" s="141"/>
      <c r="D481" s="57"/>
      <c r="E481" s="79">
        <f t="shared" si="104"/>
        <v>0</v>
      </c>
      <c r="F481" s="80">
        <v>0</v>
      </c>
      <c r="G481" s="47">
        <f t="shared" si="97"/>
        <v>0</v>
      </c>
      <c r="H481" s="47">
        <f t="shared" si="98"/>
        <v>0</v>
      </c>
      <c r="I481" s="47">
        <f t="shared" si="99"/>
        <v>0</v>
      </c>
      <c r="J481" s="47">
        <f t="shared" si="100"/>
        <v>0</v>
      </c>
      <c r="K481" s="47">
        <f t="shared" si="101"/>
        <v>0</v>
      </c>
      <c r="L481" s="47">
        <f t="shared" si="102"/>
        <v>0</v>
      </c>
      <c r="M481" s="47">
        <f t="shared" si="103"/>
        <v>0</v>
      </c>
      <c r="N481" s="80">
        <v>0</v>
      </c>
      <c r="O481" s="47">
        <v>0</v>
      </c>
      <c r="P481" s="47">
        <v>0</v>
      </c>
      <c r="Q481" s="47">
        <v>0</v>
      </c>
      <c r="R481" s="47">
        <v>0</v>
      </c>
      <c r="S481" s="130">
        <v>0</v>
      </c>
      <c r="T481" s="47">
        <v>0</v>
      </c>
      <c r="U481" s="81">
        <f t="shared" si="105"/>
        <v>0</v>
      </c>
      <c r="V481" s="47">
        <v>0</v>
      </c>
      <c r="W481" s="47">
        <v>0</v>
      </c>
      <c r="X481" s="47">
        <v>0</v>
      </c>
      <c r="Y481" s="47">
        <v>0</v>
      </c>
      <c r="Z481" s="47">
        <v>0</v>
      </c>
      <c r="AA481" s="47">
        <v>0</v>
      </c>
      <c r="AB481" s="47">
        <v>0</v>
      </c>
      <c r="AC481" s="71">
        <f t="shared" si="106"/>
        <v>0</v>
      </c>
      <c r="AD481" s="113">
        <f t="shared" si="107"/>
        <v>0</v>
      </c>
    </row>
    <row r="482" spans="1:30" s="49" customFormat="1" ht="12.75" hidden="1">
      <c r="A482" s="94">
        <v>477</v>
      </c>
      <c r="B482" s="36"/>
      <c r="C482" s="141"/>
      <c r="D482" s="57"/>
      <c r="E482" s="79">
        <f t="shared" si="104"/>
        <v>0</v>
      </c>
      <c r="F482" s="80">
        <v>0</v>
      </c>
      <c r="G482" s="47">
        <f t="shared" si="97"/>
        <v>0</v>
      </c>
      <c r="H482" s="47">
        <f t="shared" si="98"/>
        <v>0</v>
      </c>
      <c r="I482" s="47">
        <f t="shared" si="99"/>
        <v>0</v>
      </c>
      <c r="J482" s="47">
        <f t="shared" si="100"/>
        <v>0</v>
      </c>
      <c r="K482" s="47">
        <f t="shared" si="101"/>
        <v>0</v>
      </c>
      <c r="L482" s="47">
        <f t="shared" si="102"/>
        <v>0</v>
      </c>
      <c r="M482" s="47">
        <f t="shared" si="103"/>
        <v>0</v>
      </c>
      <c r="N482" s="80">
        <v>0</v>
      </c>
      <c r="O482" s="47">
        <v>0</v>
      </c>
      <c r="P482" s="47">
        <v>0</v>
      </c>
      <c r="Q482" s="47">
        <v>0</v>
      </c>
      <c r="R482" s="47">
        <v>0</v>
      </c>
      <c r="S482" s="130">
        <v>0</v>
      </c>
      <c r="T482" s="47">
        <v>0</v>
      </c>
      <c r="U482" s="81">
        <f t="shared" si="105"/>
        <v>0</v>
      </c>
      <c r="V482" s="47">
        <v>0</v>
      </c>
      <c r="W482" s="47">
        <v>0</v>
      </c>
      <c r="X482" s="47">
        <v>0</v>
      </c>
      <c r="Y482" s="47">
        <v>0</v>
      </c>
      <c r="Z482" s="47">
        <v>0</v>
      </c>
      <c r="AA482" s="47">
        <v>0</v>
      </c>
      <c r="AB482" s="47">
        <v>0</v>
      </c>
      <c r="AC482" s="71">
        <f t="shared" si="106"/>
        <v>0</v>
      </c>
      <c r="AD482" s="113">
        <f t="shared" si="107"/>
        <v>0</v>
      </c>
    </row>
    <row r="483" spans="1:30" s="49" customFormat="1" ht="12.75" hidden="1">
      <c r="A483" s="94">
        <v>478</v>
      </c>
      <c r="B483" s="36"/>
      <c r="C483" s="141"/>
      <c r="D483" s="57"/>
      <c r="E483" s="79">
        <f t="shared" si="104"/>
        <v>0</v>
      </c>
      <c r="F483" s="80">
        <v>0</v>
      </c>
      <c r="G483" s="47">
        <f t="shared" si="97"/>
        <v>0</v>
      </c>
      <c r="H483" s="47">
        <f t="shared" si="98"/>
        <v>0</v>
      </c>
      <c r="I483" s="47">
        <f t="shared" si="99"/>
        <v>0</v>
      </c>
      <c r="J483" s="47">
        <f t="shared" si="100"/>
        <v>0</v>
      </c>
      <c r="K483" s="47">
        <f t="shared" si="101"/>
        <v>0</v>
      </c>
      <c r="L483" s="47">
        <f t="shared" si="102"/>
        <v>0</v>
      </c>
      <c r="M483" s="47">
        <f t="shared" si="103"/>
        <v>0</v>
      </c>
      <c r="N483" s="80">
        <v>0</v>
      </c>
      <c r="O483" s="47">
        <v>0</v>
      </c>
      <c r="P483" s="47">
        <v>0</v>
      </c>
      <c r="Q483" s="47">
        <v>0</v>
      </c>
      <c r="R483" s="47">
        <v>0</v>
      </c>
      <c r="S483" s="130">
        <v>0</v>
      </c>
      <c r="T483" s="47">
        <v>0</v>
      </c>
      <c r="U483" s="81">
        <f t="shared" si="105"/>
        <v>0</v>
      </c>
      <c r="V483" s="47">
        <v>0</v>
      </c>
      <c r="W483" s="47">
        <v>0</v>
      </c>
      <c r="X483" s="47">
        <v>0</v>
      </c>
      <c r="Y483" s="47">
        <v>0</v>
      </c>
      <c r="Z483" s="47">
        <v>0</v>
      </c>
      <c r="AA483" s="47">
        <v>0</v>
      </c>
      <c r="AB483" s="47">
        <v>0</v>
      </c>
      <c r="AC483" s="71">
        <f t="shared" si="106"/>
        <v>0</v>
      </c>
      <c r="AD483" s="113">
        <f t="shared" si="107"/>
        <v>0</v>
      </c>
    </row>
    <row r="484" spans="1:30" s="49" customFormat="1" ht="12.75" hidden="1">
      <c r="A484" s="94">
        <v>479</v>
      </c>
      <c r="B484" s="36"/>
      <c r="C484" s="141"/>
      <c r="D484" s="57"/>
      <c r="E484" s="79">
        <f t="shared" si="104"/>
        <v>0</v>
      </c>
      <c r="F484" s="80">
        <v>0</v>
      </c>
      <c r="G484" s="47">
        <f t="shared" si="97"/>
        <v>0</v>
      </c>
      <c r="H484" s="47">
        <f t="shared" si="98"/>
        <v>0</v>
      </c>
      <c r="I484" s="47">
        <f t="shared" si="99"/>
        <v>0</v>
      </c>
      <c r="J484" s="47">
        <f t="shared" si="100"/>
        <v>0</v>
      </c>
      <c r="K484" s="47">
        <f t="shared" si="101"/>
        <v>0</v>
      </c>
      <c r="L484" s="47">
        <f t="shared" si="102"/>
        <v>0</v>
      </c>
      <c r="M484" s="47">
        <f t="shared" si="103"/>
        <v>0</v>
      </c>
      <c r="N484" s="80">
        <v>0</v>
      </c>
      <c r="O484" s="47">
        <v>0</v>
      </c>
      <c r="P484" s="47">
        <v>0</v>
      </c>
      <c r="Q484" s="47">
        <v>0</v>
      </c>
      <c r="R484" s="47">
        <v>0</v>
      </c>
      <c r="S484" s="130">
        <v>0</v>
      </c>
      <c r="T484" s="47">
        <v>0</v>
      </c>
      <c r="U484" s="81">
        <f t="shared" si="105"/>
        <v>0</v>
      </c>
      <c r="V484" s="47">
        <v>0</v>
      </c>
      <c r="W484" s="47">
        <v>0</v>
      </c>
      <c r="X484" s="47">
        <v>0</v>
      </c>
      <c r="Y484" s="47">
        <v>0</v>
      </c>
      <c r="Z484" s="47">
        <v>0</v>
      </c>
      <c r="AA484" s="47">
        <v>0</v>
      </c>
      <c r="AB484" s="47">
        <v>0</v>
      </c>
      <c r="AC484" s="71">
        <f t="shared" si="106"/>
        <v>0</v>
      </c>
      <c r="AD484" s="113">
        <f t="shared" si="107"/>
        <v>0</v>
      </c>
    </row>
    <row r="485" spans="1:30" s="49" customFormat="1" ht="12.75" hidden="1">
      <c r="A485" s="94">
        <v>480</v>
      </c>
      <c r="B485" s="36"/>
      <c r="C485" s="141"/>
      <c r="D485" s="57"/>
      <c r="E485" s="79">
        <f t="shared" si="104"/>
        <v>0</v>
      </c>
      <c r="F485" s="80">
        <v>0</v>
      </c>
      <c r="G485" s="47">
        <f t="shared" si="97"/>
        <v>0</v>
      </c>
      <c r="H485" s="47">
        <f t="shared" si="98"/>
        <v>0</v>
      </c>
      <c r="I485" s="47">
        <f t="shared" si="99"/>
        <v>0</v>
      </c>
      <c r="J485" s="47">
        <f t="shared" si="100"/>
        <v>0</v>
      </c>
      <c r="K485" s="47">
        <f t="shared" si="101"/>
        <v>0</v>
      </c>
      <c r="L485" s="47">
        <f t="shared" si="102"/>
        <v>0</v>
      </c>
      <c r="M485" s="47">
        <f t="shared" si="103"/>
        <v>0</v>
      </c>
      <c r="N485" s="80">
        <v>0</v>
      </c>
      <c r="O485" s="47">
        <v>0</v>
      </c>
      <c r="P485" s="47">
        <v>0</v>
      </c>
      <c r="Q485" s="47">
        <v>0</v>
      </c>
      <c r="R485" s="47">
        <v>0</v>
      </c>
      <c r="S485" s="130">
        <v>0</v>
      </c>
      <c r="T485" s="47">
        <v>0</v>
      </c>
      <c r="U485" s="81">
        <f t="shared" si="105"/>
        <v>0</v>
      </c>
      <c r="V485" s="47">
        <v>0</v>
      </c>
      <c r="W485" s="47">
        <v>0</v>
      </c>
      <c r="X485" s="47">
        <v>0</v>
      </c>
      <c r="Y485" s="47">
        <v>0</v>
      </c>
      <c r="Z485" s="47">
        <v>0</v>
      </c>
      <c r="AA485" s="47">
        <v>0</v>
      </c>
      <c r="AB485" s="47">
        <v>0</v>
      </c>
      <c r="AC485" s="71">
        <f t="shared" si="106"/>
        <v>0</v>
      </c>
      <c r="AD485" s="113">
        <f t="shared" si="107"/>
        <v>0</v>
      </c>
    </row>
    <row r="486" spans="1:30" s="49" customFormat="1" ht="12.75" hidden="1">
      <c r="A486" s="94">
        <v>481</v>
      </c>
      <c r="B486" s="36"/>
      <c r="C486" s="141"/>
      <c r="D486" s="57"/>
      <c r="E486" s="79">
        <f t="shared" si="104"/>
        <v>0</v>
      </c>
      <c r="F486" s="80">
        <v>0</v>
      </c>
      <c r="G486" s="47">
        <f t="shared" si="97"/>
        <v>0</v>
      </c>
      <c r="H486" s="47">
        <f t="shared" si="98"/>
        <v>0</v>
      </c>
      <c r="I486" s="47">
        <f t="shared" si="99"/>
        <v>0</v>
      </c>
      <c r="J486" s="47">
        <f t="shared" si="100"/>
        <v>0</v>
      </c>
      <c r="K486" s="47">
        <f t="shared" si="101"/>
        <v>0</v>
      </c>
      <c r="L486" s="47">
        <f t="shared" si="102"/>
        <v>0</v>
      </c>
      <c r="M486" s="47">
        <f t="shared" si="103"/>
        <v>0</v>
      </c>
      <c r="N486" s="80">
        <v>0</v>
      </c>
      <c r="O486" s="47">
        <v>0</v>
      </c>
      <c r="P486" s="47">
        <v>0</v>
      </c>
      <c r="Q486" s="47">
        <v>0</v>
      </c>
      <c r="R486" s="47">
        <v>0</v>
      </c>
      <c r="S486" s="130">
        <v>0</v>
      </c>
      <c r="T486" s="47">
        <v>0</v>
      </c>
      <c r="U486" s="81">
        <f t="shared" si="105"/>
        <v>0</v>
      </c>
      <c r="V486" s="47">
        <v>0</v>
      </c>
      <c r="W486" s="47">
        <v>0</v>
      </c>
      <c r="X486" s="47">
        <v>0</v>
      </c>
      <c r="Y486" s="47">
        <v>0</v>
      </c>
      <c r="Z486" s="47">
        <v>0</v>
      </c>
      <c r="AA486" s="47">
        <v>0</v>
      </c>
      <c r="AB486" s="47">
        <v>0</v>
      </c>
      <c r="AC486" s="71">
        <f t="shared" si="106"/>
        <v>0</v>
      </c>
      <c r="AD486" s="113">
        <f t="shared" si="107"/>
        <v>0</v>
      </c>
    </row>
    <row r="487" spans="1:30" s="49" customFormat="1" ht="12.75" hidden="1">
      <c r="A487" s="94">
        <v>482</v>
      </c>
      <c r="B487" s="36"/>
      <c r="C487" s="141"/>
      <c r="D487" s="57"/>
      <c r="E487" s="79">
        <f t="shared" si="104"/>
        <v>0</v>
      </c>
      <c r="F487" s="80">
        <v>0</v>
      </c>
      <c r="G487" s="47">
        <f t="shared" si="97"/>
        <v>0</v>
      </c>
      <c r="H487" s="47">
        <f t="shared" si="98"/>
        <v>0</v>
      </c>
      <c r="I487" s="47">
        <f t="shared" si="99"/>
        <v>0</v>
      </c>
      <c r="J487" s="47">
        <f t="shared" si="100"/>
        <v>0</v>
      </c>
      <c r="K487" s="47">
        <f t="shared" si="101"/>
        <v>0</v>
      </c>
      <c r="L487" s="47">
        <f t="shared" si="102"/>
        <v>0</v>
      </c>
      <c r="M487" s="47">
        <f t="shared" si="103"/>
        <v>0</v>
      </c>
      <c r="N487" s="80">
        <v>0</v>
      </c>
      <c r="O487" s="47">
        <v>0</v>
      </c>
      <c r="P487" s="47">
        <v>0</v>
      </c>
      <c r="Q487" s="47">
        <v>0</v>
      </c>
      <c r="R487" s="47">
        <v>0</v>
      </c>
      <c r="S487" s="130">
        <v>0</v>
      </c>
      <c r="T487" s="47">
        <v>0</v>
      </c>
      <c r="U487" s="81">
        <f t="shared" si="105"/>
        <v>0</v>
      </c>
      <c r="V487" s="47">
        <v>0</v>
      </c>
      <c r="W487" s="47">
        <v>0</v>
      </c>
      <c r="X487" s="47">
        <v>0</v>
      </c>
      <c r="Y487" s="47">
        <v>0</v>
      </c>
      <c r="Z487" s="47">
        <v>0</v>
      </c>
      <c r="AA487" s="47">
        <v>0</v>
      </c>
      <c r="AB487" s="47">
        <v>0</v>
      </c>
      <c r="AC487" s="71">
        <f t="shared" si="106"/>
        <v>0</v>
      </c>
      <c r="AD487" s="113">
        <f t="shared" si="107"/>
        <v>0</v>
      </c>
    </row>
    <row r="488" spans="1:30" s="49" customFormat="1" ht="12.75" hidden="1">
      <c r="A488" s="94">
        <v>483</v>
      </c>
      <c r="B488" s="36"/>
      <c r="C488" s="141"/>
      <c r="D488" s="57"/>
      <c r="E488" s="79">
        <f t="shared" si="104"/>
        <v>0</v>
      </c>
      <c r="F488" s="80">
        <v>0</v>
      </c>
      <c r="G488" s="47">
        <f t="shared" si="97"/>
        <v>0</v>
      </c>
      <c r="H488" s="47">
        <f t="shared" si="98"/>
        <v>0</v>
      </c>
      <c r="I488" s="47">
        <f t="shared" si="99"/>
        <v>0</v>
      </c>
      <c r="J488" s="47">
        <f t="shared" si="100"/>
        <v>0</v>
      </c>
      <c r="K488" s="47">
        <f t="shared" si="101"/>
        <v>0</v>
      </c>
      <c r="L488" s="47">
        <f t="shared" si="102"/>
        <v>0</v>
      </c>
      <c r="M488" s="47">
        <f t="shared" si="103"/>
        <v>0</v>
      </c>
      <c r="N488" s="80">
        <v>0</v>
      </c>
      <c r="O488" s="47">
        <v>0</v>
      </c>
      <c r="P488" s="47">
        <v>0</v>
      </c>
      <c r="Q488" s="47">
        <v>0</v>
      </c>
      <c r="R488" s="47">
        <v>0</v>
      </c>
      <c r="S488" s="130">
        <v>0</v>
      </c>
      <c r="T488" s="47">
        <v>0</v>
      </c>
      <c r="U488" s="81">
        <f t="shared" si="105"/>
        <v>0</v>
      </c>
      <c r="V488" s="47">
        <v>0</v>
      </c>
      <c r="W488" s="47">
        <v>0</v>
      </c>
      <c r="X488" s="47">
        <v>0</v>
      </c>
      <c r="Y488" s="47">
        <v>0</v>
      </c>
      <c r="Z488" s="47">
        <v>0</v>
      </c>
      <c r="AA488" s="47">
        <v>0</v>
      </c>
      <c r="AB488" s="47">
        <v>0</v>
      </c>
      <c r="AC488" s="71">
        <f t="shared" si="106"/>
        <v>0</v>
      </c>
      <c r="AD488" s="113">
        <f t="shared" si="107"/>
        <v>0</v>
      </c>
    </row>
    <row r="489" spans="1:30" s="49" customFormat="1" ht="12.75" hidden="1">
      <c r="A489" s="94">
        <v>484</v>
      </c>
      <c r="B489" s="36"/>
      <c r="C489" s="141"/>
      <c r="D489" s="57"/>
      <c r="E489" s="79">
        <f t="shared" si="104"/>
        <v>0</v>
      </c>
      <c r="F489" s="80">
        <v>0</v>
      </c>
      <c r="G489" s="47">
        <f t="shared" si="97"/>
        <v>0</v>
      </c>
      <c r="H489" s="47">
        <f t="shared" si="98"/>
        <v>0</v>
      </c>
      <c r="I489" s="47">
        <f t="shared" si="99"/>
        <v>0</v>
      </c>
      <c r="J489" s="47">
        <f t="shared" si="100"/>
        <v>0</v>
      </c>
      <c r="K489" s="47">
        <f t="shared" si="101"/>
        <v>0</v>
      </c>
      <c r="L489" s="47">
        <f t="shared" si="102"/>
        <v>0</v>
      </c>
      <c r="M489" s="47">
        <f t="shared" si="103"/>
        <v>0</v>
      </c>
      <c r="N489" s="80">
        <v>0</v>
      </c>
      <c r="O489" s="47">
        <v>0</v>
      </c>
      <c r="P489" s="47">
        <v>0</v>
      </c>
      <c r="Q489" s="47">
        <v>0</v>
      </c>
      <c r="R489" s="47">
        <v>0</v>
      </c>
      <c r="S489" s="130">
        <v>0</v>
      </c>
      <c r="T489" s="47">
        <v>0</v>
      </c>
      <c r="U489" s="81">
        <f t="shared" si="105"/>
        <v>0</v>
      </c>
      <c r="V489" s="47">
        <v>0</v>
      </c>
      <c r="W489" s="47">
        <v>0</v>
      </c>
      <c r="X489" s="47">
        <v>0</v>
      </c>
      <c r="Y489" s="47">
        <v>0</v>
      </c>
      <c r="Z489" s="47">
        <v>0</v>
      </c>
      <c r="AA489" s="47">
        <v>0</v>
      </c>
      <c r="AB489" s="47">
        <v>0</v>
      </c>
      <c r="AC489" s="71">
        <f t="shared" si="106"/>
        <v>0</v>
      </c>
      <c r="AD489" s="113">
        <f t="shared" si="107"/>
        <v>0</v>
      </c>
    </row>
    <row r="490" spans="1:30" s="49" customFormat="1" ht="12.75" hidden="1">
      <c r="A490" s="94">
        <v>485</v>
      </c>
      <c r="B490" s="36"/>
      <c r="C490" s="141"/>
      <c r="D490" s="57"/>
      <c r="E490" s="79">
        <f t="shared" si="104"/>
        <v>0</v>
      </c>
      <c r="F490" s="80">
        <v>0</v>
      </c>
      <c r="G490" s="47">
        <f t="shared" si="97"/>
        <v>0</v>
      </c>
      <c r="H490" s="47">
        <f t="shared" si="98"/>
        <v>0</v>
      </c>
      <c r="I490" s="47">
        <f t="shared" si="99"/>
        <v>0</v>
      </c>
      <c r="J490" s="47">
        <f t="shared" si="100"/>
        <v>0</v>
      </c>
      <c r="K490" s="47">
        <f t="shared" si="101"/>
        <v>0</v>
      </c>
      <c r="L490" s="47">
        <f t="shared" si="102"/>
        <v>0</v>
      </c>
      <c r="M490" s="47">
        <f t="shared" si="103"/>
        <v>0</v>
      </c>
      <c r="N490" s="80">
        <v>0</v>
      </c>
      <c r="O490" s="47">
        <v>0</v>
      </c>
      <c r="P490" s="47">
        <v>0</v>
      </c>
      <c r="Q490" s="47">
        <v>0</v>
      </c>
      <c r="R490" s="47">
        <v>0</v>
      </c>
      <c r="S490" s="130">
        <v>0</v>
      </c>
      <c r="T490" s="47">
        <v>0</v>
      </c>
      <c r="U490" s="81">
        <f t="shared" si="105"/>
        <v>0</v>
      </c>
      <c r="V490" s="47">
        <v>0</v>
      </c>
      <c r="W490" s="47">
        <v>0</v>
      </c>
      <c r="X490" s="47">
        <v>0</v>
      </c>
      <c r="Y490" s="47">
        <v>0</v>
      </c>
      <c r="Z490" s="47">
        <v>0</v>
      </c>
      <c r="AA490" s="47">
        <v>0</v>
      </c>
      <c r="AB490" s="47">
        <v>0</v>
      </c>
      <c r="AC490" s="71">
        <f t="shared" si="106"/>
        <v>0</v>
      </c>
      <c r="AD490" s="113">
        <f t="shared" si="107"/>
        <v>0</v>
      </c>
    </row>
    <row r="491" spans="1:30" s="49" customFormat="1" ht="12.75" hidden="1">
      <c r="A491" s="94">
        <v>486</v>
      </c>
      <c r="B491" s="36"/>
      <c r="C491" s="141"/>
      <c r="D491" s="57"/>
      <c r="E491" s="79">
        <f t="shared" si="104"/>
        <v>0</v>
      </c>
      <c r="F491" s="80">
        <v>0</v>
      </c>
      <c r="G491" s="47">
        <f t="shared" si="97"/>
        <v>0</v>
      </c>
      <c r="H491" s="47">
        <f t="shared" si="98"/>
        <v>0</v>
      </c>
      <c r="I491" s="47">
        <f t="shared" si="99"/>
        <v>0</v>
      </c>
      <c r="J491" s="47">
        <f t="shared" si="100"/>
        <v>0</v>
      </c>
      <c r="K491" s="47">
        <f t="shared" si="101"/>
        <v>0</v>
      </c>
      <c r="L491" s="47">
        <f t="shared" si="102"/>
        <v>0</v>
      </c>
      <c r="M491" s="47">
        <f t="shared" si="103"/>
        <v>0</v>
      </c>
      <c r="N491" s="80">
        <v>0</v>
      </c>
      <c r="O491" s="47">
        <v>0</v>
      </c>
      <c r="P491" s="47">
        <v>0</v>
      </c>
      <c r="Q491" s="47">
        <v>0</v>
      </c>
      <c r="R491" s="47">
        <v>0</v>
      </c>
      <c r="S491" s="130">
        <v>0</v>
      </c>
      <c r="T491" s="47">
        <v>0</v>
      </c>
      <c r="U491" s="81">
        <f t="shared" si="105"/>
        <v>0</v>
      </c>
      <c r="V491" s="47">
        <v>0</v>
      </c>
      <c r="W491" s="47">
        <v>0</v>
      </c>
      <c r="X491" s="47">
        <v>0</v>
      </c>
      <c r="Y491" s="47">
        <v>0</v>
      </c>
      <c r="Z491" s="47">
        <v>0</v>
      </c>
      <c r="AA491" s="47">
        <v>0</v>
      </c>
      <c r="AB491" s="47">
        <v>0</v>
      </c>
      <c r="AC491" s="71">
        <f t="shared" si="106"/>
        <v>0</v>
      </c>
      <c r="AD491" s="113">
        <f t="shared" si="107"/>
        <v>0</v>
      </c>
    </row>
    <row r="492" spans="1:30" s="49" customFormat="1" ht="12.75" hidden="1">
      <c r="A492" s="94">
        <v>487</v>
      </c>
      <c r="B492" s="36"/>
      <c r="C492" s="141"/>
      <c r="D492" s="57"/>
      <c r="E492" s="79">
        <f t="shared" si="104"/>
        <v>0</v>
      </c>
      <c r="F492" s="80">
        <v>0</v>
      </c>
      <c r="G492" s="47">
        <f t="shared" si="97"/>
        <v>0</v>
      </c>
      <c r="H492" s="47">
        <f t="shared" si="98"/>
        <v>0</v>
      </c>
      <c r="I492" s="47">
        <f t="shared" si="99"/>
        <v>0</v>
      </c>
      <c r="J492" s="47">
        <f t="shared" si="100"/>
        <v>0</v>
      </c>
      <c r="K492" s="47">
        <f t="shared" si="101"/>
        <v>0</v>
      </c>
      <c r="L492" s="47">
        <f t="shared" si="102"/>
        <v>0</v>
      </c>
      <c r="M492" s="47">
        <f t="shared" si="103"/>
        <v>0</v>
      </c>
      <c r="N492" s="80">
        <v>0</v>
      </c>
      <c r="O492" s="47">
        <v>0</v>
      </c>
      <c r="P492" s="47">
        <v>0</v>
      </c>
      <c r="Q492" s="47">
        <v>0</v>
      </c>
      <c r="R492" s="47">
        <v>0</v>
      </c>
      <c r="S492" s="130">
        <v>0</v>
      </c>
      <c r="T492" s="47">
        <v>0</v>
      </c>
      <c r="U492" s="81">
        <f t="shared" si="105"/>
        <v>0</v>
      </c>
      <c r="V492" s="47">
        <v>0</v>
      </c>
      <c r="W492" s="47">
        <v>0</v>
      </c>
      <c r="X492" s="47">
        <v>0</v>
      </c>
      <c r="Y492" s="47">
        <v>0</v>
      </c>
      <c r="Z492" s="47">
        <v>0</v>
      </c>
      <c r="AA492" s="47">
        <v>0</v>
      </c>
      <c r="AB492" s="47">
        <v>0</v>
      </c>
      <c r="AC492" s="71">
        <f t="shared" si="106"/>
        <v>0</v>
      </c>
      <c r="AD492" s="113">
        <f t="shared" si="107"/>
        <v>0</v>
      </c>
    </row>
    <row r="493" spans="1:30" s="49" customFormat="1" ht="12.75" hidden="1">
      <c r="A493" s="94">
        <v>488</v>
      </c>
      <c r="B493" s="36"/>
      <c r="C493" s="141"/>
      <c r="D493" s="57"/>
      <c r="E493" s="79">
        <f t="shared" si="104"/>
        <v>0</v>
      </c>
      <c r="F493" s="80">
        <v>0</v>
      </c>
      <c r="G493" s="47">
        <f t="shared" si="97"/>
        <v>0</v>
      </c>
      <c r="H493" s="47">
        <f t="shared" si="98"/>
        <v>0</v>
      </c>
      <c r="I493" s="47">
        <f t="shared" si="99"/>
        <v>0</v>
      </c>
      <c r="J493" s="47">
        <f t="shared" si="100"/>
        <v>0</v>
      </c>
      <c r="K493" s="47">
        <f t="shared" si="101"/>
        <v>0</v>
      </c>
      <c r="L493" s="47">
        <f t="shared" si="102"/>
        <v>0</v>
      </c>
      <c r="M493" s="47">
        <f t="shared" si="103"/>
        <v>0</v>
      </c>
      <c r="N493" s="80">
        <v>0</v>
      </c>
      <c r="O493" s="47">
        <v>0</v>
      </c>
      <c r="P493" s="47">
        <v>0</v>
      </c>
      <c r="Q493" s="47">
        <v>0</v>
      </c>
      <c r="R493" s="47">
        <v>0</v>
      </c>
      <c r="S493" s="130">
        <v>0</v>
      </c>
      <c r="T493" s="47">
        <v>0</v>
      </c>
      <c r="U493" s="81">
        <f t="shared" si="105"/>
        <v>0</v>
      </c>
      <c r="V493" s="47">
        <v>0</v>
      </c>
      <c r="W493" s="47">
        <v>0</v>
      </c>
      <c r="X493" s="47">
        <v>0</v>
      </c>
      <c r="Y493" s="47">
        <v>0</v>
      </c>
      <c r="Z493" s="47">
        <v>0</v>
      </c>
      <c r="AA493" s="47">
        <v>0</v>
      </c>
      <c r="AB493" s="47">
        <v>0</v>
      </c>
      <c r="AC493" s="71">
        <f t="shared" si="106"/>
        <v>0</v>
      </c>
      <c r="AD493" s="113">
        <f t="shared" si="107"/>
        <v>0</v>
      </c>
    </row>
    <row r="494" spans="1:30" s="49" customFormat="1" ht="12.75" hidden="1">
      <c r="A494" s="94">
        <v>489</v>
      </c>
      <c r="B494" s="36"/>
      <c r="C494" s="141"/>
      <c r="D494" s="57"/>
      <c r="E494" s="79">
        <f t="shared" si="104"/>
        <v>0</v>
      </c>
      <c r="F494" s="80">
        <v>0</v>
      </c>
      <c r="G494" s="47">
        <f t="shared" si="97"/>
        <v>0</v>
      </c>
      <c r="H494" s="47">
        <f t="shared" si="98"/>
        <v>0</v>
      </c>
      <c r="I494" s="47">
        <f t="shared" si="99"/>
        <v>0</v>
      </c>
      <c r="J494" s="47">
        <f t="shared" si="100"/>
        <v>0</v>
      </c>
      <c r="K494" s="47">
        <f t="shared" si="101"/>
        <v>0</v>
      </c>
      <c r="L494" s="47">
        <f t="shared" si="102"/>
        <v>0</v>
      </c>
      <c r="M494" s="47">
        <f t="shared" si="103"/>
        <v>0</v>
      </c>
      <c r="N494" s="80">
        <v>0</v>
      </c>
      <c r="O494" s="47">
        <v>0</v>
      </c>
      <c r="P494" s="47">
        <v>0</v>
      </c>
      <c r="Q494" s="47">
        <v>0</v>
      </c>
      <c r="R494" s="47">
        <v>0</v>
      </c>
      <c r="S494" s="130">
        <v>0</v>
      </c>
      <c r="T494" s="47">
        <v>0</v>
      </c>
      <c r="U494" s="81">
        <f t="shared" si="105"/>
        <v>0</v>
      </c>
      <c r="V494" s="47">
        <v>0</v>
      </c>
      <c r="W494" s="47">
        <v>0</v>
      </c>
      <c r="X494" s="47">
        <v>0</v>
      </c>
      <c r="Y494" s="47">
        <v>0</v>
      </c>
      <c r="Z494" s="47">
        <v>0</v>
      </c>
      <c r="AA494" s="47">
        <v>0</v>
      </c>
      <c r="AB494" s="47">
        <v>0</v>
      </c>
      <c r="AC494" s="71">
        <f t="shared" si="106"/>
        <v>0</v>
      </c>
      <c r="AD494" s="113">
        <f t="shared" si="107"/>
        <v>0</v>
      </c>
    </row>
    <row r="495" spans="1:30" s="49" customFormat="1" ht="12.75" hidden="1">
      <c r="A495" s="94">
        <v>490</v>
      </c>
      <c r="B495" s="36"/>
      <c r="C495" s="141"/>
      <c r="D495" s="57"/>
      <c r="E495" s="79">
        <f t="shared" si="104"/>
        <v>0</v>
      </c>
      <c r="F495" s="80">
        <v>0</v>
      </c>
      <c r="G495" s="47">
        <f t="shared" si="97"/>
        <v>0</v>
      </c>
      <c r="H495" s="47">
        <f t="shared" si="98"/>
        <v>0</v>
      </c>
      <c r="I495" s="47">
        <f t="shared" si="99"/>
        <v>0</v>
      </c>
      <c r="J495" s="47">
        <f t="shared" si="100"/>
        <v>0</v>
      </c>
      <c r="K495" s="47">
        <f t="shared" si="101"/>
        <v>0</v>
      </c>
      <c r="L495" s="47">
        <f t="shared" si="102"/>
        <v>0</v>
      </c>
      <c r="M495" s="47">
        <f t="shared" si="103"/>
        <v>0</v>
      </c>
      <c r="N495" s="80">
        <v>0</v>
      </c>
      <c r="O495" s="47">
        <v>0</v>
      </c>
      <c r="P495" s="47">
        <v>0</v>
      </c>
      <c r="Q495" s="47">
        <v>0</v>
      </c>
      <c r="R495" s="47">
        <v>0</v>
      </c>
      <c r="S495" s="130">
        <v>0</v>
      </c>
      <c r="T495" s="47">
        <v>0</v>
      </c>
      <c r="U495" s="81">
        <f t="shared" si="105"/>
        <v>0</v>
      </c>
      <c r="V495" s="47">
        <v>0</v>
      </c>
      <c r="W495" s="47">
        <v>0</v>
      </c>
      <c r="X495" s="47">
        <v>0</v>
      </c>
      <c r="Y495" s="47">
        <v>0</v>
      </c>
      <c r="Z495" s="47">
        <v>0</v>
      </c>
      <c r="AA495" s="47">
        <v>0</v>
      </c>
      <c r="AB495" s="47">
        <v>0</v>
      </c>
      <c r="AC495" s="71">
        <f t="shared" si="106"/>
        <v>0</v>
      </c>
      <c r="AD495" s="113">
        <f t="shared" si="107"/>
        <v>0</v>
      </c>
    </row>
    <row r="496" spans="1:30" s="49" customFormat="1" ht="12.75" hidden="1">
      <c r="A496" s="94">
        <v>491</v>
      </c>
      <c r="B496" s="36"/>
      <c r="C496" s="141"/>
      <c r="D496" s="57"/>
      <c r="E496" s="79">
        <f t="shared" si="104"/>
        <v>0</v>
      </c>
      <c r="F496" s="80">
        <v>0</v>
      </c>
      <c r="G496" s="47">
        <f t="shared" si="97"/>
        <v>0</v>
      </c>
      <c r="H496" s="47">
        <f t="shared" si="98"/>
        <v>0</v>
      </c>
      <c r="I496" s="47">
        <f t="shared" si="99"/>
        <v>0</v>
      </c>
      <c r="J496" s="47">
        <f t="shared" si="100"/>
        <v>0</v>
      </c>
      <c r="K496" s="47">
        <f t="shared" si="101"/>
        <v>0</v>
      </c>
      <c r="L496" s="47">
        <f t="shared" si="102"/>
        <v>0</v>
      </c>
      <c r="M496" s="47">
        <f t="shared" si="103"/>
        <v>0</v>
      </c>
      <c r="N496" s="80">
        <v>0</v>
      </c>
      <c r="O496" s="47">
        <v>0</v>
      </c>
      <c r="P496" s="47">
        <v>0</v>
      </c>
      <c r="Q496" s="47">
        <v>0</v>
      </c>
      <c r="R496" s="47">
        <v>0</v>
      </c>
      <c r="S496" s="130">
        <v>0</v>
      </c>
      <c r="T496" s="47">
        <v>0</v>
      </c>
      <c r="U496" s="81">
        <f t="shared" si="105"/>
        <v>0</v>
      </c>
      <c r="V496" s="47">
        <v>0</v>
      </c>
      <c r="W496" s="47">
        <v>0</v>
      </c>
      <c r="X496" s="47">
        <v>0</v>
      </c>
      <c r="Y496" s="47">
        <v>0</v>
      </c>
      <c r="Z496" s="47">
        <v>0</v>
      </c>
      <c r="AA496" s="47">
        <v>0</v>
      </c>
      <c r="AB496" s="47">
        <v>0</v>
      </c>
      <c r="AC496" s="71">
        <f t="shared" si="106"/>
        <v>0</v>
      </c>
      <c r="AD496" s="113">
        <f t="shared" si="107"/>
        <v>0</v>
      </c>
    </row>
    <row r="497" spans="1:30" s="49" customFormat="1" ht="12.75" hidden="1">
      <c r="A497" s="94">
        <v>492</v>
      </c>
      <c r="B497" s="36"/>
      <c r="C497" s="141"/>
      <c r="D497" s="57"/>
      <c r="E497" s="79">
        <f t="shared" si="104"/>
        <v>0</v>
      </c>
      <c r="F497" s="80">
        <v>0</v>
      </c>
      <c r="G497" s="47">
        <f t="shared" si="97"/>
        <v>0</v>
      </c>
      <c r="H497" s="47">
        <f t="shared" si="98"/>
        <v>0</v>
      </c>
      <c r="I497" s="47">
        <f t="shared" si="99"/>
        <v>0</v>
      </c>
      <c r="J497" s="47">
        <f t="shared" si="100"/>
        <v>0</v>
      </c>
      <c r="K497" s="47">
        <f t="shared" si="101"/>
        <v>0</v>
      </c>
      <c r="L497" s="47">
        <f t="shared" si="102"/>
        <v>0</v>
      </c>
      <c r="M497" s="47">
        <f t="shared" si="103"/>
        <v>0</v>
      </c>
      <c r="N497" s="80">
        <v>0</v>
      </c>
      <c r="O497" s="47">
        <v>0</v>
      </c>
      <c r="P497" s="47">
        <v>0</v>
      </c>
      <c r="Q497" s="47">
        <v>0</v>
      </c>
      <c r="R497" s="47">
        <v>0</v>
      </c>
      <c r="S497" s="130">
        <v>0</v>
      </c>
      <c r="T497" s="47">
        <v>0</v>
      </c>
      <c r="U497" s="81">
        <f t="shared" si="105"/>
        <v>0</v>
      </c>
      <c r="V497" s="47">
        <v>0</v>
      </c>
      <c r="W497" s="47">
        <v>0</v>
      </c>
      <c r="X497" s="47">
        <v>0</v>
      </c>
      <c r="Y497" s="47">
        <v>0</v>
      </c>
      <c r="Z497" s="47">
        <v>0</v>
      </c>
      <c r="AA497" s="47">
        <v>0</v>
      </c>
      <c r="AB497" s="47">
        <v>0</v>
      </c>
      <c r="AC497" s="71">
        <f t="shared" si="106"/>
        <v>0</v>
      </c>
      <c r="AD497" s="113">
        <f t="shared" si="107"/>
        <v>0</v>
      </c>
    </row>
    <row r="498" spans="1:30" s="49" customFormat="1" ht="12.75" hidden="1">
      <c r="A498" s="94">
        <v>493</v>
      </c>
      <c r="B498" s="36"/>
      <c r="C498" s="141"/>
      <c r="D498" s="57"/>
      <c r="E498" s="79">
        <f t="shared" si="104"/>
        <v>0</v>
      </c>
      <c r="F498" s="80">
        <v>0</v>
      </c>
      <c r="G498" s="47">
        <f t="shared" si="97"/>
        <v>0</v>
      </c>
      <c r="H498" s="47">
        <f t="shared" si="98"/>
        <v>0</v>
      </c>
      <c r="I498" s="47">
        <f t="shared" si="99"/>
        <v>0</v>
      </c>
      <c r="J498" s="47">
        <f t="shared" si="100"/>
        <v>0</v>
      </c>
      <c r="K498" s="47">
        <f t="shared" si="101"/>
        <v>0</v>
      </c>
      <c r="L498" s="47">
        <f t="shared" si="102"/>
        <v>0</v>
      </c>
      <c r="M498" s="47">
        <f t="shared" si="103"/>
        <v>0</v>
      </c>
      <c r="N498" s="80">
        <v>0</v>
      </c>
      <c r="O498" s="47">
        <v>0</v>
      </c>
      <c r="P498" s="47">
        <v>0</v>
      </c>
      <c r="Q498" s="47">
        <v>0</v>
      </c>
      <c r="R498" s="47">
        <v>0</v>
      </c>
      <c r="S498" s="130">
        <v>0</v>
      </c>
      <c r="T498" s="47">
        <v>0</v>
      </c>
      <c r="U498" s="81">
        <f t="shared" si="105"/>
        <v>0</v>
      </c>
      <c r="V498" s="47">
        <v>0</v>
      </c>
      <c r="W498" s="47">
        <v>0</v>
      </c>
      <c r="X498" s="47">
        <v>0</v>
      </c>
      <c r="Y498" s="47">
        <v>0</v>
      </c>
      <c r="Z498" s="47">
        <v>0</v>
      </c>
      <c r="AA498" s="47">
        <v>0</v>
      </c>
      <c r="AB498" s="47">
        <v>0</v>
      </c>
      <c r="AC498" s="71">
        <f t="shared" si="106"/>
        <v>0</v>
      </c>
      <c r="AD498" s="113">
        <f t="shared" si="107"/>
        <v>0</v>
      </c>
    </row>
    <row r="499" spans="1:30" s="49" customFormat="1" ht="12.75" hidden="1">
      <c r="A499" s="94">
        <v>494</v>
      </c>
      <c r="B499" s="36"/>
      <c r="C499" s="141"/>
      <c r="D499" s="57"/>
      <c r="E499" s="79">
        <f t="shared" si="104"/>
        <v>0</v>
      </c>
      <c r="F499" s="80">
        <v>0</v>
      </c>
      <c r="G499" s="47">
        <f t="shared" si="97"/>
        <v>0</v>
      </c>
      <c r="H499" s="47">
        <f t="shared" si="98"/>
        <v>0</v>
      </c>
      <c r="I499" s="47">
        <f t="shared" si="99"/>
        <v>0</v>
      </c>
      <c r="J499" s="47">
        <f t="shared" si="100"/>
        <v>0</v>
      </c>
      <c r="K499" s="47">
        <f t="shared" si="101"/>
        <v>0</v>
      </c>
      <c r="L499" s="47">
        <f t="shared" si="102"/>
        <v>0</v>
      </c>
      <c r="M499" s="47">
        <f t="shared" si="103"/>
        <v>0</v>
      </c>
      <c r="N499" s="80">
        <v>0</v>
      </c>
      <c r="O499" s="47">
        <v>0</v>
      </c>
      <c r="P499" s="47">
        <v>0</v>
      </c>
      <c r="Q499" s="47">
        <v>0</v>
      </c>
      <c r="R499" s="47">
        <v>0</v>
      </c>
      <c r="S499" s="130">
        <v>0</v>
      </c>
      <c r="T499" s="47">
        <v>0</v>
      </c>
      <c r="U499" s="81">
        <f t="shared" si="105"/>
        <v>0</v>
      </c>
      <c r="V499" s="47">
        <v>0</v>
      </c>
      <c r="W499" s="47">
        <v>0</v>
      </c>
      <c r="X499" s="47">
        <v>0</v>
      </c>
      <c r="Y499" s="47">
        <v>0</v>
      </c>
      <c r="Z499" s="47">
        <v>0</v>
      </c>
      <c r="AA499" s="47">
        <v>0</v>
      </c>
      <c r="AB499" s="47">
        <v>0</v>
      </c>
      <c r="AC499" s="71">
        <f t="shared" si="106"/>
        <v>0</v>
      </c>
      <c r="AD499" s="113">
        <f t="shared" si="107"/>
        <v>0</v>
      </c>
    </row>
    <row r="500" spans="1:30" s="49" customFormat="1" ht="12.75" hidden="1">
      <c r="A500" s="94">
        <v>495</v>
      </c>
      <c r="B500" s="36"/>
      <c r="C500" s="141"/>
      <c r="D500" s="57"/>
      <c r="E500" s="79">
        <f t="shared" si="104"/>
        <v>0</v>
      </c>
      <c r="F500" s="80">
        <v>0</v>
      </c>
      <c r="G500" s="47">
        <f t="shared" si="97"/>
        <v>0</v>
      </c>
      <c r="H500" s="47">
        <f t="shared" si="98"/>
        <v>0</v>
      </c>
      <c r="I500" s="47">
        <f t="shared" si="99"/>
        <v>0</v>
      </c>
      <c r="J500" s="47">
        <f t="shared" si="100"/>
        <v>0</v>
      </c>
      <c r="K500" s="47">
        <f t="shared" si="101"/>
        <v>0</v>
      </c>
      <c r="L500" s="47">
        <f t="shared" si="102"/>
        <v>0</v>
      </c>
      <c r="M500" s="47">
        <f t="shared" si="103"/>
        <v>0</v>
      </c>
      <c r="N500" s="80">
        <v>0</v>
      </c>
      <c r="O500" s="47">
        <v>0</v>
      </c>
      <c r="P500" s="47">
        <v>0</v>
      </c>
      <c r="Q500" s="47">
        <v>0</v>
      </c>
      <c r="R500" s="47">
        <v>0</v>
      </c>
      <c r="S500" s="130">
        <v>0</v>
      </c>
      <c r="T500" s="47">
        <v>0</v>
      </c>
      <c r="U500" s="81">
        <f t="shared" si="105"/>
        <v>0</v>
      </c>
      <c r="V500" s="47">
        <v>0</v>
      </c>
      <c r="W500" s="47">
        <v>0</v>
      </c>
      <c r="X500" s="47">
        <v>0</v>
      </c>
      <c r="Y500" s="47">
        <v>0</v>
      </c>
      <c r="Z500" s="47">
        <v>0</v>
      </c>
      <c r="AA500" s="47">
        <v>0</v>
      </c>
      <c r="AB500" s="47">
        <v>0</v>
      </c>
      <c r="AC500" s="71">
        <f t="shared" si="106"/>
        <v>0</v>
      </c>
      <c r="AD500" s="113">
        <f t="shared" si="107"/>
        <v>0</v>
      </c>
    </row>
    <row r="501" spans="1:30" s="49" customFormat="1" ht="12.75" hidden="1">
      <c r="A501" s="94">
        <v>496</v>
      </c>
      <c r="B501" s="36"/>
      <c r="C501" s="141"/>
      <c r="D501" s="57"/>
      <c r="E501" s="79">
        <f t="shared" si="104"/>
        <v>0</v>
      </c>
      <c r="F501" s="80">
        <v>0</v>
      </c>
      <c r="G501" s="47">
        <f t="shared" si="97"/>
        <v>0</v>
      </c>
      <c r="H501" s="47">
        <f t="shared" si="98"/>
        <v>0</v>
      </c>
      <c r="I501" s="47">
        <f t="shared" si="99"/>
        <v>0</v>
      </c>
      <c r="J501" s="47">
        <f t="shared" si="100"/>
        <v>0</v>
      </c>
      <c r="K501" s="47">
        <f t="shared" si="101"/>
        <v>0</v>
      </c>
      <c r="L501" s="47">
        <f t="shared" si="102"/>
        <v>0</v>
      </c>
      <c r="M501" s="47">
        <f t="shared" si="103"/>
        <v>0</v>
      </c>
      <c r="N501" s="80">
        <v>0</v>
      </c>
      <c r="O501" s="47">
        <v>0</v>
      </c>
      <c r="P501" s="47">
        <v>0</v>
      </c>
      <c r="Q501" s="47">
        <v>0</v>
      </c>
      <c r="R501" s="47">
        <v>0</v>
      </c>
      <c r="S501" s="130">
        <v>0</v>
      </c>
      <c r="T501" s="47">
        <v>0</v>
      </c>
      <c r="U501" s="81">
        <f t="shared" si="105"/>
        <v>0</v>
      </c>
      <c r="V501" s="47">
        <v>0</v>
      </c>
      <c r="W501" s="47">
        <v>0</v>
      </c>
      <c r="X501" s="47">
        <v>0</v>
      </c>
      <c r="Y501" s="47">
        <v>0</v>
      </c>
      <c r="Z501" s="47">
        <v>0</v>
      </c>
      <c r="AA501" s="47">
        <v>0</v>
      </c>
      <c r="AB501" s="47">
        <v>0</v>
      </c>
      <c r="AC501" s="71">
        <f t="shared" si="106"/>
        <v>0</v>
      </c>
      <c r="AD501" s="113">
        <f t="shared" si="107"/>
        <v>0</v>
      </c>
    </row>
    <row r="502" spans="1:30" s="49" customFormat="1" ht="12.75" hidden="1">
      <c r="A502" s="94">
        <v>497</v>
      </c>
      <c r="B502" s="36"/>
      <c r="C502" s="141"/>
      <c r="D502" s="57"/>
      <c r="E502" s="79">
        <f t="shared" si="104"/>
        <v>0</v>
      </c>
      <c r="F502" s="80">
        <v>0</v>
      </c>
      <c r="G502" s="47">
        <f t="shared" si="97"/>
        <v>0</v>
      </c>
      <c r="H502" s="47">
        <f t="shared" si="98"/>
        <v>0</v>
      </c>
      <c r="I502" s="47">
        <f t="shared" si="99"/>
        <v>0</v>
      </c>
      <c r="J502" s="47">
        <f t="shared" si="100"/>
        <v>0</v>
      </c>
      <c r="K502" s="47">
        <f t="shared" si="101"/>
        <v>0</v>
      </c>
      <c r="L502" s="47">
        <f t="shared" si="102"/>
        <v>0</v>
      </c>
      <c r="M502" s="47">
        <f t="shared" si="103"/>
        <v>0</v>
      </c>
      <c r="N502" s="80">
        <v>0</v>
      </c>
      <c r="O502" s="47">
        <v>0</v>
      </c>
      <c r="P502" s="47">
        <v>0</v>
      </c>
      <c r="Q502" s="47">
        <v>0</v>
      </c>
      <c r="R502" s="47">
        <v>0</v>
      </c>
      <c r="S502" s="130">
        <v>0</v>
      </c>
      <c r="T502" s="47">
        <v>0</v>
      </c>
      <c r="U502" s="81">
        <f t="shared" si="105"/>
        <v>0</v>
      </c>
      <c r="V502" s="47">
        <v>0</v>
      </c>
      <c r="W502" s="47">
        <v>0</v>
      </c>
      <c r="X502" s="47">
        <v>0</v>
      </c>
      <c r="Y502" s="47">
        <v>0</v>
      </c>
      <c r="Z502" s="47">
        <v>0</v>
      </c>
      <c r="AA502" s="47">
        <v>0</v>
      </c>
      <c r="AB502" s="47">
        <v>0</v>
      </c>
      <c r="AC502" s="71">
        <f t="shared" si="106"/>
        <v>0</v>
      </c>
      <c r="AD502" s="113">
        <f t="shared" si="107"/>
        <v>0</v>
      </c>
    </row>
    <row r="503" spans="1:30" s="49" customFormat="1" ht="12.75" hidden="1">
      <c r="A503" s="94">
        <v>498</v>
      </c>
      <c r="B503" s="36"/>
      <c r="C503" s="141"/>
      <c r="D503" s="57"/>
      <c r="E503" s="79">
        <f t="shared" si="104"/>
        <v>0</v>
      </c>
      <c r="F503" s="80">
        <v>0</v>
      </c>
      <c r="G503" s="47">
        <f t="shared" si="97"/>
        <v>0</v>
      </c>
      <c r="H503" s="47">
        <f t="shared" si="98"/>
        <v>0</v>
      </c>
      <c r="I503" s="47">
        <f t="shared" si="99"/>
        <v>0</v>
      </c>
      <c r="J503" s="47">
        <f t="shared" si="100"/>
        <v>0</v>
      </c>
      <c r="K503" s="47">
        <f t="shared" si="101"/>
        <v>0</v>
      </c>
      <c r="L503" s="47">
        <f t="shared" si="102"/>
        <v>0</v>
      </c>
      <c r="M503" s="47">
        <f t="shared" si="103"/>
        <v>0</v>
      </c>
      <c r="N503" s="80">
        <v>0</v>
      </c>
      <c r="O503" s="47">
        <v>0</v>
      </c>
      <c r="P503" s="47">
        <v>0</v>
      </c>
      <c r="Q503" s="47">
        <v>0</v>
      </c>
      <c r="R503" s="47">
        <v>0</v>
      </c>
      <c r="S503" s="130">
        <v>0</v>
      </c>
      <c r="T503" s="47">
        <v>0</v>
      </c>
      <c r="U503" s="81">
        <f t="shared" si="105"/>
        <v>0</v>
      </c>
      <c r="V503" s="47">
        <v>0</v>
      </c>
      <c r="W503" s="47">
        <v>0</v>
      </c>
      <c r="X503" s="47">
        <v>0</v>
      </c>
      <c r="Y503" s="47">
        <v>0</v>
      </c>
      <c r="Z503" s="47">
        <v>0</v>
      </c>
      <c r="AA503" s="47">
        <v>0</v>
      </c>
      <c r="AB503" s="47">
        <v>0</v>
      </c>
      <c r="AC503" s="71">
        <f t="shared" si="106"/>
        <v>0</v>
      </c>
      <c r="AD503" s="113">
        <f t="shared" si="107"/>
        <v>0</v>
      </c>
    </row>
    <row r="504" spans="1:30" s="49" customFormat="1" ht="12.75" hidden="1">
      <c r="A504" s="94">
        <v>499</v>
      </c>
      <c r="B504" s="36"/>
      <c r="C504" s="141"/>
      <c r="D504" s="57"/>
      <c r="E504" s="79">
        <f t="shared" si="104"/>
        <v>0</v>
      </c>
      <c r="F504" s="80">
        <v>0</v>
      </c>
      <c r="G504" s="47">
        <f t="shared" si="97"/>
        <v>0</v>
      </c>
      <c r="H504" s="47">
        <f t="shared" si="98"/>
        <v>0</v>
      </c>
      <c r="I504" s="47">
        <f t="shared" si="99"/>
        <v>0</v>
      </c>
      <c r="J504" s="47">
        <f t="shared" si="100"/>
        <v>0</v>
      </c>
      <c r="K504" s="47">
        <f t="shared" si="101"/>
        <v>0</v>
      </c>
      <c r="L504" s="47">
        <f t="shared" si="102"/>
        <v>0</v>
      </c>
      <c r="M504" s="47">
        <f t="shared" si="103"/>
        <v>0</v>
      </c>
      <c r="N504" s="80">
        <v>0</v>
      </c>
      <c r="O504" s="47">
        <v>0</v>
      </c>
      <c r="P504" s="47">
        <v>0</v>
      </c>
      <c r="Q504" s="47">
        <v>0</v>
      </c>
      <c r="R504" s="47">
        <v>0</v>
      </c>
      <c r="S504" s="130">
        <v>0</v>
      </c>
      <c r="T504" s="47">
        <v>0</v>
      </c>
      <c r="U504" s="81">
        <f t="shared" si="105"/>
        <v>0</v>
      </c>
      <c r="V504" s="47">
        <v>0</v>
      </c>
      <c r="W504" s="47">
        <v>0</v>
      </c>
      <c r="X504" s="47">
        <v>0</v>
      </c>
      <c r="Y504" s="47">
        <v>0</v>
      </c>
      <c r="Z504" s="47">
        <v>0</v>
      </c>
      <c r="AA504" s="47">
        <v>0</v>
      </c>
      <c r="AB504" s="47">
        <v>0</v>
      </c>
      <c r="AC504" s="71">
        <f t="shared" si="106"/>
        <v>0</v>
      </c>
      <c r="AD504" s="113">
        <f t="shared" si="107"/>
        <v>0</v>
      </c>
    </row>
    <row r="505" spans="1:30" s="49" customFormat="1" ht="12.75" hidden="1">
      <c r="A505" s="94">
        <v>500</v>
      </c>
      <c r="B505" s="36"/>
      <c r="C505" s="141"/>
      <c r="D505" s="57"/>
      <c r="E505" s="79">
        <f t="shared" si="104"/>
        <v>0</v>
      </c>
      <c r="F505" s="80">
        <v>0</v>
      </c>
      <c r="G505" s="47">
        <f t="shared" si="97"/>
        <v>0</v>
      </c>
      <c r="H505" s="47">
        <f t="shared" si="98"/>
        <v>0</v>
      </c>
      <c r="I505" s="47">
        <f t="shared" si="99"/>
        <v>0</v>
      </c>
      <c r="J505" s="47">
        <f t="shared" si="100"/>
        <v>0</v>
      </c>
      <c r="K505" s="47">
        <f t="shared" si="101"/>
        <v>0</v>
      </c>
      <c r="L505" s="47">
        <f t="shared" si="102"/>
        <v>0</v>
      </c>
      <c r="M505" s="47">
        <f t="shared" si="103"/>
        <v>0</v>
      </c>
      <c r="N505" s="80">
        <v>0</v>
      </c>
      <c r="O505" s="47">
        <v>0</v>
      </c>
      <c r="P505" s="47">
        <v>0</v>
      </c>
      <c r="Q505" s="47">
        <v>0</v>
      </c>
      <c r="R505" s="47">
        <v>0</v>
      </c>
      <c r="S505" s="130">
        <v>0</v>
      </c>
      <c r="T505" s="47">
        <v>0</v>
      </c>
      <c r="U505" s="81">
        <f t="shared" si="105"/>
        <v>0</v>
      </c>
      <c r="V505" s="47">
        <v>0</v>
      </c>
      <c r="W505" s="47">
        <v>0</v>
      </c>
      <c r="X505" s="47">
        <v>0</v>
      </c>
      <c r="Y505" s="47">
        <v>0</v>
      </c>
      <c r="Z505" s="47">
        <v>0</v>
      </c>
      <c r="AA505" s="47">
        <v>0</v>
      </c>
      <c r="AB505" s="47">
        <v>0</v>
      </c>
      <c r="AC505" s="71">
        <f t="shared" si="106"/>
        <v>0</v>
      </c>
      <c r="AD505" s="113">
        <f t="shared" si="107"/>
        <v>0</v>
      </c>
    </row>
    <row r="506" spans="1:30" s="49" customFormat="1" ht="27" customHeight="1">
      <c r="A506" s="326" t="s">
        <v>27</v>
      </c>
      <c r="B506" s="327"/>
      <c r="C506" s="327"/>
      <c r="D506" s="328">
        <f t="shared" ref="D506:AD506" si="108">ROUND(SUM(D6:D505),2)</f>
        <v>134224.32000000001</v>
      </c>
      <c r="E506" s="328">
        <f t="shared" si="108"/>
        <v>1036495.46</v>
      </c>
      <c r="F506" s="328">
        <f t="shared" ref="F506" si="109">ROUND(SUM(F6:F505),2)</f>
        <v>0</v>
      </c>
      <c r="G506" s="328">
        <f t="shared" ref="G506" si="110">ROUND(SUM(G6:G505),2)</f>
        <v>0</v>
      </c>
      <c r="H506" s="328">
        <f t="shared" ref="H506" si="111">ROUND(SUM(H6:H505),2)</f>
        <v>105952.87</v>
      </c>
      <c r="I506" s="328">
        <f t="shared" ref="I506" si="112">ROUND(SUM(I6:I505),2)</f>
        <v>52976.43</v>
      </c>
      <c r="J506" s="328">
        <f t="shared" ref="J506" si="113">ROUND(SUM(J6:J505),2)</f>
        <v>90636.3</v>
      </c>
      <c r="K506" s="328">
        <f t="shared" ref="K506" si="114">ROUND(SUM(K6:K505),2)</f>
        <v>86374.62</v>
      </c>
      <c r="L506" s="328">
        <f t="shared" ref="L506" si="115">ROUND(SUM(L6:L505),2)</f>
        <v>28791.54</v>
      </c>
      <c r="M506" s="328">
        <f t="shared" ref="M506" si="116">ROUND(SUM(M6:M505),2)</f>
        <v>86374.62</v>
      </c>
      <c r="N506" s="328">
        <f t="shared" si="108"/>
        <v>31207.89</v>
      </c>
      <c r="O506" s="328">
        <f t="shared" si="108"/>
        <v>4161.05</v>
      </c>
      <c r="P506" s="328">
        <f t="shared" si="108"/>
        <v>0</v>
      </c>
      <c r="Q506" s="328">
        <f t="shared" si="108"/>
        <v>0</v>
      </c>
      <c r="R506" s="328">
        <f t="shared" si="108"/>
        <v>2541.6</v>
      </c>
      <c r="S506" s="328">
        <f t="shared" si="108"/>
        <v>51140.12</v>
      </c>
      <c r="T506" s="328">
        <f t="shared" si="108"/>
        <v>99884.4</v>
      </c>
      <c r="U506" s="328">
        <f t="shared" si="108"/>
        <v>640041.44999999995</v>
      </c>
      <c r="V506" s="328">
        <f t="shared" si="108"/>
        <v>29558.34</v>
      </c>
      <c r="W506" s="328">
        <f t="shared" si="108"/>
        <v>542850</v>
      </c>
      <c r="X506" s="328">
        <f t="shared" ref="X506" si="117">ROUND(SUM(X6:X505),2)</f>
        <v>0</v>
      </c>
      <c r="Y506" s="328">
        <f t="shared" si="108"/>
        <v>0</v>
      </c>
      <c r="Z506" s="328">
        <f t="shared" si="108"/>
        <v>0</v>
      </c>
      <c r="AA506" s="328">
        <f t="shared" si="108"/>
        <v>0</v>
      </c>
      <c r="AB506" s="328">
        <f t="shared" si="108"/>
        <v>0</v>
      </c>
      <c r="AC506" s="328">
        <f t="shared" si="108"/>
        <v>572408.34</v>
      </c>
      <c r="AD506" s="328">
        <f t="shared" si="108"/>
        <v>2248945.2599999998</v>
      </c>
    </row>
    <row r="507" spans="1:30" s="49" customFormat="1" ht="15.75" customHeight="1">
      <c r="A507" s="212"/>
      <c r="B507" s="125"/>
      <c r="C507" s="325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</row>
    <row r="508" spans="1:30" s="49" customFormat="1" ht="15.75" customHeight="1"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</row>
    <row r="509" spans="1:30" s="49" customFormat="1" ht="30" customHeight="1">
      <c r="A509" s="385" t="s">
        <v>439</v>
      </c>
      <c r="B509" s="385"/>
      <c r="C509" s="385"/>
      <c r="D509" s="385"/>
      <c r="E509" s="385"/>
      <c r="F509" s="385"/>
      <c r="G509" s="385"/>
      <c r="H509" s="385"/>
      <c r="I509" s="385"/>
      <c r="J509" s="385"/>
      <c r="K509" s="385"/>
      <c r="L509" s="385"/>
      <c r="M509" s="385"/>
      <c r="N509" s="160"/>
      <c r="O509" s="160"/>
      <c r="P509" s="160"/>
      <c r="Q509" s="160"/>
      <c r="R509" s="160"/>
      <c r="S509" s="160"/>
      <c r="T509" s="122"/>
      <c r="U509" s="122"/>
      <c r="W509" s="50"/>
      <c r="X509" s="50"/>
      <c r="Y509" s="50"/>
      <c r="Z509" s="50"/>
      <c r="AA509" s="50"/>
      <c r="AB509" s="50"/>
      <c r="AC509" s="50"/>
      <c r="AD509" s="50"/>
    </row>
    <row r="510" spans="1:30" s="50" customFormat="1" ht="30" customHeight="1">
      <c r="A510" s="329"/>
      <c r="B510" s="329"/>
      <c r="C510" s="329"/>
      <c r="D510" s="329"/>
      <c r="E510" s="329"/>
      <c r="F510" s="329"/>
      <c r="G510" s="383" t="s">
        <v>102</v>
      </c>
      <c r="H510" s="383"/>
      <c r="I510" s="383"/>
      <c r="J510" s="383"/>
      <c r="K510" s="383"/>
      <c r="L510" s="383"/>
      <c r="M510" s="383" t="s">
        <v>440</v>
      </c>
      <c r="N510" s="125"/>
      <c r="O510" s="125"/>
      <c r="P510" s="125"/>
      <c r="Q510" s="125"/>
      <c r="R510" s="125"/>
      <c r="S510" s="125"/>
    </row>
    <row r="511" spans="1:30" s="50" customFormat="1" ht="38.25" customHeight="1">
      <c r="A511" s="324" t="s">
        <v>326</v>
      </c>
      <c r="B511" s="324" t="s">
        <v>369</v>
      </c>
      <c r="C511" s="324" t="s">
        <v>441</v>
      </c>
      <c r="D511" s="324" t="s">
        <v>442</v>
      </c>
      <c r="E511" s="324" t="s">
        <v>72</v>
      </c>
      <c r="F511" s="324" t="s">
        <v>89</v>
      </c>
      <c r="G511" s="324" t="s">
        <v>74</v>
      </c>
      <c r="H511" s="324" t="s">
        <v>110</v>
      </c>
      <c r="I511" s="299" t="s">
        <v>114</v>
      </c>
      <c r="J511" s="299"/>
      <c r="K511" s="299"/>
      <c r="L511" s="324" t="s">
        <v>27</v>
      </c>
      <c r="M511" s="384"/>
      <c r="N511" s="125"/>
      <c r="O511" s="125"/>
      <c r="P511" s="125"/>
      <c r="Q511" s="125"/>
      <c r="R511" s="125"/>
      <c r="S511" s="125"/>
    </row>
    <row r="512" spans="1:30" s="49" customFormat="1" ht="12.75">
      <c r="A512" s="94">
        <v>1</v>
      </c>
      <c r="B512" s="36"/>
      <c r="C512" s="46"/>
      <c r="D512" s="57"/>
      <c r="E512" s="79">
        <f>C512*D512</f>
        <v>0</v>
      </c>
      <c r="F512" s="112"/>
      <c r="G512" s="47"/>
      <c r="H512" s="47"/>
      <c r="I512" s="47"/>
      <c r="J512" s="47"/>
      <c r="K512" s="47"/>
      <c r="L512" s="71">
        <f>SUM(G512:K512)</f>
        <v>0</v>
      </c>
      <c r="M512" s="113">
        <f>E512+L512+F512</f>
        <v>0</v>
      </c>
      <c r="N512" s="71"/>
      <c r="O512" s="71"/>
      <c r="P512" s="71"/>
      <c r="Q512" s="71"/>
      <c r="R512" s="71"/>
      <c r="S512" s="71"/>
      <c r="T512" s="50"/>
      <c r="U512" s="50"/>
      <c r="V512" s="50"/>
      <c r="W512" s="50"/>
      <c r="Y512" s="50"/>
    </row>
    <row r="513" spans="1:30" s="49" customFormat="1" ht="12.75">
      <c r="A513" s="94">
        <v>2</v>
      </c>
      <c r="B513" s="36"/>
      <c r="C513" s="46"/>
      <c r="D513" s="57"/>
      <c r="E513" s="79">
        <f t="shared" ref="E513:E521" si="118">C513*D513</f>
        <v>0</v>
      </c>
      <c r="F513" s="112"/>
      <c r="G513" s="47"/>
      <c r="H513" s="47"/>
      <c r="I513" s="47"/>
      <c r="J513" s="47"/>
      <c r="K513" s="47"/>
      <c r="L513" s="71">
        <f t="shared" ref="L513:L521" si="119">SUM(G513:K513)</f>
        <v>0</v>
      </c>
      <c r="M513" s="113">
        <f t="shared" ref="M513:M521" si="120">E513+L513+F513</f>
        <v>0</v>
      </c>
      <c r="N513" s="71"/>
      <c r="O513" s="71"/>
      <c r="P513" s="71"/>
      <c r="Q513" s="71"/>
      <c r="R513" s="71"/>
      <c r="S513" s="71"/>
      <c r="T513" s="50"/>
      <c r="U513" s="50"/>
      <c r="V513" s="50"/>
      <c r="W513" s="50"/>
      <c r="Y513" s="50"/>
    </row>
    <row r="514" spans="1:30" s="49" customFormat="1" ht="12.75">
      <c r="A514" s="94">
        <v>3</v>
      </c>
      <c r="B514" s="36"/>
      <c r="C514" s="46"/>
      <c r="D514" s="57"/>
      <c r="E514" s="79">
        <f t="shared" si="118"/>
        <v>0</v>
      </c>
      <c r="F514" s="112"/>
      <c r="G514" s="47"/>
      <c r="H514" s="47"/>
      <c r="I514" s="47"/>
      <c r="J514" s="47"/>
      <c r="K514" s="47"/>
      <c r="L514" s="71">
        <f t="shared" si="119"/>
        <v>0</v>
      </c>
      <c r="M514" s="113">
        <f t="shared" si="120"/>
        <v>0</v>
      </c>
      <c r="N514" s="71"/>
      <c r="O514" s="71"/>
      <c r="P514" s="71"/>
      <c r="Q514" s="71"/>
      <c r="R514" s="71"/>
      <c r="S514" s="71"/>
      <c r="T514" s="50"/>
      <c r="U514" s="50"/>
      <c r="V514" s="50"/>
      <c r="W514" s="50"/>
      <c r="Y514" s="50"/>
    </row>
    <row r="515" spans="1:30" s="49" customFormat="1" ht="12.75">
      <c r="A515" s="94">
        <v>4</v>
      </c>
      <c r="B515" s="36"/>
      <c r="C515" s="46"/>
      <c r="D515" s="57"/>
      <c r="E515" s="79">
        <f t="shared" si="118"/>
        <v>0</v>
      </c>
      <c r="F515" s="112"/>
      <c r="G515" s="47"/>
      <c r="H515" s="47"/>
      <c r="I515" s="47"/>
      <c r="J515" s="47"/>
      <c r="K515" s="47"/>
      <c r="L515" s="71">
        <f t="shared" si="119"/>
        <v>0</v>
      </c>
      <c r="M515" s="113">
        <f t="shared" si="120"/>
        <v>0</v>
      </c>
      <c r="N515" s="71"/>
      <c r="O515" s="71"/>
      <c r="P515" s="71"/>
      <c r="Q515" s="71"/>
      <c r="R515" s="71"/>
      <c r="S515" s="71"/>
      <c r="T515" s="50"/>
      <c r="U515" s="50"/>
      <c r="V515" s="50"/>
      <c r="W515" s="50"/>
      <c r="Y515" s="50"/>
    </row>
    <row r="516" spans="1:30" s="49" customFormat="1" ht="12.75">
      <c r="A516" s="94">
        <v>5</v>
      </c>
      <c r="B516" s="36"/>
      <c r="C516" s="46"/>
      <c r="D516" s="57"/>
      <c r="E516" s="79">
        <f t="shared" si="118"/>
        <v>0</v>
      </c>
      <c r="F516" s="112"/>
      <c r="G516" s="47"/>
      <c r="H516" s="47"/>
      <c r="I516" s="47"/>
      <c r="J516" s="47"/>
      <c r="K516" s="47"/>
      <c r="L516" s="71">
        <f t="shared" si="119"/>
        <v>0</v>
      </c>
      <c r="M516" s="113">
        <f t="shared" si="120"/>
        <v>0</v>
      </c>
      <c r="N516" s="71"/>
      <c r="O516" s="71"/>
      <c r="P516" s="71"/>
      <c r="Q516" s="71"/>
      <c r="R516" s="71"/>
      <c r="S516" s="71"/>
      <c r="T516" s="50"/>
      <c r="U516" s="50"/>
      <c r="V516" s="50"/>
      <c r="W516" s="50"/>
      <c r="Y516" s="50"/>
    </row>
    <row r="517" spans="1:30" s="49" customFormat="1" ht="12.75">
      <c r="A517" s="94">
        <v>6</v>
      </c>
      <c r="B517" s="36"/>
      <c r="C517" s="46"/>
      <c r="D517" s="57"/>
      <c r="E517" s="79">
        <f t="shared" si="118"/>
        <v>0</v>
      </c>
      <c r="F517" s="112"/>
      <c r="G517" s="47"/>
      <c r="H517" s="47"/>
      <c r="I517" s="47"/>
      <c r="J517" s="47"/>
      <c r="K517" s="47"/>
      <c r="L517" s="71">
        <f t="shared" si="119"/>
        <v>0</v>
      </c>
      <c r="M517" s="113">
        <f t="shared" si="120"/>
        <v>0</v>
      </c>
      <c r="N517" s="71"/>
      <c r="O517" s="71"/>
      <c r="P517" s="71"/>
      <c r="Q517" s="71"/>
      <c r="R517" s="71"/>
      <c r="S517" s="71"/>
      <c r="T517" s="50"/>
      <c r="U517" s="50"/>
      <c r="V517" s="50"/>
      <c r="W517" s="50"/>
      <c r="Y517" s="50"/>
    </row>
    <row r="518" spans="1:30" s="49" customFormat="1" ht="12.75">
      <c r="A518" s="94">
        <v>7</v>
      </c>
      <c r="B518" s="36"/>
      <c r="C518" s="46"/>
      <c r="D518" s="57"/>
      <c r="E518" s="79">
        <f t="shared" si="118"/>
        <v>0</v>
      </c>
      <c r="F518" s="112"/>
      <c r="G518" s="47"/>
      <c r="H518" s="47"/>
      <c r="I518" s="47"/>
      <c r="J518" s="47"/>
      <c r="K518" s="47"/>
      <c r="L518" s="71">
        <f t="shared" si="119"/>
        <v>0</v>
      </c>
      <c r="M518" s="113">
        <f t="shared" si="120"/>
        <v>0</v>
      </c>
      <c r="N518" s="71"/>
      <c r="O518" s="71"/>
      <c r="P518" s="71"/>
      <c r="Q518" s="71"/>
      <c r="R518" s="71"/>
      <c r="S518" s="71"/>
      <c r="T518" s="50"/>
      <c r="U518" s="50"/>
      <c r="V518" s="50"/>
      <c r="W518" s="50"/>
      <c r="Y518" s="50"/>
    </row>
    <row r="519" spans="1:30" s="49" customFormat="1" ht="12.75">
      <c r="A519" s="94">
        <v>8</v>
      </c>
      <c r="B519" s="36"/>
      <c r="C519" s="46"/>
      <c r="D519" s="57"/>
      <c r="E519" s="79">
        <f t="shared" si="118"/>
        <v>0</v>
      </c>
      <c r="F519" s="112"/>
      <c r="G519" s="47"/>
      <c r="H519" s="47"/>
      <c r="I519" s="47"/>
      <c r="J519" s="47"/>
      <c r="K519" s="47"/>
      <c r="L519" s="71">
        <f t="shared" si="119"/>
        <v>0</v>
      </c>
      <c r="M519" s="113">
        <f t="shared" si="120"/>
        <v>0</v>
      </c>
      <c r="N519" s="71"/>
      <c r="O519" s="71"/>
      <c r="P519" s="71"/>
      <c r="Q519" s="71"/>
      <c r="R519" s="71"/>
      <c r="S519" s="71"/>
      <c r="T519" s="50"/>
      <c r="U519" s="50"/>
      <c r="V519" s="50"/>
      <c r="W519" s="50"/>
      <c r="Y519" s="50"/>
    </row>
    <row r="520" spans="1:30" s="49" customFormat="1" ht="12.75">
      <c r="A520" s="94">
        <v>9</v>
      </c>
      <c r="B520" s="36"/>
      <c r="C520" s="46"/>
      <c r="D520" s="57"/>
      <c r="E520" s="79">
        <f t="shared" si="118"/>
        <v>0</v>
      </c>
      <c r="F520" s="112"/>
      <c r="G520" s="47"/>
      <c r="H520" s="47"/>
      <c r="I520" s="47"/>
      <c r="J520" s="47"/>
      <c r="K520" s="47"/>
      <c r="L520" s="71">
        <f t="shared" si="119"/>
        <v>0</v>
      </c>
      <c r="M520" s="113">
        <f t="shared" si="120"/>
        <v>0</v>
      </c>
      <c r="N520" s="71"/>
      <c r="O520" s="71"/>
      <c r="P520" s="71"/>
      <c r="Q520" s="71"/>
      <c r="R520" s="71"/>
      <c r="S520" s="71"/>
      <c r="T520" s="50"/>
      <c r="U520" s="50"/>
      <c r="V520" s="50"/>
      <c r="W520" s="50"/>
      <c r="Y520" s="50"/>
    </row>
    <row r="521" spans="1:30" s="49" customFormat="1" ht="12.75">
      <c r="A521" s="94">
        <v>10</v>
      </c>
      <c r="B521" s="36"/>
      <c r="C521" s="46"/>
      <c r="D521" s="57"/>
      <c r="E521" s="79">
        <f t="shared" si="118"/>
        <v>0</v>
      </c>
      <c r="F521" s="112"/>
      <c r="G521" s="47"/>
      <c r="H521" s="47"/>
      <c r="I521" s="47"/>
      <c r="J521" s="47"/>
      <c r="K521" s="47"/>
      <c r="L521" s="71">
        <f t="shared" si="119"/>
        <v>0</v>
      </c>
      <c r="M521" s="113">
        <f t="shared" si="120"/>
        <v>0</v>
      </c>
      <c r="N521" s="71"/>
      <c r="O521" s="71"/>
      <c r="P521" s="71"/>
      <c r="Q521" s="71"/>
      <c r="R521" s="71"/>
      <c r="S521" s="71"/>
      <c r="T521" s="50"/>
      <c r="U521" s="50"/>
      <c r="V521" s="50"/>
      <c r="W521" s="50"/>
      <c r="Y521" s="50"/>
    </row>
    <row r="522" spans="1:30" s="49" customFormat="1" ht="27" customHeight="1">
      <c r="A522" s="326" t="s">
        <v>27</v>
      </c>
      <c r="B522" s="327"/>
      <c r="C522" s="330">
        <f>SUM(C512:C521)</f>
        <v>0</v>
      </c>
      <c r="D522" s="328">
        <f>SUM(D512:D521)</f>
        <v>0</v>
      </c>
      <c r="E522" s="328">
        <f>SUM(E512:E521)</f>
        <v>0</v>
      </c>
      <c r="F522" s="328">
        <f t="shared" ref="F522:M522" si="121">ROUND(SUM(F512:F521),2)</f>
        <v>0</v>
      </c>
      <c r="G522" s="328">
        <f t="shared" si="121"/>
        <v>0</v>
      </c>
      <c r="H522" s="328">
        <f t="shared" si="121"/>
        <v>0</v>
      </c>
      <c r="I522" s="328">
        <f t="shared" si="121"/>
        <v>0</v>
      </c>
      <c r="J522" s="328">
        <f t="shared" si="121"/>
        <v>0</v>
      </c>
      <c r="K522" s="328">
        <f t="shared" si="121"/>
        <v>0</v>
      </c>
      <c r="L522" s="328">
        <f t="shared" si="121"/>
        <v>0</v>
      </c>
      <c r="M522" s="328">
        <f t="shared" si="121"/>
        <v>0</v>
      </c>
      <c r="N522" s="111"/>
      <c r="O522" s="111"/>
      <c r="P522" s="111"/>
      <c r="Q522" s="111"/>
      <c r="R522" s="111"/>
      <c r="S522" s="111"/>
      <c r="T522" s="50"/>
      <c r="U522" s="50"/>
      <c r="V522" s="50"/>
      <c r="W522" s="50"/>
      <c r="Y522" s="50"/>
    </row>
    <row r="523" spans="1:30" s="49" customFormat="1" ht="27" customHeight="1">
      <c r="A523" s="3"/>
      <c r="B523" s="3"/>
      <c r="C523" s="3"/>
      <c r="D523" s="3"/>
      <c r="E523" s="3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</row>
    <row r="524" spans="1:30" s="49" customFormat="1" ht="27" customHeight="1">
      <c r="A524" s="3"/>
      <c r="B524" s="3"/>
      <c r="C524" s="3"/>
      <c r="D524" s="3"/>
      <c r="E524" s="3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</row>
    <row r="525" spans="1:30" s="49" customFormat="1" ht="27" customHeight="1">
      <c r="A525" s="3"/>
      <c r="B525" s="95"/>
      <c r="C525" s="95"/>
      <c r="D525" s="8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3"/>
      <c r="W525" s="4"/>
      <c r="X525" s="3"/>
      <c r="Y525" s="4"/>
      <c r="Z525" s="3"/>
      <c r="AA525" s="3"/>
      <c r="AB525" s="3"/>
      <c r="AC525" s="3"/>
      <c r="AD525" s="3"/>
    </row>
    <row r="526" spans="1:30" s="49" customFormat="1" ht="27" customHeight="1">
      <c r="A526" s="3"/>
      <c r="B526" s="95"/>
      <c r="C526" s="95"/>
      <c r="D526" s="8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3"/>
      <c r="W526" s="4"/>
      <c r="X526" s="3"/>
      <c r="Y526" s="4"/>
      <c r="Z526" s="3"/>
      <c r="AA526" s="3"/>
      <c r="AB526" s="3"/>
      <c r="AC526" s="3"/>
      <c r="AD526" s="3"/>
    </row>
    <row r="527" spans="1:30" s="49" customFormat="1" ht="19.5" customHeight="1">
      <c r="A527" s="3"/>
      <c r="M527" s="3"/>
      <c r="N527" s="3"/>
      <c r="O527" s="3"/>
      <c r="P527" s="3"/>
      <c r="Q527" s="3"/>
      <c r="R527" s="3"/>
      <c r="S527" s="3"/>
      <c r="T527" s="3"/>
      <c r="U527" s="4"/>
      <c r="V527" s="3"/>
      <c r="W527" s="4"/>
      <c r="X527" s="3"/>
      <c r="Y527" s="4"/>
      <c r="Z527" s="3"/>
      <c r="AA527" s="3"/>
      <c r="AB527" s="3"/>
      <c r="AC527" s="3"/>
      <c r="AD527" s="3"/>
    </row>
    <row r="528" spans="1:30" s="49" customFormat="1" ht="24.75" customHeight="1">
      <c r="A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3"/>
      <c r="X528" s="4"/>
      <c r="Y528" s="3"/>
      <c r="Z528" s="4"/>
      <c r="AA528" s="3"/>
      <c r="AB528" s="3"/>
      <c r="AC528" s="3"/>
      <c r="AD528" s="3"/>
    </row>
    <row r="529" spans="1:30" s="49" customFormat="1" ht="19.5" customHeight="1">
      <c r="A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3"/>
      <c r="X529" s="4"/>
      <c r="Y529" s="3"/>
      <c r="Z529" s="4"/>
      <c r="AA529" s="3"/>
      <c r="AB529" s="3"/>
      <c r="AC529" s="3"/>
      <c r="AD529" s="3"/>
    </row>
    <row r="530" spans="1:30" s="49" customFormat="1" ht="19.5" customHeight="1">
      <c r="A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3"/>
      <c r="X530" s="4"/>
      <c r="Y530" s="3"/>
      <c r="Z530" s="4"/>
      <c r="AA530" s="3"/>
      <c r="AB530" s="3"/>
      <c r="AC530" s="3"/>
      <c r="AD530" s="3"/>
    </row>
    <row r="531" spans="1:30" ht="14.25" customHeight="1"/>
  </sheetData>
  <sheetProtection algorithmName="SHA-512" hashValue="vu8xOXw0vIUROvBs2BJzdJZBFVeg2aYTTq6I5lkYYqdyJZidKRC6YtUBU3Nz2uEFLK38h5DEu1UxnyG/F98s1g==" saltValue="sZEkAl2qicSgb22wwUUiV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count="2">
    <dataValidation type="list" allowBlank="1" showInputMessage="1" showErrorMessage="1" sqref="V5:AB5" xr:uid="{00000000-0002-0000-0600-000000000000}">
      <formula1>Benefícios</formula1>
    </dataValidation>
    <dataValidation type="list" allowBlank="1" showInputMessage="1" showErrorMessage="1" sqref="I511:K511" xr:uid="{00000000-0002-0000-0600-000001000000}">
      <formula1>Beneficios2</formula1>
    </dataValidation>
  </dataValidations>
  <pageMargins left="0.19685039370078741" right="0.19685039370078741" top="0.59055118110236227" bottom="0.59055118110236227" header="0" footer="0"/>
  <pageSetup paperSize="9" scale="46" fitToHeight="0" orientation="landscape" r:id="rId1"/>
  <headerFooter>
    <oddFooter>Página &amp;P de &amp;N</oddFooter>
  </headerFooter>
  <rowBreaks count="1" manualBreakCount="1">
    <brk id="507" max="21" man="1"/>
  </rowBreaks>
  <ignoredErrors>
    <ignoredError sqref="L512:L521 U6:U9" formulaRange="1"/>
    <ignoredError sqref="E6:E9 H7:M44 H6:M6 G71:M505 I70 I69 I46 K46:M46 K70:M70 K47:M69 I47 I48 I49 I50 I51 I52 I53 I54 I55 I56 I57 I58 I59 I60 I61 I62 I63 I64 I65 I66 I67 I68 I45 K45:M4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4">
    <tabColor theme="3" tint="-0.249977111117893"/>
    <pageSetUpPr fitToPage="1"/>
  </sheetPr>
  <dimension ref="A1:BJ532"/>
  <sheetViews>
    <sheetView zoomScaleNormal="100" zoomScaleSheetLayoutView="100" workbookViewId="0">
      <pane xSplit="6" ySplit="7" topLeftCell="P8" activePane="bottomRight" state="frozen"/>
      <selection pane="bottomRight" activeCell="AL7" sqref="AL7"/>
      <selection pane="bottomLeft" activeCell="A7" sqref="A7"/>
      <selection pane="topRight" activeCell="G1" sqref="G1"/>
    </sheetView>
  </sheetViews>
  <sheetFormatPr defaultColWidth="17" defaultRowHeight="30" customHeight="1"/>
  <cols>
    <col min="1" max="1" width="6.7109375" style="3" customWidth="1"/>
    <col min="2" max="2" width="31.140625" style="3" customWidth="1"/>
    <col min="3" max="3" width="6.7109375" style="3" customWidth="1"/>
    <col min="4" max="4" width="10.7109375" style="39" customWidth="1"/>
    <col min="5" max="6" width="9.28515625" style="3" customWidth="1"/>
    <col min="7" max="7" width="10.28515625" style="39" bestFit="1" customWidth="1"/>
    <col min="8" max="8" width="7.85546875" style="39" customWidth="1"/>
    <col min="9" max="10" width="9.5703125" style="39" hidden="1" customWidth="1"/>
    <col min="11" max="12" width="8.7109375" style="39" hidden="1" customWidth="1"/>
    <col min="13" max="13" width="10.28515625" style="39" hidden="1" customWidth="1"/>
    <col min="14" max="14" width="7.85546875" style="3" hidden="1" customWidth="1"/>
    <col min="15" max="17" width="9.5703125" style="3" customWidth="1"/>
    <col min="18" max="18" width="9.5703125" style="4" customWidth="1"/>
    <col min="19" max="19" width="10.28515625" style="39" hidden="1" customWidth="1"/>
    <col min="20" max="20" width="7.7109375" style="3" hidden="1" customWidth="1"/>
    <col min="21" max="23" width="9.5703125" style="3" hidden="1" customWidth="1"/>
    <col min="24" max="24" width="9.5703125" style="4" hidden="1" customWidth="1"/>
    <col min="25" max="25" width="10.28515625" style="39" hidden="1" customWidth="1"/>
    <col min="26" max="26" width="7.7109375" style="3" hidden="1" customWidth="1"/>
    <col min="27" max="29" width="9.5703125" style="3" hidden="1" customWidth="1"/>
    <col min="30" max="30" width="9.5703125" style="4" hidden="1" customWidth="1"/>
    <col min="31" max="31" width="10.28515625" style="39" hidden="1" customWidth="1"/>
    <col min="32" max="32" width="7.7109375" style="3" hidden="1" customWidth="1"/>
    <col min="33" max="35" width="9.5703125" style="3" hidden="1" customWidth="1"/>
    <col min="36" max="36" width="9.5703125" style="4" hidden="1" customWidth="1"/>
    <col min="37" max="37" width="11.7109375" style="4" customWidth="1"/>
    <col min="38" max="40" width="9.5703125" style="3" customWidth="1"/>
    <col min="41" max="41" width="11.85546875" style="3" customWidth="1"/>
    <col min="42" max="43" width="9.5703125" style="3" bestFit="1" customWidth="1"/>
    <col min="44" max="44" width="12.140625" style="39" customWidth="1"/>
    <col min="45" max="45" width="8.7109375" style="3" customWidth="1"/>
    <col min="46" max="46" width="17" style="3" customWidth="1"/>
    <col min="47" max="47" width="17" style="3" hidden="1" customWidth="1"/>
    <col min="48" max="48" width="17" style="3" customWidth="1"/>
    <col min="49" max="16384" width="17" style="3"/>
  </cols>
  <sheetData>
    <row r="1" spans="1:47" ht="30.75" customHeight="1">
      <c r="A1" s="369" t="str">
        <f>Capa!A1</f>
        <v>Memória de Cálculo
Contrato de Gestão nº 12/2024 celebrado entre a Fundação Hospitalar do Estado de Minas Gerais - Fhemig e a Fundação de Assistência, Estudo e Pesquisa de Uberlândia - Faepu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123"/>
      <c r="AU1" s="12" t="s">
        <v>74</v>
      </c>
    </row>
    <row r="2" spans="1:47" ht="21.75" customHeight="1">
      <c r="A2" s="369" t="s">
        <v>443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123"/>
      <c r="AU2" s="12" t="s">
        <v>106</v>
      </c>
    </row>
    <row r="3" spans="1:47" ht="15" customHeight="1">
      <c r="A3" s="369" t="s">
        <v>367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123"/>
      <c r="AU3" s="12" t="s">
        <v>444</v>
      </c>
    </row>
    <row r="4" spans="1:47" s="77" customFormat="1" ht="21" customHeight="1">
      <c r="A4" s="383" t="s">
        <v>326</v>
      </c>
      <c r="B4" s="383" t="s">
        <v>369</v>
      </c>
      <c r="C4" s="383" t="s">
        <v>445</v>
      </c>
      <c r="D4" s="383" t="s">
        <v>446</v>
      </c>
      <c r="E4" s="383" t="s">
        <v>447</v>
      </c>
      <c r="F4" s="389" t="s">
        <v>448</v>
      </c>
      <c r="G4" s="392" t="s">
        <v>449</v>
      </c>
      <c r="H4" s="383"/>
      <c r="I4" s="383"/>
      <c r="J4" s="383"/>
      <c r="K4" s="383"/>
      <c r="L4" s="389"/>
      <c r="M4" s="392" t="s">
        <v>450</v>
      </c>
      <c r="N4" s="383"/>
      <c r="O4" s="383"/>
      <c r="P4" s="383"/>
      <c r="Q4" s="383"/>
      <c r="R4" s="389"/>
      <c r="S4" s="392" t="s">
        <v>451</v>
      </c>
      <c r="T4" s="383"/>
      <c r="U4" s="383"/>
      <c r="V4" s="383"/>
      <c r="W4" s="383"/>
      <c r="X4" s="389"/>
      <c r="Y4" s="392" t="s">
        <v>452</v>
      </c>
      <c r="Z4" s="383"/>
      <c r="AA4" s="383"/>
      <c r="AB4" s="383"/>
      <c r="AC4" s="383"/>
      <c r="AD4" s="389"/>
      <c r="AE4" s="392" t="s">
        <v>453</v>
      </c>
      <c r="AF4" s="383"/>
      <c r="AG4" s="383"/>
      <c r="AH4" s="383"/>
      <c r="AI4" s="383"/>
      <c r="AJ4" s="389"/>
      <c r="AK4" s="392" t="s">
        <v>454</v>
      </c>
      <c r="AL4" s="383"/>
      <c r="AM4" s="383"/>
      <c r="AN4" s="389"/>
      <c r="AO4" s="398" t="s">
        <v>455</v>
      </c>
      <c r="AP4" s="399"/>
      <c r="AQ4" s="399"/>
      <c r="AR4" s="395" t="s">
        <v>358</v>
      </c>
      <c r="AS4" s="126"/>
      <c r="AU4" s="12" t="s">
        <v>110</v>
      </c>
    </row>
    <row r="5" spans="1:47" s="77" customFormat="1" ht="27" customHeight="1">
      <c r="A5" s="388"/>
      <c r="B5" s="388"/>
      <c r="C5" s="388"/>
      <c r="D5" s="388"/>
      <c r="E5" s="388"/>
      <c r="F5" s="390"/>
      <c r="G5" s="393" t="s">
        <v>456</v>
      </c>
      <c r="H5" s="386" t="s">
        <v>457</v>
      </c>
      <c r="I5" s="400" t="s">
        <v>458</v>
      </c>
      <c r="J5" s="388"/>
      <c r="K5" s="388"/>
      <c r="L5" s="390"/>
      <c r="M5" s="393" t="s">
        <v>456</v>
      </c>
      <c r="N5" s="386" t="s">
        <v>457</v>
      </c>
      <c r="O5" s="400" t="s">
        <v>458</v>
      </c>
      <c r="P5" s="388"/>
      <c r="Q5" s="388"/>
      <c r="R5" s="390"/>
      <c r="S5" s="393" t="s">
        <v>456</v>
      </c>
      <c r="T5" s="386" t="s">
        <v>457</v>
      </c>
      <c r="U5" s="400" t="s">
        <v>458</v>
      </c>
      <c r="V5" s="388"/>
      <c r="W5" s="388"/>
      <c r="X5" s="390"/>
      <c r="Y5" s="393" t="s">
        <v>456</v>
      </c>
      <c r="Z5" s="386" t="s">
        <v>457</v>
      </c>
      <c r="AA5" s="400" t="s">
        <v>458</v>
      </c>
      <c r="AB5" s="388"/>
      <c r="AC5" s="388"/>
      <c r="AD5" s="390"/>
      <c r="AE5" s="393" t="s">
        <v>456</v>
      </c>
      <c r="AF5" s="386" t="s">
        <v>457</v>
      </c>
      <c r="AG5" s="400" t="s">
        <v>458</v>
      </c>
      <c r="AH5" s="388"/>
      <c r="AI5" s="388"/>
      <c r="AJ5" s="390"/>
      <c r="AK5" s="393" t="s">
        <v>459</v>
      </c>
      <c r="AL5" s="388" t="s">
        <v>77</v>
      </c>
      <c r="AM5" s="388" t="s">
        <v>102</v>
      </c>
      <c r="AN5" s="390" t="s">
        <v>460</v>
      </c>
      <c r="AO5" s="393" t="s">
        <v>461</v>
      </c>
      <c r="AP5" s="388" t="s">
        <v>462</v>
      </c>
      <c r="AQ5" s="388" t="s">
        <v>463</v>
      </c>
      <c r="AR5" s="396"/>
      <c r="AS5" s="125"/>
      <c r="AU5" s="12" t="s">
        <v>112</v>
      </c>
    </row>
    <row r="6" spans="1:47" s="77" customFormat="1" ht="39" customHeight="1">
      <c r="A6" s="384"/>
      <c r="B6" s="384"/>
      <c r="C6" s="384"/>
      <c r="D6" s="384"/>
      <c r="E6" s="384"/>
      <c r="F6" s="391"/>
      <c r="G6" s="394"/>
      <c r="H6" s="387"/>
      <c r="I6" s="299" t="s">
        <v>106</v>
      </c>
      <c r="J6" s="299" t="s">
        <v>120</v>
      </c>
      <c r="K6" s="299" t="s">
        <v>104</v>
      </c>
      <c r="L6" s="299"/>
      <c r="M6" s="394"/>
      <c r="N6" s="387"/>
      <c r="O6" s="299" t="s">
        <v>106</v>
      </c>
      <c r="P6" s="299" t="s">
        <v>120</v>
      </c>
      <c r="Q6" s="299" t="s">
        <v>104</v>
      </c>
      <c r="R6" s="299"/>
      <c r="S6" s="394"/>
      <c r="T6" s="387"/>
      <c r="U6" s="299"/>
      <c r="V6" s="299"/>
      <c r="W6" s="299"/>
      <c r="X6" s="299"/>
      <c r="Y6" s="394"/>
      <c r="Z6" s="387"/>
      <c r="AA6" s="299"/>
      <c r="AB6" s="299"/>
      <c r="AC6" s="299"/>
      <c r="AD6" s="299"/>
      <c r="AE6" s="394"/>
      <c r="AF6" s="387"/>
      <c r="AG6" s="299"/>
      <c r="AH6" s="299"/>
      <c r="AI6" s="299"/>
      <c r="AJ6" s="299"/>
      <c r="AK6" s="394"/>
      <c r="AL6" s="384"/>
      <c r="AM6" s="384"/>
      <c r="AN6" s="391"/>
      <c r="AO6" s="394"/>
      <c r="AP6" s="384"/>
      <c r="AQ6" s="384"/>
      <c r="AR6" s="397"/>
      <c r="AS6" s="125"/>
      <c r="AU6" s="12" t="s">
        <v>114</v>
      </c>
    </row>
    <row r="7" spans="1:47" ht="12.75">
      <c r="A7" s="48">
        <v>1</v>
      </c>
      <c r="B7" s="12" t="str">
        <f>'Encargos e Benefícios'!B6</f>
        <v>Analista Controle Qualidade</v>
      </c>
      <c r="C7" s="10">
        <f>'Encargos e Benefícios'!C6</f>
        <v>1</v>
      </c>
      <c r="D7" s="38">
        <v>40</v>
      </c>
      <c r="E7" s="167">
        <v>45901</v>
      </c>
      <c r="F7" s="166">
        <v>46143</v>
      </c>
      <c r="G7" s="167">
        <v>45901</v>
      </c>
      <c r="H7" s="127">
        <v>5.3199999999999997E-2</v>
      </c>
      <c r="I7" s="47">
        <f>'Encargos e Benefícios'!W6*'Gastos com Pessoal'!H7</f>
        <v>87.78</v>
      </c>
      <c r="J7" s="47">
        <f>'Encargos e Benefícios'!X6*'Gastos com Pessoal'!H7</f>
        <v>0</v>
      </c>
      <c r="K7" s="47">
        <f>'Encargos e Benefícios'!V6*'Gastos com Pessoal'!H7</f>
        <v>0</v>
      </c>
      <c r="L7" s="47"/>
      <c r="M7" s="165"/>
      <c r="N7" s="127"/>
      <c r="O7" s="47">
        <f>('Encargos e Benefícios'!W6+'Gastos com Pessoal'!I7)*N7</f>
        <v>0</v>
      </c>
      <c r="P7" s="47">
        <f>('Encargos e Benefícios'!X6+'Gastos com Pessoal'!J7)*N7</f>
        <v>0</v>
      </c>
      <c r="Q7" s="47">
        <f>('Encargos e Benefícios'!V6+'Gastos com Pessoal'!K7)*'Gastos com Pessoal'!N7</f>
        <v>0</v>
      </c>
      <c r="R7" s="47"/>
      <c r="S7" s="165"/>
      <c r="T7" s="127"/>
      <c r="U7" s="47"/>
      <c r="V7" s="47"/>
      <c r="W7" s="47"/>
      <c r="X7" s="47"/>
      <c r="Y7" s="165"/>
      <c r="Z7" s="127"/>
      <c r="AA7" s="47"/>
      <c r="AB7" s="47"/>
      <c r="AC7" s="47"/>
      <c r="AD7" s="47"/>
      <c r="AE7" s="165"/>
      <c r="AF7" s="127"/>
      <c r="AG7" s="47"/>
      <c r="AH7" s="47"/>
      <c r="AI7" s="47"/>
      <c r="AJ7" s="130"/>
      <c r="AK7" s="11">
        <f>'Encargos e Benefícios'!D6</f>
        <v>4268.0200000000004</v>
      </c>
      <c r="AL7" s="11">
        <f>IF('Encargos e Benefícios'!C6=0,0,'Encargos e Benefícios'!U6/'Encargos e Benefícios'!C6)</f>
        <v>2143.5908444444444</v>
      </c>
      <c r="AM7" s="11">
        <f>IF('Encargos e Benefícios'!C6=0,0,'Encargos e Benefícios'!AC6/'Encargos e Benefícios'!C6)</f>
        <v>1650</v>
      </c>
      <c r="AN7" s="114">
        <f>IF('Encargos e Benefícios'!C6=0,0,'Encargos e Benefícios'!AD6/'Encargos e Benefícios'!C6)</f>
        <v>8061.6108444444453</v>
      </c>
      <c r="AO7" s="32">
        <f>SUM(AP7:AQ7)/2</f>
        <v>5597.8050000000003</v>
      </c>
      <c r="AP7" s="31">
        <v>2639.88</v>
      </c>
      <c r="AQ7" s="31">
        <v>8555.73</v>
      </c>
      <c r="AR7" s="297" t="s">
        <v>359</v>
      </c>
      <c r="AS7" s="32"/>
      <c r="AU7" s="12" t="s">
        <v>116</v>
      </c>
    </row>
    <row r="8" spans="1:47" ht="12.75">
      <c r="A8" s="48">
        <v>2</v>
      </c>
      <c r="B8" s="12" t="str">
        <f>'Encargos e Benefícios'!B7</f>
        <v>Assistente Social</v>
      </c>
      <c r="C8" s="10">
        <f>'Encargos e Benefícios'!C7</f>
        <v>6</v>
      </c>
      <c r="D8" s="38">
        <v>30</v>
      </c>
      <c r="E8" s="167">
        <v>45901</v>
      </c>
      <c r="F8" s="166">
        <v>46143</v>
      </c>
      <c r="G8" s="167">
        <v>45901</v>
      </c>
      <c r="H8" s="127">
        <v>5.3199999999999997E-2</v>
      </c>
      <c r="I8" s="47">
        <f>'Encargos e Benefícios'!W7*'Gastos com Pessoal'!H8</f>
        <v>526.67999999999995</v>
      </c>
      <c r="J8" s="47">
        <f>'Encargos e Benefícios'!X7*'Gastos com Pessoal'!H8</f>
        <v>0</v>
      </c>
      <c r="K8" s="47">
        <f>'Encargos e Benefícios'!V7*'Gastos com Pessoal'!H8</f>
        <v>53.552120159999994</v>
      </c>
      <c r="L8" s="47"/>
      <c r="M8" s="165"/>
      <c r="N8" s="127"/>
      <c r="O8" s="47">
        <f>('Encargos e Benefícios'!W7+'Gastos com Pessoal'!I8)*N8</f>
        <v>0</v>
      </c>
      <c r="P8" s="47">
        <f>('Encargos e Benefícios'!X7+'Gastos com Pessoal'!J8)*N8</f>
        <v>0</v>
      </c>
      <c r="Q8" s="47">
        <f>('Encargos e Benefícios'!V7+'Gastos com Pessoal'!K8)*'Gastos com Pessoal'!N8</f>
        <v>0</v>
      </c>
      <c r="R8" s="47"/>
      <c r="S8" s="165"/>
      <c r="T8" s="127"/>
      <c r="U8" s="47"/>
      <c r="V8" s="47"/>
      <c r="W8" s="47"/>
      <c r="X8" s="47"/>
      <c r="Y8" s="165"/>
      <c r="Z8" s="127"/>
      <c r="AA8" s="47"/>
      <c r="AB8" s="47"/>
      <c r="AC8" s="47"/>
      <c r="AD8" s="47"/>
      <c r="AE8" s="165"/>
      <c r="AF8" s="127"/>
      <c r="AG8" s="47"/>
      <c r="AH8" s="47"/>
      <c r="AI8" s="47"/>
      <c r="AJ8" s="130"/>
      <c r="AK8" s="11">
        <f>'Encargos e Benefícios'!D7</f>
        <v>3812.95</v>
      </c>
      <c r="AL8" s="11">
        <f>IF('Encargos e Benefícios'!C7=0,0,'Encargos e Benefícios'!U7/'Encargos e Benefícios'!C7)</f>
        <v>1947.405111111111</v>
      </c>
      <c r="AM8" s="11">
        <f>IF('Encargos e Benefícios'!C7=0,0,'Encargos e Benefícios'!AC7/'Encargos e Benefícios'!C7)</f>
        <v>1817.7698</v>
      </c>
      <c r="AN8" s="114">
        <f>IF('Encargos e Benefícios'!C7=0,0,'Encargos e Benefícios'!AD7/'Encargos e Benefícios'!C7)</f>
        <v>7578.1249111111101</v>
      </c>
      <c r="AO8" s="32">
        <f>SUM(AP8:AQ8)/2</f>
        <v>4308</v>
      </c>
      <c r="AP8" s="31">
        <v>3622</v>
      </c>
      <c r="AQ8" s="31">
        <v>4994</v>
      </c>
      <c r="AR8" s="297" t="s">
        <v>360</v>
      </c>
      <c r="AS8" s="32"/>
      <c r="AU8" s="21" t="s">
        <v>120</v>
      </c>
    </row>
    <row r="9" spans="1:47" ht="12.75">
      <c r="A9" s="48">
        <v>3</v>
      </c>
      <c r="B9" s="12" t="str">
        <f>'Encargos e Benefícios'!B8</f>
        <v>Auxiliar Administrativo</v>
      </c>
      <c r="C9" s="10">
        <f>'Encargos e Benefícios'!C8</f>
        <v>21</v>
      </c>
      <c r="D9" s="38">
        <v>40</v>
      </c>
      <c r="E9" s="167">
        <v>45901</v>
      </c>
      <c r="F9" s="166">
        <v>46143</v>
      </c>
      <c r="G9" s="167">
        <v>45901</v>
      </c>
      <c r="H9" s="127">
        <v>5.3199999999999997E-2</v>
      </c>
      <c r="I9" s="47">
        <f>'Encargos e Benefícios'!W8*'Gastos com Pessoal'!H9</f>
        <v>1843.3799999999999</v>
      </c>
      <c r="J9" s="47">
        <f>'Encargos e Benefícios'!X8*'Gastos com Pessoal'!H9</f>
        <v>0</v>
      </c>
      <c r="K9" s="47">
        <f>'Encargos e Benefícios'!V8*'Gastos com Pessoal'!H9</f>
        <v>81.452817599999989</v>
      </c>
      <c r="L9" s="47"/>
      <c r="M9" s="165"/>
      <c r="N9" s="127"/>
      <c r="O9" s="47">
        <f>('Encargos e Benefícios'!W8+'Gastos com Pessoal'!I9)*N9</f>
        <v>0</v>
      </c>
      <c r="P9" s="47">
        <f>('Encargos e Benefícios'!X8+'Gastos com Pessoal'!J9)*N9</f>
        <v>0</v>
      </c>
      <c r="Q9" s="47">
        <f>('Encargos e Benefícios'!V8+'Gastos com Pessoal'!K9)*'Gastos com Pessoal'!N9</f>
        <v>0</v>
      </c>
      <c r="R9" s="47"/>
      <c r="S9" s="165"/>
      <c r="T9" s="127"/>
      <c r="U9" s="47"/>
      <c r="V9" s="47"/>
      <c r="W9" s="47"/>
      <c r="X9" s="47"/>
      <c r="Y9" s="165"/>
      <c r="Z9" s="127"/>
      <c r="AA9" s="47"/>
      <c r="AB9" s="47"/>
      <c r="AC9" s="47"/>
      <c r="AD9" s="47"/>
      <c r="AE9" s="165"/>
      <c r="AF9" s="127"/>
      <c r="AG9" s="47"/>
      <c r="AH9" s="47"/>
      <c r="AI9" s="47"/>
      <c r="AJ9" s="130"/>
      <c r="AK9" s="11">
        <f>'Encargos e Benefícios'!D8</f>
        <v>1657</v>
      </c>
      <c r="AL9" s="11">
        <f>IF('Encargos e Benefícios'!C8=0,0,'Encargos e Benefícios'!U8/'Encargos e Benefícios'!C8)</f>
        <v>1017.9511111111112</v>
      </c>
      <c r="AM9" s="11">
        <f>IF('Encargos e Benefícios'!C8=0,0,'Encargos e Benefícios'!AC8/'Encargos e Benefícios'!C8)</f>
        <v>1722.9079999999999</v>
      </c>
      <c r="AN9" s="114">
        <f>IF('Encargos e Benefícios'!C8=0,0,'Encargos e Benefícios'!AD8/'Encargos e Benefícios'!C8)</f>
        <v>4397.8591111111109</v>
      </c>
      <c r="AO9" s="32">
        <f t="shared" ref="AO9:AO72" si="0">SUM(AP9:AQ9)/2</f>
        <v>1658</v>
      </c>
      <c r="AP9" s="31">
        <v>1421</v>
      </c>
      <c r="AQ9" s="31">
        <v>1895</v>
      </c>
      <c r="AR9" s="297" t="s">
        <v>359</v>
      </c>
      <c r="AS9" s="32"/>
    </row>
    <row r="10" spans="1:47" ht="12.75">
      <c r="A10" s="48">
        <v>4</v>
      </c>
      <c r="B10" s="12" t="str">
        <f>'Encargos e Benefícios'!B9</f>
        <v>Auxiliar Administrativo Noturno</v>
      </c>
      <c r="C10" s="10">
        <f>'Encargos e Benefícios'!C9</f>
        <v>1</v>
      </c>
      <c r="D10" s="38">
        <v>40</v>
      </c>
      <c r="E10" s="167">
        <v>45901</v>
      </c>
      <c r="F10" s="166">
        <v>46143</v>
      </c>
      <c r="G10" s="167">
        <v>45901</v>
      </c>
      <c r="H10" s="127">
        <v>5.3199999999999997E-2</v>
      </c>
      <c r="I10" s="47">
        <f>'Encargos e Benefícios'!W9*'Gastos com Pessoal'!H10</f>
        <v>87.78</v>
      </c>
      <c r="J10" s="47">
        <f>'Encargos e Benefícios'!X9*'Gastos com Pessoal'!H10</f>
        <v>0</v>
      </c>
      <c r="K10" s="47">
        <f>'Encargos e Benefícios'!V9*'Gastos com Pessoal'!H10</f>
        <v>3.8787056</v>
      </c>
      <c r="L10" s="47"/>
      <c r="M10" s="165"/>
      <c r="N10" s="127"/>
      <c r="O10" s="47">
        <f>('Encargos e Benefícios'!W9+'Gastos com Pessoal'!I10)*N10</f>
        <v>0</v>
      </c>
      <c r="P10" s="47">
        <f>('Encargos e Benefícios'!X9+'Gastos com Pessoal'!J10)*N10</f>
        <v>0</v>
      </c>
      <c r="Q10" s="47">
        <f>('Encargos e Benefícios'!V9+'Gastos com Pessoal'!K10)*'Gastos com Pessoal'!N10</f>
        <v>0</v>
      </c>
      <c r="R10" s="47"/>
      <c r="S10" s="165"/>
      <c r="T10" s="127"/>
      <c r="U10" s="47"/>
      <c r="V10" s="47"/>
      <c r="W10" s="47"/>
      <c r="X10" s="47"/>
      <c r="Y10" s="165"/>
      <c r="Z10" s="127"/>
      <c r="AA10" s="47"/>
      <c r="AB10" s="47"/>
      <c r="AC10" s="47"/>
      <c r="AD10" s="47"/>
      <c r="AE10" s="165"/>
      <c r="AF10" s="127"/>
      <c r="AG10" s="47"/>
      <c r="AH10" s="47"/>
      <c r="AI10" s="47"/>
      <c r="AJ10" s="130"/>
      <c r="AK10" s="11">
        <f>'Encargos e Benefícios'!D9</f>
        <v>1657</v>
      </c>
      <c r="AL10" s="11">
        <f>IF('Encargos e Benefícios'!C9=0,0,'Encargos e Benefícios'!U9/'Encargos e Benefícios'!C9)</f>
        <v>1252.6927777777778</v>
      </c>
      <c r="AM10" s="11">
        <f>IF('Encargos e Benefícios'!C9=0,0,'Encargos e Benefícios'!AC9/'Encargos e Benefícios'!C9)</f>
        <v>1722.9079999999999</v>
      </c>
      <c r="AN10" s="114">
        <f>IF('Encargos e Benefícios'!C9=0,0,'Encargos e Benefícios'!AD9/'Encargos e Benefícios'!C9)</f>
        <v>4632.6007777777777</v>
      </c>
      <c r="AO10" s="32">
        <f t="shared" si="0"/>
        <v>1658</v>
      </c>
      <c r="AP10" s="31">
        <v>1421</v>
      </c>
      <c r="AQ10" s="31">
        <v>1895</v>
      </c>
      <c r="AR10" s="297" t="s">
        <v>359</v>
      </c>
      <c r="AS10" s="32"/>
    </row>
    <row r="11" spans="1:47" ht="12.75">
      <c r="A11" s="48">
        <v>5</v>
      </c>
      <c r="B11" s="12" t="str">
        <f>'Encargos e Benefícios'!B10</f>
        <v>Auxiliar de Almoxarife</v>
      </c>
      <c r="C11" s="10">
        <f>'Encargos e Benefícios'!C10</f>
        <v>3</v>
      </c>
      <c r="D11" s="38">
        <v>40</v>
      </c>
      <c r="E11" s="167">
        <v>45901</v>
      </c>
      <c r="F11" s="166">
        <v>46143</v>
      </c>
      <c r="G11" s="167">
        <v>45901</v>
      </c>
      <c r="H11" s="127">
        <v>5.3199999999999997E-2</v>
      </c>
      <c r="I11" s="47">
        <f>'Encargos e Benefícios'!W10*'Gastos com Pessoal'!H11</f>
        <v>263.33999999999997</v>
      </c>
      <c r="J11" s="47">
        <f>'Encargos e Benefícios'!X10*'Gastos com Pessoal'!H11</f>
        <v>0</v>
      </c>
      <c r="K11" s="47">
        <f>'Encargos e Benefícios'!V10*'Gastos com Pessoal'!H11</f>
        <v>11.606131151999998</v>
      </c>
      <c r="L11" s="47"/>
      <c r="M11" s="165"/>
      <c r="N11" s="127"/>
      <c r="O11" s="47">
        <f>('Encargos e Benefícios'!W10+'Gastos com Pessoal'!I11)*N11</f>
        <v>0</v>
      </c>
      <c r="P11" s="47">
        <f>('Encargos e Benefícios'!X10+'Gastos com Pessoal'!J11)*N11</f>
        <v>0</v>
      </c>
      <c r="Q11" s="47">
        <f>('Encargos e Benefícios'!V10+'Gastos com Pessoal'!K11)*'Gastos com Pessoal'!N11</f>
        <v>0</v>
      </c>
      <c r="R11" s="47"/>
      <c r="S11" s="165"/>
      <c r="T11" s="127"/>
      <c r="U11" s="47"/>
      <c r="V11" s="47"/>
      <c r="W11" s="47"/>
      <c r="X11" s="47"/>
      <c r="Y11" s="165"/>
      <c r="Z11" s="127"/>
      <c r="AA11" s="47"/>
      <c r="AB11" s="47"/>
      <c r="AC11" s="47"/>
      <c r="AD11" s="47"/>
      <c r="AE11" s="165"/>
      <c r="AF11" s="127"/>
      <c r="AG11" s="47"/>
      <c r="AH11" s="47"/>
      <c r="AI11" s="47"/>
      <c r="AJ11" s="130"/>
      <c r="AK11" s="11">
        <f>'Encargos e Benefícios'!D10</f>
        <v>1652.73</v>
      </c>
      <c r="AL11" s="11">
        <f>IF('Encargos e Benefícios'!C10=0,0,'Encargos e Benefícios'!U10/'Encargos e Benefícios'!C10)</f>
        <v>1016.1102666666667</v>
      </c>
      <c r="AM11" s="11">
        <f>IF('Encargos e Benefícios'!C10=0,0,'Encargos e Benefícios'!AC10/'Encargos e Benefícios'!C10)</f>
        <v>1722.72012</v>
      </c>
      <c r="AN11" s="114">
        <f>IF('Encargos e Benefícios'!C10=0,0,'Encargos e Benefícios'!AD10/'Encargos e Benefícios'!C10)</f>
        <v>4391.560386666667</v>
      </c>
      <c r="AO11" s="32">
        <f t="shared" si="0"/>
        <v>2187.2550000000001</v>
      </c>
      <c r="AP11" s="31">
        <v>1400</v>
      </c>
      <c r="AQ11" s="31">
        <v>2974.51</v>
      </c>
      <c r="AR11" s="297" t="s">
        <v>359</v>
      </c>
      <c r="AS11" s="32"/>
    </row>
    <row r="12" spans="1:47" ht="12.75">
      <c r="A12" s="48">
        <v>6</v>
      </c>
      <c r="B12" s="12" t="str">
        <f>'Encargos e Benefícios'!B11</f>
        <v>Bioquímico</v>
      </c>
      <c r="C12" s="10">
        <f>'Encargos e Benefícios'!C11</f>
        <v>4</v>
      </c>
      <c r="D12" s="38">
        <v>40</v>
      </c>
      <c r="E12" s="167">
        <v>45901</v>
      </c>
      <c r="F12" s="166">
        <v>46143</v>
      </c>
      <c r="G12" s="167">
        <v>45901</v>
      </c>
      <c r="H12" s="127">
        <v>5.3199999999999997E-2</v>
      </c>
      <c r="I12" s="47">
        <f>'Encargos e Benefícios'!W11*'Gastos com Pessoal'!H12</f>
        <v>351.12</v>
      </c>
      <c r="J12" s="47">
        <f>'Encargos e Benefícios'!X11*'Gastos com Pessoal'!H12</f>
        <v>0</v>
      </c>
      <c r="K12" s="47">
        <f>'Encargos e Benefícios'!V11*'Gastos com Pessoal'!H12</f>
        <v>35.701413439999996</v>
      </c>
      <c r="L12" s="47"/>
      <c r="M12" s="165"/>
      <c r="N12" s="127"/>
      <c r="O12" s="47">
        <f>('Encargos e Benefícios'!W11+'Gastos com Pessoal'!I12)*N12</f>
        <v>0</v>
      </c>
      <c r="P12" s="47">
        <f>('Encargos e Benefícios'!X11+'Gastos com Pessoal'!J12)*N12</f>
        <v>0</v>
      </c>
      <c r="Q12" s="47">
        <f>('Encargos e Benefícios'!V11+'Gastos com Pessoal'!K12)*'Gastos com Pessoal'!N12</f>
        <v>0</v>
      </c>
      <c r="R12" s="47"/>
      <c r="S12" s="165"/>
      <c r="T12" s="127"/>
      <c r="U12" s="47"/>
      <c r="V12" s="47"/>
      <c r="W12" s="47"/>
      <c r="X12" s="47"/>
      <c r="Y12" s="165"/>
      <c r="Z12" s="127"/>
      <c r="AA12" s="47"/>
      <c r="AB12" s="47"/>
      <c r="AC12" s="47"/>
      <c r="AD12" s="47"/>
      <c r="AE12" s="165"/>
      <c r="AF12" s="127"/>
      <c r="AG12" s="47"/>
      <c r="AH12" s="47"/>
      <c r="AI12" s="47"/>
      <c r="AJ12" s="130"/>
      <c r="AK12" s="11">
        <f>'Encargos e Benefícios'!D11</f>
        <v>3812.95</v>
      </c>
      <c r="AL12" s="11">
        <f>IF('Encargos e Benefícios'!C11=0,0,'Encargos e Benefícios'!U11/'Encargos e Benefícios'!C11)</f>
        <v>1947.4051111111116</v>
      </c>
      <c r="AM12" s="11">
        <f>IF('Encargos e Benefícios'!C11=0,0,'Encargos e Benefícios'!AC11/'Encargos e Benefícios'!C11)</f>
        <v>1817.7698</v>
      </c>
      <c r="AN12" s="114">
        <f>IF('Encargos e Benefícios'!C11=0,0,'Encargos e Benefícios'!AD11/'Encargos e Benefícios'!C11)</f>
        <v>7578.1249111111119</v>
      </c>
      <c r="AO12" s="32">
        <f t="shared" si="0"/>
        <v>3759</v>
      </c>
      <c r="AP12" s="31">
        <v>3245</v>
      </c>
      <c r="AQ12" s="31">
        <v>4273</v>
      </c>
      <c r="AR12" s="297" t="s">
        <v>360</v>
      </c>
      <c r="AS12" s="32"/>
    </row>
    <row r="13" spans="1:47" ht="12.75">
      <c r="A13" s="48">
        <v>7</v>
      </c>
      <c r="B13" s="12" t="str">
        <f>'Encargos e Benefícios'!B12</f>
        <v>Bioquímico Noturno</v>
      </c>
      <c r="C13" s="10">
        <f>'Encargos e Benefícios'!C12</f>
        <v>2</v>
      </c>
      <c r="D13" s="38">
        <v>40</v>
      </c>
      <c r="E13" s="167">
        <v>45901</v>
      </c>
      <c r="F13" s="166">
        <v>46143</v>
      </c>
      <c r="G13" s="167">
        <v>45901</v>
      </c>
      <c r="H13" s="127">
        <v>5.3199999999999997E-2</v>
      </c>
      <c r="I13" s="47">
        <f>'Encargos e Benefícios'!W12*'Gastos com Pessoal'!H13</f>
        <v>175.56</v>
      </c>
      <c r="J13" s="47">
        <f>'Encargos e Benefícios'!X12*'Gastos com Pessoal'!H13</f>
        <v>0</v>
      </c>
      <c r="K13" s="47">
        <f>'Encargos e Benefícios'!V12*'Gastos com Pessoal'!H13</f>
        <v>17.850706719999998</v>
      </c>
      <c r="L13" s="47"/>
      <c r="M13" s="165"/>
      <c r="N13" s="127"/>
      <c r="O13" s="47">
        <f>('Encargos e Benefícios'!W12+'Gastos com Pessoal'!I13)*N13</f>
        <v>0</v>
      </c>
      <c r="P13" s="47">
        <f>('Encargos e Benefícios'!X12+'Gastos com Pessoal'!J13)*N13</f>
        <v>0</v>
      </c>
      <c r="Q13" s="47">
        <f>('Encargos e Benefícios'!V12+'Gastos com Pessoal'!K13)*'Gastos com Pessoal'!N13</f>
        <v>0</v>
      </c>
      <c r="R13" s="47"/>
      <c r="S13" s="165"/>
      <c r="T13" s="127"/>
      <c r="U13" s="47"/>
      <c r="V13" s="47"/>
      <c r="W13" s="47"/>
      <c r="X13" s="47"/>
      <c r="Y13" s="165"/>
      <c r="Z13" s="127"/>
      <c r="AA13" s="47"/>
      <c r="AB13" s="47"/>
      <c r="AC13" s="47"/>
      <c r="AD13" s="47"/>
      <c r="AE13" s="165"/>
      <c r="AF13" s="127"/>
      <c r="AG13" s="47"/>
      <c r="AH13" s="47"/>
      <c r="AI13" s="47"/>
      <c r="AJ13" s="130"/>
      <c r="AK13" s="11">
        <f>'Encargos e Benefícios'!D12</f>
        <v>3812.95</v>
      </c>
      <c r="AL13" s="11">
        <f>IF('Encargos e Benefícios'!C12=0,0,'Encargos e Benefícios'!U12/'Encargos e Benefícios'!C12)</f>
        <v>2487.573027777778</v>
      </c>
      <c r="AM13" s="11">
        <f>IF('Encargos e Benefícios'!C12=0,0,'Encargos e Benefícios'!AC12/'Encargos e Benefícios'!C12)</f>
        <v>1817.7698</v>
      </c>
      <c r="AN13" s="114">
        <f>IF('Encargos e Benefícios'!C12=0,0,'Encargos e Benefícios'!AD12/'Encargos e Benefícios'!C12)</f>
        <v>8118.2928277777773</v>
      </c>
      <c r="AO13" s="32">
        <f t="shared" si="0"/>
        <v>3759</v>
      </c>
      <c r="AP13" s="31">
        <v>3245</v>
      </c>
      <c r="AQ13" s="31">
        <v>4273</v>
      </c>
      <c r="AR13" s="297" t="s">
        <v>359</v>
      </c>
      <c r="AS13" s="32"/>
    </row>
    <row r="14" spans="1:47" ht="12.75">
      <c r="A14" s="48">
        <v>8</v>
      </c>
      <c r="B14" s="12" t="str">
        <f>'Encargos e Benefícios'!B13</f>
        <v>Copeiro</v>
      </c>
      <c r="C14" s="10">
        <f>'Encargos e Benefícios'!C13</f>
        <v>4</v>
      </c>
      <c r="D14" s="38">
        <v>40</v>
      </c>
      <c r="E14" s="167">
        <v>45901</v>
      </c>
      <c r="F14" s="166">
        <v>46143</v>
      </c>
      <c r="G14" s="167">
        <v>45901</v>
      </c>
      <c r="H14" s="127">
        <v>5.3199999999999997E-2</v>
      </c>
      <c r="I14" s="47">
        <f>'Encargos e Benefícios'!W13*'Gastos com Pessoal'!H14</f>
        <v>351.12</v>
      </c>
      <c r="J14" s="47">
        <f>'Encargos e Benefícios'!X13*'Gastos com Pessoal'!H14</f>
        <v>0</v>
      </c>
      <c r="K14" s="47">
        <f>'Encargos e Benefícios'!V13*'Gastos com Pessoal'!H14</f>
        <v>15.474841535999998</v>
      </c>
      <c r="L14" s="47"/>
      <c r="M14" s="165"/>
      <c r="N14" s="127"/>
      <c r="O14" s="47">
        <f>('Encargos e Benefícios'!W13+'Gastos com Pessoal'!I14)*N14</f>
        <v>0</v>
      </c>
      <c r="P14" s="47">
        <f>('Encargos e Benefícios'!X13+'Gastos com Pessoal'!J14)*N14</f>
        <v>0</v>
      </c>
      <c r="Q14" s="47">
        <f>('Encargos e Benefícios'!V13+'Gastos com Pessoal'!K14)*'Gastos com Pessoal'!N14</f>
        <v>0</v>
      </c>
      <c r="R14" s="47"/>
      <c r="S14" s="165"/>
      <c r="T14" s="127"/>
      <c r="U14" s="47"/>
      <c r="V14" s="47"/>
      <c r="W14" s="47"/>
      <c r="X14" s="47"/>
      <c r="Y14" s="165"/>
      <c r="Z14" s="127"/>
      <c r="AA14" s="47"/>
      <c r="AB14" s="47"/>
      <c r="AC14" s="47"/>
      <c r="AD14" s="47"/>
      <c r="AE14" s="165"/>
      <c r="AF14" s="127"/>
      <c r="AG14" s="47"/>
      <c r="AH14" s="47"/>
      <c r="AI14" s="47"/>
      <c r="AJ14" s="130"/>
      <c r="AK14" s="11">
        <f>'Encargos e Benefícios'!D13</f>
        <v>1652.73</v>
      </c>
      <c r="AL14" s="11">
        <f>IF('Encargos e Benefícios'!C13=0,0,'Encargos e Benefícios'!U13/'Encargos e Benefícios'!C13)</f>
        <v>1016.1102666666667</v>
      </c>
      <c r="AM14" s="11">
        <f>IF('Encargos e Benefícios'!C13=0,0,'Encargos e Benefícios'!AC13/'Encargos e Benefícios'!C13)</f>
        <v>1722.72012</v>
      </c>
      <c r="AN14" s="114">
        <f>IF('Encargos e Benefícios'!C13=0,0,'Encargos e Benefícios'!AD13/'Encargos e Benefícios'!C13)</f>
        <v>4391.5603866666661</v>
      </c>
      <c r="AO14" s="32">
        <f t="shared" si="0"/>
        <v>1515</v>
      </c>
      <c r="AP14" s="31">
        <v>916</v>
      </c>
      <c r="AQ14" s="31">
        <v>2114</v>
      </c>
      <c r="AR14" s="297" t="s">
        <v>359</v>
      </c>
      <c r="AS14" s="32"/>
    </row>
    <row r="15" spans="1:47" ht="12.75">
      <c r="A15" s="48">
        <v>9</v>
      </c>
      <c r="B15" s="12" t="str">
        <f>'Encargos e Benefícios'!B14</f>
        <v>Copeiro Noturno</v>
      </c>
      <c r="C15" s="10">
        <f>'Encargos e Benefícios'!C14</f>
        <v>2</v>
      </c>
      <c r="D15" s="38">
        <v>40</v>
      </c>
      <c r="E15" s="167">
        <v>45901</v>
      </c>
      <c r="F15" s="166">
        <v>46143</v>
      </c>
      <c r="G15" s="167">
        <v>45901</v>
      </c>
      <c r="H15" s="127">
        <v>5.3199999999999997E-2</v>
      </c>
      <c r="I15" s="47">
        <f>'Encargos e Benefícios'!W14*'Gastos com Pessoal'!H15</f>
        <v>175.56</v>
      </c>
      <c r="J15" s="47">
        <f>'Encargos e Benefícios'!X14*'Gastos com Pessoal'!H15</f>
        <v>0</v>
      </c>
      <c r="K15" s="47">
        <f>'Encargos e Benefícios'!V14*'Gastos com Pessoal'!H15</f>
        <v>7.7374207679999989</v>
      </c>
      <c r="L15" s="47"/>
      <c r="M15" s="165"/>
      <c r="N15" s="127"/>
      <c r="O15" s="47">
        <f>('Encargos e Benefícios'!W14+'Gastos com Pessoal'!I15)*N15</f>
        <v>0</v>
      </c>
      <c r="P15" s="47">
        <f>('Encargos e Benefícios'!X14+'Gastos com Pessoal'!J15)*N15</f>
        <v>0</v>
      </c>
      <c r="Q15" s="47">
        <f>('Encargos e Benefícios'!V14+'Gastos com Pessoal'!K15)*'Gastos com Pessoal'!N15</f>
        <v>0</v>
      </c>
      <c r="R15" s="47"/>
      <c r="S15" s="165"/>
      <c r="T15" s="127"/>
      <c r="U15" s="47"/>
      <c r="V15" s="47"/>
      <c r="W15" s="47"/>
      <c r="X15" s="47"/>
      <c r="Y15" s="165"/>
      <c r="Z15" s="127"/>
      <c r="AA15" s="47"/>
      <c r="AB15" s="47"/>
      <c r="AC15" s="47"/>
      <c r="AD15" s="47"/>
      <c r="AE15" s="165"/>
      <c r="AF15" s="127"/>
      <c r="AG15" s="47"/>
      <c r="AH15" s="47"/>
      <c r="AI15" s="47"/>
      <c r="AJ15" s="130"/>
      <c r="AK15" s="11">
        <f>'Encargos e Benefícios'!D14</f>
        <v>1652.73</v>
      </c>
      <c r="AL15" s="11">
        <f>IF('Encargos e Benefícios'!C14=0,0,'Encargos e Benefícios'!U14/'Encargos e Benefícios'!C14)</f>
        <v>1250.2470166666667</v>
      </c>
      <c r="AM15" s="11">
        <f>IF('Encargos e Benefícios'!C14=0,0,'Encargos e Benefícios'!AC14/'Encargos e Benefícios'!C14)</f>
        <v>1722.72012</v>
      </c>
      <c r="AN15" s="114">
        <f>IF('Encargos e Benefícios'!C14=0,0,'Encargos e Benefícios'!AD14/'Encargos e Benefícios'!C14)</f>
        <v>4625.6971366666667</v>
      </c>
      <c r="AO15" s="32">
        <f t="shared" si="0"/>
        <v>1515</v>
      </c>
      <c r="AP15" s="31">
        <v>916</v>
      </c>
      <c r="AQ15" s="31">
        <v>2114</v>
      </c>
      <c r="AR15" s="297" t="s">
        <v>359</v>
      </c>
      <c r="AS15" s="32"/>
    </row>
    <row r="16" spans="1:47" ht="12.75">
      <c r="A16" s="48">
        <v>10</v>
      </c>
      <c r="B16" s="12" t="str">
        <f>'Encargos e Benefícios'!B15</f>
        <v>Encarregado de Portaria</v>
      </c>
      <c r="C16" s="10">
        <f>'Encargos e Benefícios'!C15</f>
        <v>1</v>
      </c>
      <c r="D16" s="38">
        <v>40</v>
      </c>
      <c r="E16" s="167">
        <v>45901</v>
      </c>
      <c r="F16" s="166">
        <v>46143</v>
      </c>
      <c r="G16" s="167">
        <v>45901</v>
      </c>
      <c r="H16" s="127">
        <v>5.3199999999999997E-2</v>
      </c>
      <c r="I16" s="47">
        <f>'Encargos e Benefícios'!W15*'Gastos com Pessoal'!H16</f>
        <v>87.78</v>
      </c>
      <c r="J16" s="47">
        <f>'Encargos e Benefícios'!X15*'Gastos com Pessoal'!H16</f>
        <v>0</v>
      </c>
      <c r="K16" s="47">
        <f>'Encargos e Benefícios'!V15*'Gastos com Pessoal'!H16</f>
        <v>5.0935807999999998</v>
      </c>
      <c r="L16" s="47"/>
      <c r="M16" s="165"/>
      <c r="N16" s="127"/>
      <c r="O16" s="47">
        <f>('Encargos e Benefícios'!W15+'Gastos com Pessoal'!I16)*N16</f>
        <v>0</v>
      </c>
      <c r="P16" s="47">
        <f>('Encargos e Benefícios'!X15+'Gastos com Pessoal'!J16)*N16</f>
        <v>0</v>
      </c>
      <c r="Q16" s="47">
        <f>('Encargos e Benefícios'!V15+'Gastos com Pessoal'!K16)*'Gastos com Pessoal'!N16</f>
        <v>0</v>
      </c>
      <c r="R16" s="47"/>
      <c r="S16" s="165"/>
      <c r="T16" s="127"/>
      <c r="U16" s="47"/>
      <c r="V16" s="47"/>
      <c r="W16" s="47"/>
      <c r="X16" s="47"/>
      <c r="Y16" s="165"/>
      <c r="Z16" s="127"/>
      <c r="AA16" s="47"/>
      <c r="AB16" s="47"/>
      <c r="AC16" s="47"/>
      <c r="AD16" s="47"/>
      <c r="AE16" s="165"/>
      <c r="AF16" s="127"/>
      <c r="AG16" s="47"/>
      <c r="AH16" s="47"/>
      <c r="AI16" s="47"/>
      <c r="AJ16" s="130"/>
      <c r="AK16" s="11">
        <f>'Encargos e Benefícios'!D15</f>
        <v>2176</v>
      </c>
      <c r="AL16" s="11">
        <f>IF('Encargos e Benefícios'!C15=0,0,'Encargos e Benefícios'!U15/'Encargos e Benefícios'!C15)</f>
        <v>1241.6977777777779</v>
      </c>
      <c r="AM16" s="11">
        <f>IF('Encargos e Benefícios'!C15=0,0,'Encargos e Benefícios'!AC15/'Encargos e Benefícios'!C15)</f>
        <v>1745.7439999999999</v>
      </c>
      <c r="AN16" s="114">
        <f>IF('Encargos e Benefícios'!C15=0,0,'Encargos e Benefícios'!AD15/'Encargos e Benefícios'!C15)</f>
        <v>5163.441777777778</v>
      </c>
      <c r="AO16" s="32">
        <f t="shared" si="0"/>
        <v>2708.5</v>
      </c>
      <c r="AP16" s="31">
        <v>2176</v>
      </c>
      <c r="AQ16" s="31">
        <v>3241</v>
      </c>
      <c r="AR16" s="297" t="s">
        <v>359</v>
      </c>
      <c r="AS16" s="32"/>
    </row>
    <row r="17" spans="1:45" ht="12.75">
      <c r="A17" s="48">
        <v>11</v>
      </c>
      <c r="B17" s="12" t="str">
        <f>'Encargos e Benefícios'!B16</f>
        <v>Enfermeiro</v>
      </c>
      <c r="C17" s="10">
        <f>'Encargos e Benefícios'!C16</f>
        <v>36</v>
      </c>
      <c r="D17" s="38">
        <v>44</v>
      </c>
      <c r="E17" s="167">
        <v>45901</v>
      </c>
      <c r="F17" s="166">
        <v>46143</v>
      </c>
      <c r="G17" s="167">
        <v>45901</v>
      </c>
      <c r="H17" s="127">
        <v>5.3199999999999997E-2</v>
      </c>
      <c r="I17" s="47">
        <f>'Encargos e Benefícios'!W16*'Gastos com Pessoal'!H17</f>
        <v>3160.08</v>
      </c>
      <c r="J17" s="47">
        <f>'Encargos e Benefícios'!X16*'Gastos com Pessoal'!H17</f>
        <v>0</v>
      </c>
      <c r="K17" s="47">
        <f>'Encargos e Benefícios'!V16*'Gastos com Pessoal'!H17</f>
        <v>0</v>
      </c>
      <c r="L17" s="47"/>
      <c r="M17" s="165"/>
      <c r="N17" s="127"/>
      <c r="O17" s="47">
        <f>('Encargos e Benefícios'!W16+'Gastos com Pessoal'!I17)*N17</f>
        <v>0</v>
      </c>
      <c r="P17" s="47">
        <f>('Encargos e Benefícios'!X16+'Gastos com Pessoal'!J17)*N17</f>
        <v>0</v>
      </c>
      <c r="Q17" s="47">
        <f>('Encargos e Benefícios'!V16+'Gastos com Pessoal'!K17)*'Gastos com Pessoal'!N17</f>
        <v>0</v>
      </c>
      <c r="R17" s="47"/>
      <c r="S17" s="165"/>
      <c r="T17" s="127"/>
      <c r="U17" s="47"/>
      <c r="V17" s="47"/>
      <c r="W17" s="47"/>
      <c r="X17" s="47"/>
      <c r="Y17" s="165"/>
      <c r="Z17" s="127"/>
      <c r="AA17" s="47"/>
      <c r="AB17" s="47"/>
      <c r="AC17" s="47"/>
      <c r="AD17" s="47"/>
      <c r="AE17" s="165"/>
      <c r="AF17" s="127"/>
      <c r="AG17" s="47"/>
      <c r="AH17" s="47"/>
      <c r="AI17" s="47"/>
      <c r="AJ17" s="130"/>
      <c r="AK17" s="11">
        <f>'Encargos e Benefícios'!D16</f>
        <v>4750</v>
      </c>
      <c r="AL17" s="11">
        <f>IF('Encargos e Benefícios'!C16=0,0,'Encargos e Benefícios'!U16/'Encargos e Benefícios'!C16)</f>
        <v>2351.3777777777777</v>
      </c>
      <c r="AM17" s="11">
        <f>IF('Encargos e Benefícios'!C16=0,0,'Encargos e Benefícios'!AC16/'Encargos e Benefícios'!C16)</f>
        <v>1650</v>
      </c>
      <c r="AN17" s="114">
        <f>IF('Encargos e Benefícios'!C16=0,0,'Encargos e Benefícios'!AD16/'Encargos e Benefícios'!C16)</f>
        <v>8751.3777777777777</v>
      </c>
      <c r="AO17" s="32">
        <f t="shared" si="0"/>
        <v>5211.8</v>
      </c>
      <c r="AP17" s="31">
        <v>4236.1000000000004</v>
      </c>
      <c r="AQ17" s="31">
        <v>6187.5</v>
      </c>
      <c r="AR17" s="297" t="s">
        <v>360</v>
      </c>
      <c r="AS17" s="32"/>
    </row>
    <row r="18" spans="1:45" ht="12.75">
      <c r="A18" s="48">
        <v>12</v>
      </c>
      <c r="B18" s="12" t="str">
        <f>'Encargos e Benefícios'!B17</f>
        <v>Enfermeiro do Trabalho</v>
      </c>
      <c r="C18" s="10">
        <f>'Encargos e Benefícios'!C17</f>
        <v>1</v>
      </c>
      <c r="D18" s="38">
        <v>44</v>
      </c>
      <c r="E18" s="167">
        <v>45901</v>
      </c>
      <c r="F18" s="166">
        <v>46143</v>
      </c>
      <c r="G18" s="167">
        <v>45901</v>
      </c>
      <c r="H18" s="127">
        <v>5.3199999999999997E-2</v>
      </c>
      <c r="I18" s="47">
        <f>'Encargos e Benefícios'!W17*'Gastos com Pessoal'!H18</f>
        <v>87.78</v>
      </c>
      <c r="J18" s="47">
        <f>'Encargos e Benefícios'!X17*'Gastos com Pessoal'!H18</f>
        <v>0</v>
      </c>
      <c r="K18" s="47">
        <f>'Encargos e Benefícios'!V17*'Gastos com Pessoal'!H18</f>
        <v>0</v>
      </c>
      <c r="L18" s="47"/>
      <c r="M18" s="165"/>
      <c r="N18" s="127"/>
      <c r="O18" s="47">
        <f>('Encargos e Benefícios'!W17+'Gastos com Pessoal'!I18)*N18</f>
        <v>0</v>
      </c>
      <c r="P18" s="47">
        <f>('Encargos e Benefícios'!X17+'Gastos com Pessoal'!J18)*N18</f>
        <v>0</v>
      </c>
      <c r="Q18" s="47">
        <f>('Encargos e Benefícios'!V17+'Gastos com Pessoal'!K18)*'Gastos com Pessoal'!N18</f>
        <v>0</v>
      </c>
      <c r="R18" s="47"/>
      <c r="S18" s="165"/>
      <c r="T18" s="127"/>
      <c r="U18" s="47"/>
      <c r="V18" s="47"/>
      <c r="W18" s="47"/>
      <c r="X18" s="47"/>
      <c r="Y18" s="165"/>
      <c r="Z18" s="127"/>
      <c r="AA18" s="47"/>
      <c r="AB18" s="47"/>
      <c r="AC18" s="47"/>
      <c r="AD18" s="47"/>
      <c r="AE18" s="165"/>
      <c r="AF18" s="127"/>
      <c r="AG18" s="47"/>
      <c r="AH18" s="47"/>
      <c r="AI18" s="47"/>
      <c r="AJ18" s="130"/>
      <c r="AK18" s="11">
        <f>'Encargos e Benefícios'!D17</f>
        <v>5573.05</v>
      </c>
      <c r="AL18" s="11">
        <f>IF('Encargos e Benefícios'!C17=0,0,'Encargos e Benefícios'!U17/'Encargos e Benefícios'!C17)</f>
        <v>2706.2037777777782</v>
      </c>
      <c r="AM18" s="11">
        <f>IF('Encargos e Benefícios'!C17=0,0,'Encargos e Benefícios'!AC17/'Encargos e Benefícios'!C17)</f>
        <v>1650</v>
      </c>
      <c r="AN18" s="114">
        <f>IF('Encargos e Benefícios'!C17=0,0,'Encargos e Benefícios'!AD17/'Encargos e Benefícios'!C17)</f>
        <v>9929.2537777777779</v>
      </c>
      <c r="AO18" s="32">
        <f t="shared" si="0"/>
        <v>6331.05</v>
      </c>
      <c r="AP18" s="31">
        <v>5318.5</v>
      </c>
      <c r="AQ18" s="31">
        <v>7343.6</v>
      </c>
      <c r="AR18" s="297" t="s">
        <v>359</v>
      </c>
      <c r="AS18" s="32"/>
    </row>
    <row r="19" spans="1:45" ht="12.75">
      <c r="A19" s="48">
        <v>13</v>
      </c>
      <c r="B19" s="12" t="str">
        <f>'Encargos e Benefícios'!B18</f>
        <v>Enfermeiro Intensivista</v>
      </c>
      <c r="C19" s="10">
        <f>'Encargos e Benefícios'!C18</f>
        <v>1</v>
      </c>
      <c r="D19" s="38">
        <v>44</v>
      </c>
      <c r="E19" s="167">
        <v>45901</v>
      </c>
      <c r="F19" s="166">
        <v>46143</v>
      </c>
      <c r="G19" s="167">
        <v>45901</v>
      </c>
      <c r="H19" s="127">
        <v>5.3199999999999997E-2</v>
      </c>
      <c r="I19" s="47">
        <f>'Encargos e Benefícios'!W18*'Gastos com Pessoal'!H19</f>
        <v>87.78</v>
      </c>
      <c r="J19" s="47">
        <f>'Encargos e Benefícios'!X18*'Gastos com Pessoal'!H19</f>
        <v>0</v>
      </c>
      <c r="K19" s="47">
        <f>'Encargos e Benefícios'!V18*'Gastos com Pessoal'!H19</f>
        <v>0</v>
      </c>
      <c r="L19" s="47"/>
      <c r="M19" s="165"/>
      <c r="N19" s="127"/>
      <c r="O19" s="47">
        <f>('Encargos e Benefícios'!W18+'Gastos com Pessoal'!I19)*N19</f>
        <v>0</v>
      </c>
      <c r="P19" s="47">
        <f>('Encargos e Benefícios'!X18+'Gastos com Pessoal'!J19)*N19</f>
        <v>0</v>
      </c>
      <c r="Q19" s="47">
        <f>('Encargos e Benefícios'!V18+'Gastos com Pessoal'!K19)*'Gastos com Pessoal'!N19</f>
        <v>0</v>
      </c>
      <c r="R19" s="47"/>
      <c r="S19" s="165"/>
      <c r="T19" s="127"/>
      <c r="U19" s="47"/>
      <c r="V19" s="47"/>
      <c r="W19" s="47"/>
      <c r="X19" s="47"/>
      <c r="Y19" s="165"/>
      <c r="Z19" s="127"/>
      <c r="AA19" s="47"/>
      <c r="AB19" s="47"/>
      <c r="AC19" s="47"/>
      <c r="AD19" s="47"/>
      <c r="AE19" s="165"/>
      <c r="AF19" s="127"/>
      <c r="AG19" s="47"/>
      <c r="AH19" s="47"/>
      <c r="AI19" s="47"/>
      <c r="AJ19" s="130"/>
      <c r="AK19" s="11">
        <f>'Encargos e Benefícios'!D18</f>
        <v>4750</v>
      </c>
      <c r="AL19" s="11">
        <f>IF('Encargos e Benefícios'!C18=0,0,'Encargos e Benefícios'!U18/'Encargos e Benefícios'!C18)</f>
        <v>2351.3777777777773</v>
      </c>
      <c r="AM19" s="11">
        <f>IF('Encargos e Benefícios'!C18=0,0,'Encargos e Benefícios'!AC18/'Encargos e Benefícios'!C18)</f>
        <v>1650</v>
      </c>
      <c r="AN19" s="114">
        <f>IF('Encargos e Benefícios'!C18=0,0,'Encargos e Benefícios'!AD18/'Encargos e Benefícios'!C18)</f>
        <v>8751.3777777777777</v>
      </c>
      <c r="AO19" s="32">
        <f t="shared" si="0"/>
        <v>5211.8</v>
      </c>
      <c r="AP19" s="31">
        <v>4236.1000000000004</v>
      </c>
      <c r="AQ19" s="31">
        <v>6187.5</v>
      </c>
      <c r="AR19" s="297" t="s">
        <v>360</v>
      </c>
      <c r="AS19" s="32"/>
    </row>
    <row r="20" spans="1:45" ht="12.75">
      <c r="A20" s="48">
        <v>14</v>
      </c>
      <c r="B20" s="12" t="str">
        <f>'Encargos e Benefícios'!B19</f>
        <v>Enfermeiro Noturno</v>
      </c>
      <c r="C20" s="10">
        <f>'Encargos e Benefícios'!C19</f>
        <v>12</v>
      </c>
      <c r="D20" s="38">
        <v>44</v>
      </c>
      <c r="E20" s="167">
        <v>45901</v>
      </c>
      <c r="F20" s="166">
        <v>46143</v>
      </c>
      <c r="G20" s="167">
        <v>45901</v>
      </c>
      <c r="H20" s="127">
        <v>5.3199999999999997E-2</v>
      </c>
      <c r="I20" s="47">
        <f>'Encargos e Benefícios'!W19*'Gastos com Pessoal'!H20</f>
        <v>1053.3599999999999</v>
      </c>
      <c r="J20" s="47">
        <f>'Encargos e Benefícios'!X19*'Gastos com Pessoal'!H20</f>
        <v>0</v>
      </c>
      <c r="K20" s="47">
        <f>'Encargos e Benefícios'!V19*'Gastos com Pessoal'!H20</f>
        <v>0</v>
      </c>
      <c r="L20" s="47"/>
      <c r="M20" s="165"/>
      <c r="N20" s="127"/>
      <c r="O20" s="47">
        <f>('Encargos e Benefícios'!W19+'Gastos com Pessoal'!I20)*N20</f>
        <v>0</v>
      </c>
      <c r="P20" s="47">
        <f>('Encargos e Benefícios'!X19+'Gastos com Pessoal'!J20)*N20</f>
        <v>0</v>
      </c>
      <c r="Q20" s="47">
        <f>('Encargos e Benefícios'!V19+'Gastos com Pessoal'!K20)*'Gastos com Pessoal'!N20</f>
        <v>0</v>
      </c>
      <c r="R20" s="47"/>
      <c r="S20" s="165"/>
      <c r="T20" s="127"/>
      <c r="U20" s="47"/>
      <c r="V20" s="47"/>
      <c r="W20" s="47"/>
      <c r="X20" s="47"/>
      <c r="Y20" s="165"/>
      <c r="Z20" s="127"/>
      <c r="AA20" s="47"/>
      <c r="AB20" s="47"/>
      <c r="AC20" s="47"/>
      <c r="AD20" s="47"/>
      <c r="AE20" s="165"/>
      <c r="AF20" s="127"/>
      <c r="AG20" s="47"/>
      <c r="AH20" s="47"/>
      <c r="AI20" s="47"/>
      <c r="AJ20" s="130"/>
      <c r="AK20" s="11">
        <f>'Encargos e Benefícios'!D19</f>
        <v>4750</v>
      </c>
      <c r="AL20" s="11">
        <f>IF('Encargos e Benefícios'!C19=0,0,'Encargos e Benefícios'!U19/'Encargos e Benefícios'!C19)</f>
        <v>3024.2944444444443</v>
      </c>
      <c r="AM20" s="11">
        <f>IF('Encargos e Benefícios'!C19=0,0,'Encargos e Benefícios'!AC19/'Encargos e Benefícios'!C19)</f>
        <v>1650</v>
      </c>
      <c r="AN20" s="114">
        <f>IF('Encargos e Benefícios'!C19=0,0,'Encargos e Benefícios'!AD19/'Encargos e Benefícios'!C19)</f>
        <v>9424.2944444444438</v>
      </c>
      <c r="AO20" s="32">
        <f t="shared" si="0"/>
        <v>5211.8</v>
      </c>
      <c r="AP20" s="31">
        <v>4236.1000000000004</v>
      </c>
      <c r="AQ20" s="31">
        <v>6187.5</v>
      </c>
      <c r="AR20" s="297" t="s">
        <v>360</v>
      </c>
      <c r="AS20" s="32"/>
    </row>
    <row r="21" spans="1:45" ht="12.75">
      <c r="A21" s="48">
        <v>15</v>
      </c>
      <c r="B21" s="12" t="str">
        <f>'Encargos e Benefícios'!B20</f>
        <v>Engenheiro Clínico</v>
      </c>
      <c r="C21" s="10">
        <f>'Encargos e Benefícios'!C20</f>
        <v>1</v>
      </c>
      <c r="D21" s="38">
        <v>40</v>
      </c>
      <c r="E21" s="167">
        <v>45901</v>
      </c>
      <c r="F21" s="166">
        <v>46143</v>
      </c>
      <c r="G21" s="167">
        <v>45901</v>
      </c>
      <c r="H21" s="127">
        <v>5.3199999999999997E-2</v>
      </c>
      <c r="I21" s="47">
        <f>'Encargos e Benefícios'!W20*'Gastos com Pessoal'!H21</f>
        <v>87.78</v>
      </c>
      <c r="J21" s="47">
        <f>'Encargos e Benefícios'!X20*'Gastos com Pessoal'!H21</f>
        <v>0</v>
      </c>
      <c r="K21" s="47">
        <f>'Encargos e Benefícios'!V20*'Gastos com Pessoal'!H21</f>
        <v>0</v>
      </c>
      <c r="L21" s="47"/>
      <c r="M21" s="165"/>
      <c r="N21" s="127"/>
      <c r="O21" s="47">
        <f>('Encargos e Benefícios'!W20+'Gastos com Pessoal'!I21)*N21</f>
        <v>0</v>
      </c>
      <c r="P21" s="47">
        <f>('Encargos e Benefícios'!X20+'Gastos com Pessoal'!J21)*N21</f>
        <v>0</v>
      </c>
      <c r="Q21" s="47">
        <f>('Encargos e Benefícios'!V20+'Gastos com Pessoal'!K21)*'Gastos com Pessoal'!N21</f>
        <v>0</v>
      </c>
      <c r="R21" s="47"/>
      <c r="S21" s="165"/>
      <c r="T21" s="127"/>
      <c r="U21" s="47"/>
      <c r="V21" s="47"/>
      <c r="W21" s="47"/>
      <c r="X21" s="47"/>
      <c r="Y21" s="165"/>
      <c r="Z21" s="127"/>
      <c r="AA21" s="47"/>
      <c r="AB21" s="47"/>
      <c r="AC21" s="47"/>
      <c r="AD21" s="47"/>
      <c r="AE21" s="165"/>
      <c r="AF21" s="127"/>
      <c r="AG21" s="47"/>
      <c r="AH21" s="47"/>
      <c r="AI21" s="47"/>
      <c r="AJ21" s="130"/>
      <c r="AK21" s="11">
        <f>'Encargos e Benefícios'!D20</f>
        <v>8472</v>
      </c>
      <c r="AL21" s="11">
        <f>IF('Encargos e Benefícios'!C20=0,0,'Encargos e Benefícios'!U20/'Encargos e Benefícios'!C20)</f>
        <v>6497.5733333333337</v>
      </c>
      <c r="AM21" s="11">
        <f>IF('Encargos e Benefícios'!C20=0,0,'Encargos e Benefícios'!AC20/'Encargos e Benefícios'!C20)</f>
        <v>1650</v>
      </c>
      <c r="AN21" s="114">
        <f>IF('Encargos e Benefícios'!C20=0,0,'Encargos e Benefícios'!AD20/'Encargos e Benefícios'!C20)</f>
        <v>16619.573333333334</v>
      </c>
      <c r="AO21" s="32">
        <f t="shared" si="0"/>
        <v>9179</v>
      </c>
      <c r="AP21" s="31">
        <v>7943</v>
      </c>
      <c r="AQ21" s="31">
        <v>10415</v>
      </c>
      <c r="AR21" s="297" t="s">
        <v>359</v>
      </c>
      <c r="AS21" s="32"/>
    </row>
    <row r="22" spans="1:45" ht="12.75">
      <c r="A22" s="48">
        <v>16</v>
      </c>
      <c r="B22" s="12" t="str">
        <f>'Encargos e Benefícios'!B21</f>
        <v>Farmacêutico</v>
      </c>
      <c r="C22" s="10">
        <f>'Encargos e Benefícios'!C21</f>
        <v>5</v>
      </c>
      <c r="D22" s="38">
        <v>40</v>
      </c>
      <c r="E22" s="167">
        <v>45901</v>
      </c>
      <c r="F22" s="166">
        <v>46143</v>
      </c>
      <c r="G22" s="167">
        <v>45901</v>
      </c>
      <c r="H22" s="127">
        <v>5.3199999999999997E-2</v>
      </c>
      <c r="I22" s="47">
        <f>'Encargos e Benefícios'!W21*'Gastos com Pessoal'!H22</f>
        <v>438.9</v>
      </c>
      <c r="J22" s="47">
        <f>'Encargos e Benefícios'!X21*'Gastos com Pessoal'!H22</f>
        <v>0</v>
      </c>
      <c r="K22" s="47">
        <f>'Encargos e Benefícios'!V21*'Gastos com Pessoal'!H22</f>
        <v>0</v>
      </c>
      <c r="L22" s="47"/>
      <c r="M22" s="165"/>
      <c r="N22" s="127"/>
      <c r="O22" s="47">
        <f>('Encargos e Benefícios'!W21+'Gastos com Pessoal'!I22)*N22</f>
        <v>0</v>
      </c>
      <c r="P22" s="47">
        <f>('Encargos e Benefícios'!X21+'Gastos com Pessoal'!J22)*N22</f>
        <v>0</v>
      </c>
      <c r="Q22" s="47">
        <f>('Encargos e Benefícios'!V21+'Gastos com Pessoal'!K22)*'Gastos com Pessoal'!N22</f>
        <v>0</v>
      </c>
      <c r="R22" s="47"/>
      <c r="S22" s="165"/>
      <c r="T22" s="127"/>
      <c r="U22" s="47"/>
      <c r="V22" s="47"/>
      <c r="W22" s="47"/>
      <c r="X22" s="47"/>
      <c r="Y22" s="165"/>
      <c r="Z22" s="127"/>
      <c r="AA22" s="47"/>
      <c r="AB22" s="47"/>
      <c r="AC22" s="47"/>
      <c r="AD22" s="47"/>
      <c r="AE22" s="165"/>
      <c r="AF22" s="127"/>
      <c r="AG22" s="47"/>
      <c r="AH22" s="47"/>
      <c r="AI22" s="47"/>
      <c r="AJ22" s="130"/>
      <c r="AK22" s="11">
        <f>'Encargos e Benefícios'!D21</f>
        <v>4152.01</v>
      </c>
      <c r="AL22" s="11">
        <f>IF('Encargos e Benefícios'!C21=0,0,'Encargos e Benefícios'!U21/'Encargos e Benefícios'!C21)</f>
        <v>2093.5776444444446</v>
      </c>
      <c r="AM22" s="11">
        <f>IF('Encargos e Benefícios'!C21=0,0,'Encargos e Benefícios'!AC21/'Encargos e Benefícios'!C21)</f>
        <v>1650</v>
      </c>
      <c r="AN22" s="114">
        <f>IF('Encargos e Benefícios'!C21=0,0,'Encargos e Benefícios'!AD21/'Encargos e Benefícios'!C21)</f>
        <v>7895.5876444444457</v>
      </c>
      <c r="AO22" s="32">
        <f t="shared" si="0"/>
        <v>3679.5</v>
      </c>
      <c r="AP22" s="31">
        <v>3075</v>
      </c>
      <c r="AQ22" s="31">
        <v>4284</v>
      </c>
      <c r="AR22" s="297" t="s">
        <v>360</v>
      </c>
      <c r="AS22" s="32"/>
    </row>
    <row r="23" spans="1:45" ht="12.75">
      <c r="A23" s="48">
        <v>17</v>
      </c>
      <c r="B23" s="12" t="str">
        <f>'Encargos e Benefícios'!B22</f>
        <v>Farmacêutico Noturno</v>
      </c>
      <c r="C23" s="10">
        <f>'Encargos e Benefícios'!C22</f>
        <v>1</v>
      </c>
      <c r="D23" s="38">
        <v>40</v>
      </c>
      <c r="E23" s="167">
        <v>45901</v>
      </c>
      <c r="F23" s="166">
        <v>46143</v>
      </c>
      <c r="G23" s="167">
        <v>45901</v>
      </c>
      <c r="H23" s="127">
        <v>5.3199999999999997E-2</v>
      </c>
      <c r="I23" s="47">
        <f>'Encargos e Benefícios'!W22*'Gastos com Pessoal'!H23</f>
        <v>87.78</v>
      </c>
      <c r="J23" s="47">
        <f>'Encargos e Benefícios'!X22*'Gastos com Pessoal'!H23</f>
        <v>0</v>
      </c>
      <c r="K23" s="47">
        <f>'Encargos e Benefícios'!V22*'Gastos com Pessoal'!H23</f>
        <v>0</v>
      </c>
      <c r="L23" s="47"/>
      <c r="M23" s="165"/>
      <c r="N23" s="127"/>
      <c r="O23" s="47">
        <f>('Encargos e Benefícios'!W22+'Gastos com Pessoal'!I23)*N23</f>
        <v>0</v>
      </c>
      <c r="P23" s="47">
        <f>('Encargos e Benefícios'!X22+'Gastos com Pessoal'!J23)*N23</f>
        <v>0</v>
      </c>
      <c r="Q23" s="47">
        <f>('Encargos e Benefícios'!V22+'Gastos com Pessoal'!K23)*'Gastos com Pessoal'!N23</f>
        <v>0</v>
      </c>
      <c r="R23" s="47"/>
      <c r="S23" s="165"/>
      <c r="T23" s="127"/>
      <c r="U23" s="47"/>
      <c r="V23" s="47"/>
      <c r="W23" s="47"/>
      <c r="X23" s="47"/>
      <c r="Y23" s="165"/>
      <c r="Z23" s="127"/>
      <c r="AA23" s="47"/>
      <c r="AB23" s="47"/>
      <c r="AC23" s="47"/>
      <c r="AD23" s="47"/>
      <c r="AE23" s="165"/>
      <c r="AF23" s="127"/>
      <c r="AG23" s="47"/>
      <c r="AH23" s="47"/>
      <c r="AI23" s="47"/>
      <c r="AJ23" s="130"/>
      <c r="AK23" s="11">
        <f>'Encargos e Benefícios'!D22</f>
        <v>4152.01</v>
      </c>
      <c r="AL23" s="11">
        <f>IF('Encargos e Benefícios'!C22=0,0,'Encargos e Benefícios'!U22/'Encargos e Benefícios'!C22)</f>
        <v>2681.7790611111109</v>
      </c>
      <c r="AM23" s="11">
        <f>IF('Encargos e Benefícios'!C22=0,0,'Encargos e Benefícios'!AC22/'Encargos e Benefícios'!C22)</f>
        <v>1650</v>
      </c>
      <c r="AN23" s="114">
        <f>IF('Encargos e Benefícios'!C22=0,0,'Encargos e Benefícios'!AD22/'Encargos e Benefícios'!C22)</f>
        <v>8483.7890611111106</v>
      </c>
      <c r="AO23" s="32">
        <f t="shared" si="0"/>
        <v>3679.5</v>
      </c>
      <c r="AP23" s="31">
        <v>3075</v>
      </c>
      <c r="AQ23" s="31">
        <v>4284</v>
      </c>
      <c r="AR23" s="297" t="s">
        <v>360</v>
      </c>
      <c r="AS23" s="32"/>
    </row>
    <row r="24" spans="1:45" ht="12.75">
      <c r="A24" s="48">
        <v>18</v>
      </c>
      <c r="B24" s="12" t="str">
        <f>'Encargos e Benefícios'!B23</f>
        <v>Fisioterapeuta</v>
      </c>
      <c r="C24" s="10">
        <f>'Encargos e Benefícios'!C23</f>
        <v>11</v>
      </c>
      <c r="D24" s="38">
        <v>30</v>
      </c>
      <c r="E24" s="167">
        <v>45901</v>
      </c>
      <c r="F24" s="166">
        <v>46143</v>
      </c>
      <c r="G24" s="167">
        <v>45901</v>
      </c>
      <c r="H24" s="127">
        <v>5.3199999999999997E-2</v>
      </c>
      <c r="I24" s="47">
        <f>'Encargos e Benefícios'!W23*'Gastos com Pessoal'!H24</f>
        <v>965.57999999999993</v>
      </c>
      <c r="J24" s="47">
        <f>'Encargos e Benefícios'!X23*'Gastos com Pessoal'!H24</f>
        <v>0</v>
      </c>
      <c r="K24" s="47">
        <f>'Encargos e Benefícios'!V23*'Gastos com Pessoal'!H24</f>
        <v>0</v>
      </c>
      <c r="L24" s="47"/>
      <c r="M24" s="165"/>
      <c r="N24" s="127"/>
      <c r="O24" s="47">
        <f>('Encargos e Benefícios'!W23+'Gastos com Pessoal'!I24)*N24</f>
        <v>0</v>
      </c>
      <c r="P24" s="47">
        <f>('Encargos e Benefícios'!X23+'Gastos com Pessoal'!J24)*N24</f>
        <v>0</v>
      </c>
      <c r="Q24" s="47">
        <f>('Encargos e Benefícios'!V23+'Gastos com Pessoal'!K24)*'Gastos com Pessoal'!N24</f>
        <v>0</v>
      </c>
      <c r="R24" s="47"/>
      <c r="S24" s="165"/>
      <c r="T24" s="127"/>
      <c r="U24" s="47"/>
      <c r="V24" s="47"/>
      <c r="W24" s="47"/>
      <c r="X24" s="47"/>
      <c r="Y24" s="165"/>
      <c r="Z24" s="127"/>
      <c r="AA24" s="47"/>
      <c r="AB24" s="47"/>
      <c r="AC24" s="47"/>
      <c r="AD24" s="47"/>
      <c r="AE24" s="165"/>
      <c r="AF24" s="127"/>
      <c r="AG24" s="47"/>
      <c r="AH24" s="47"/>
      <c r="AI24" s="47"/>
      <c r="AJ24" s="130"/>
      <c r="AK24" s="11">
        <f>'Encargos e Benefícios'!D23</f>
        <v>4232.07</v>
      </c>
      <c r="AL24" s="11">
        <f>IF('Encargos e Benefícios'!C23=0,0,'Encargos e Benefícios'!U23/'Encargos e Benefícios'!C23)</f>
        <v>2128.0924</v>
      </c>
      <c r="AM24" s="11">
        <f>IF('Encargos e Benefícios'!C23=0,0,'Encargos e Benefícios'!AC23/'Encargos e Benefícios'!C23)</f>
        <v>1650</v>
      </c>
      <c r="AN24" s="114">
        <f>IF('Encargos e Benefícios'!C23=0,0,'Encargos e Benefícios'!AD23/'Encargos e Benefícios'!C23)</f>
        <v>8010.1624000000002</v>
      </c>
      <c r="AO24" s="32">
        <f t="shared" si="0"/>
        <v>4269.5</v>
      </c>
      <c r="AP24" s="31">
        <v>3596</v>
      </c>
      <c r="AQ24" s="31">
        <v>4943</v>
      </c>
      <c r="AR24" s="297" t="s">
        <v>360</v>
      </c>
      <c r="AS24" s="32"/>
    </row>
    <row r="25" spans="1:45" ht="12.75">
      <c r="A25" s="48">
        <v>19</v>
      </c>
      <c r="B25" s="12" t="str">
        <f>'Encargos e Benefícios'!B24</f>
        <v>Fisioterapeuta Noturno</v>
      </c>
      <c r="C25" s="10">
        <f>'Encargos e Benefícios'!C24</f>
        <v>5</v>
      </c>
      <c r="D25" s="38">
        <v>30</v>
      </c>
      <c r="E25" s="167">
        <v>45901</v>
      </c>
      <c r="F25" s="166">
        <v>46143</v>
      </c>
      <c r="G25" s="167">
        <v>45901</v>
      </c>
      <c r="H25" s="127">
        <v>5.3199999999999997E-2</v>
      </c>
      <c r="I25" s="47">
        <f>'Encargos e Benefícios'!W24*'Gastos com Pessoal'!H25</f>
        <v>438.9</v>
      </c>
      <c r="J25" s="47">
        <f>'Encargos e Benefícios'!X24*'Gastos com Pessoal'!H25</f>
        <v>0</v>
      </c>
      <c r="K25" s="47">
        <f>'Encargos e Benefícios'!V24*'Gastos com Pessoal'!H25</f>
        <v>0</v>
      </c>
      <c r="L25" s="47"/>
      <c r="M25" s="165"/>
      <c r="N25" s="127"/>
      <c r="O25" s="47">
        <f>('Encargos e Benefícios'!W24+'Gastos com Pessoal'!I25)*N25</f>
        <v>0</v>
      </c>
      <c r="P25" s="47">
        <f>('Encargos e Benefícios'!X24+'Gastos com Pessoal'!J25)*N25</f>
        <v>0</v>
      </c>
      <c r="Q25" s="47">
        <f>('Encargos e Benefícios'!V24+'Gastos com Pessoal'!K25)*'Gastos com Pessoal'!N25</f>
        <v>0</v>
      </c>
      <c r="R25" s="47"/>
      <c r="S25" s="165"/>
      <c r="T25" s="127"/>
      <c r="U25" s="47"/>
      <c r="V25" s="47"/>
      <c r="W25" s="47"/>
      <c r="X25" s="47"/>
      <c r="Y25" s="165"/>
      <c r="Z25" s="127"/>
      <c r="AA25" s="47"/>
      <c r="AB25" s="47"/>
      <c r="AC25" s="47"/>
      <c r="AD25" s="47"/>
      <c r="AE25" s="165"/>
      <c r="AF25" s="127"/>
      <c r="AG25" s="47"/>
      <c r="AH25" s="47"/>
      <c r="AI25" s="47"/>
      <c r="AJ25" s="130"/>
      <c r="AK25" s="11">
        <f>'Encargos e Benefícios'!D24</f>
        <v>4232.07</v>
      </c>
      <c r="AL25" s="11">
        <f>IF('Encargos e Benefícios'!C24=0,0,'Encargos e Benefícios'!U24/'Encargos e Benefícios'!C24)</f>
        <v>2727.6356500000002</v>
      </c>
      <c r="AM25" s="11">
        <f>IF('Encargos e Benefícios'!C24=0,0,'Encargos e Benefícios'!AC24/'Encargos e Benefícios'!C24)</f>
        <v>1650</v>
      </c>
      <c r="AN25" s="114">
        <f>IF('Encargos e Benefícios'!C24=0,0,'Encargos e Benefícios'!AD24/'Encargos e Benefícios'!C24)</f>
        <v>8609.7056499999999</v>
      </c>
      <c r="AO25" s="32">
        <f t="shared" si="0"/>
        <v>4269.5</v>
      </c>
      <c r="AP25" s="31">
        <v>3596</v>
      </c>
      <c r="AQ25" s="31">
        <v>4943</v>
      </c>
      <c r="AR25" s="297" t="s">
        <v>360</v>
      </c>
      <c r="AS25" s="32"/>
    </row>
    <row r="26" spans="1:45" ht="12.75">
      <c r="A26" s="48">
        <v>20</v>
      </c>
      <c r="B26" s="12" t="str">
        <f>'Encargos e Benefícios'!B25</f>
        <v>Gerente Assistencial</v>
      </c>
      <c r="C26" s="10">
        <f>'Encargos e Benefícios'!C25</f>
        <v>1</v>
      </c>
      <c r="D26" s="38">
        <v>40</v>
      </c>
      <c r="E26" s="167">
        <v>45901</v>
      </c>
      <c r="F26" s="166">
        <v>46143</v>
      </c>
      <c r="G26" s="167">
        <v>45901</v>
      </c>
      <c r="H26" s="127">
        <v>5.3199999999999997E-2</v>
      </c>
      <c r="I26" s="47">
        <f>'Encargos e Benefícios'!W25*'Gastos com Pessoal'!H26</f>
        <v>87.78</v>
      </c>
      <c r="J26" s="47">
        <f>'Encargos e Benefícios'!X25*'Gastos com Pessoal'!H26</f>
        <v>0</v>
      </c>
      <c r="K26" s="47">
        <f>'Encargos e Benefícios'!V25*'Gastos com Pessoal'!H26</f>
        <v>0</v>
      </c>
      <c r="L26" s="47"/>
      <c r="M26" s="165"/>
      <c r="N26" s="127"/>
      <c r="O26" s="47">
        <f>('Encargos e Benefícios'!W25+'Gastos com Pessoal'!I26)*N26</f>
        <v>0</v>
      </c>
      <c r="P26" s="47">
        <f>('Encargos e Benefícios'!X25+'Gastos com Pessoal'!J26)*N26</f>
        <v>0</v>
      </c>
      <c r="Q26" s="47">
        <f>('Encargos e Benefícios'!V25+'Gastos com Pessoal'!K26)*'Gastos com Pessoal'!N26</f>
        <v>0</v>
      </c>
      <c r="R26" s="47"/>
      <c r="S26" s="165"/>
      <c r="T26" s="127"/>
      <c r="U26" s="47"/>
      <c r="V26" s="47"/>
      <c r="W26" s="47"/>
      <c r="X26" s="47"/>
      <c r="Y26" s="165"/>
      <c r="Z26" s="127"/>
      <c r="AA26" s="47"/>
      <c r="AB26" s="47"/>
      <c r="AC26" s="47"/>
      <c r="AD26" s="47"/>
      <c r="AE26" s="165"/>
      <c r="AF26" s="127"/>
      <c r="AG26" s="47"/>
      <c r="AH26" s="47"/>
      <c r="AI26" s="47"/>
      <c r="AJ26" s="130"/>
      <c r="AK26" s="11">
        <f>'Encargos e Benefícios'!D25</f>
        <v>8026.6810000000005</v>
      </c>
      <c r="AL26" s="11">
        <f>IF('Encargos e Benefícios'!C25=0,0,'Encargos e Benefícios'!U25/'Encargos e Benefícios'!C25)</f>
        <v>3763.9913644444446</v>
      </c>
      <c r="AM26" s="11">
        <f>IF('Encargos e Benefícios'!C25=0,0,'Encargos e Benefícios'!AC25/'Encargos e Benefícios'!C25)</f>
        <v>1650</v>
      </c>
      <c r="AN26" s="114">
        <f>IF('Encargos e Benefícios'!C25=0,0,'Encargos e Benefícios'!AD25/'Encargos e Benefícios'!C25)</f>
        <v>13440.672364444445</v>
      </c>
      <c r="AO26" s="32">
        <f t="shared" si="0"/>
        <v>7274</v>
      </c>
      <c r="AP26" s="31">
        <v>6188</v>
      </c>
      <c r="AQ26" s="31">
        <v>8360</v>
      </c>
      <c r="AR26" s="297" t="s">
        <v>359</v>
      </c>
      <c r="AS26" s="32"/>
    </row>
    <row r="27" spans="1:45" ht="12.75">
      <c r="A27" s="48">
        <v>21</v>
      </c>
      <c r="B27" s="12" t="str">
        <f>'Encargos e Benefícios'!B26</f>
        <v>Gerente Geral</v>
      </c>
      <c r="C27" s="10">
        <f>'Encargos e Benefícios'!C26</f>
        <v>1</v>
      </c>
      <c r="D27" s="38">
        <v>40</v>
      </c>
      <c r="E27" s="167">
        <v>45901</v>
      </c>
      <c r="F27" s="166">
        <v>46143</v>
      </c>
      <c r="G27" s="167">
        <v>45901</v>
      </c>
      <c r="H27" s="127">
        <v>5.3199999999999997E-2</v>
      </c>
      <c r="I27" s="47">
        <f>'Encargos e Benefícios'!W26*'Gastos com Pessoal'!H27</f>
        <v>87.78</v>
      </c>
      <c r="J27" s="47">
        <f>'Encargos e Benefícios'!X26*'Gastos com Pessoal'!H27</f>
        <v>0</v>
      </c>
      <c r="K27" s="47">
        <f>'Encargos e Benefícios'!V26*'Gastos com Pessoal'!H27</f>
        <v>0</v>
      </c>
      <c r="L27" s="47"/>
      <c r="M27" s="165"/>
      <c r="N27" s="127"/>
      <c r="O27" s="47">
        <f>('Encargos e Benefícios'!W26+'Gastos com Pessoal'!I27)*N27</f>
        <v>0</v>
      </c>
      <c r="P27" s="47">
        <f>('Encargos e Benefícios'!X26+'Gastos com Pessoal'!J27)*N27</f>
        <v>0</v>
      </c>
      <c r="Q27" s="47">
        <f>('Encargos e Benefícios'!V26+'Gastos com Pessoal'!K27)*'Gastos com Pessoal'!N27</f>
        <v>0</v>
      </c>
      <c r="R27" s="47"/>
      <c r="S27" s="165"/>
      <c r="T27" s="127"/>
      <c r="U27" s="47"/>
      <c r="V27" s="47"/>
      <c r="W27" s="47"/>
      <c r="X27" s="47"/>
      <c r="Y27" s="165"/>
      <c r="Z27" s="127"/>
      <c r="AA27" s="47"/>
      <c r="AB27" s="47"/>
      <c r="AC27" s="47"/>
      <c r="AD27" s="47"/>
      <c r="AE27" s="165"/>
      <c r="AF27" s="127"/>
      <c r="AG27" s="47"/>
      <c r="AH27" s="47"/>
      <c r="AI27" s="47"/>
      <c r="AJ27" s="130"/>
      <c r="AK27" s="11">
        <f>'Encargos e Benefícios'!D26</f>
        <v>13000</v>
      </c>
      <c r="AL27" s="11">
        <f>IF('Encargos e Benefícios'!C26=0,0,'Encargos e Benefícios'!U26/'Encargos e Benefícios'!C26)</f>
        <v>5908.0444444444447</v>
      </c>
      <c r="AM27" s="11">
        <f>IF('Encargos e Benefícios'!C26=0,0,'Encargos e Benefícios'!AC26/'Encargos e Benefícios'!C26)</f>
        <v>1650</v>
      </c>
      <c r="AN27" s="114">
        <f>IF('Encargos e Benefícios'!C26=0,0,'Encargos e Benefícios'!AD26/'Encargos e Benefícios'!C26)</f>
        <v>20558.044444444444</v>
      </c>
      <c r="AO27" s="32">
        <f t="shared" si="0"/>
        <v>12885.5</v>
      </c>
      <c r="AP27" s="31">
        <v>10990</v>
      </c>
      <c r="AQ27" s="31">
        <v>14781</v>
      </c>
      <c r="AR27" s="297" t="s">
        <v>359</v>
      </c>
      <c r="AS27" s="32"/>
    </row>
    <row r="28" spans="1:45" ht="12.75">
      <c r="A28" s="48">
        <v>22</v>
      </c>
      <c r="B28" s="12" t="str">
        <f>'Encargos e Benefícios'!B27</f>
        <v>Maqueiro</v>
      </c>
      <c r="C28" s="10">
        <f>'Encargos e Benefícios'!C27</f>
        <v>7</v>
      </c>
      <c r="D28" s="38">
        <v>30</v>
      </c>
      <c r="E28" s="167">
        <v>45901</v>
      </c>
      <c r="F28" s="166">
        <v>46143</v>
      </c>
      <c r="G28" s="167">
        <v>45901</v>
      </c>
      <c r="H28" s="127">
        <v>5.3199999999999997E-2</v>
      </c>
      <c r="I28" s="47">
        <f>'Encargos e Benefícios'!W27*'Gastos com Pessoal'!H28</f>
        <v>614.45999999999992</v>
      </c>
      <c r="J28" s="47">
        <f>'Encargos e Benefícios'!X27*'Gastos com Pessoal'!H28</f>
        <v>0</v>
      </c>
      <c r="K28" s="47">
        <f>'Encargos e Benefícios'!V27*'Gastos com Pessoal'!H28</f>
        <v>27.080972687999996</v>
      </c>
      <c r="L28" s="47"/>
      <c r="M28" s="165"/>
      <c r="N28" s="127"/>
      <c r="O28" s="47">
        <f>('Encargos e Benefícios'!W27+'Gastos com Pessoal'!I28)*N28</f>
        <v>0</v>
      </c>
      <c r="P28" s="47">
        <f>('Encargos e Benefícios'!X27+'Gastos com Pessoal'!J28)*N28</f>
        <v>0</v>
      </c>
      <c r="Q28" s="47">
        <f>('Encargos e Benefícios'!V27+'Gastos com Pessoal'!K28)*'Gastos com Pessoal'!N28</f>
        <v>0</v>
      </c>
      <c r="R28" s="47"/>
      <c r="S28" s="165"/>
      <c r="T28" s="127"/>
      <c r="U28" s="47"/>
      <c r="V28" s="47"/>
      <c r="W28" s="47"/>
      <c r="X28" s="47"/>
      <c r="Y28" s="165"/>
      <c r="Z28" s="127"/>
      <c r="AA28" s="47"/>
      <c r="AB28" s="47"/>
      <c r="AC28" s="47"/>
      <c r="AD28" s="47"/>
      <c r="AE28" s="165"/>
      <c r="AF28" s="127"/>
      <c r="AG28" s="47"/>
      <c r="AH28" s="47"/>
      <c r="AI28" s="47"/>
      <c r="AJ28" s="130"/>
      <c r="AK28" s="11">
        <f>'Encargos e Benefícios'!D27</f>
        <v>1652.73</v>
      </c>
      <c r="AL28" s="11">
        <f>IF('Encargos e Benefícios'!C27=0,0,'Encargos e Benefícios'!U27/'Encargos e Benefícios'!C27)</f>
        <v>1016.1102666666668</v>
      </c>
      <c r="AM28" s="11">
        <f>IF('Encargos e Benefícios'!C27=0,0,'Encargos e Benefícios'!AC27/'Encargos e Benefícios'!C27)</f>
        <v>1722.72012</v>
      </c>
      <c r="AN28" s="114">
        <f>IF('Encargos e Benefícios'!C27=0,0,'Encargos e Benefícios'!AD27/'Encargos e Benefícios'!C27)</f>
        <v>4391.560386666667</v>
      </c>
      <c r="AO28" s="32">
        <f t="shared" si="0"/>
        <v>1945.125</v>
      </c>
      <c r="AP28" s="31">
        <v>1573.5</v>
      </c>
      <c r="AQ28" s="31">
        <v>2316.75</v>
      </c>
      <c r="AR28" s="297" t="s">
        <v>360</v>
      </c>
      <c r="AS28" s="32"/>
    </row>
    <row r="29" spans="1:45" ht="12.75">
      <c r="A29" s="48">
        <v>23</v>
      </c>
      <c r="B29" s="12" t="str">
        <f>'Encargos e Benefícios'!B28</f>
        <v>Nutricionista</v>
      </c>
      <c r="C29" s="10">
        <f>'Encargos e Benefícios'!C28</f>
        <v>5</v>
      </c>
      <c r="D29" s="38">
        <v>30</v>
      </c>
      <c r="E29" s="167">
        <v>45901</v>
      </c>
      <c r="F29" s="166">
        <v>46143</v>
      </c>
      <c r="G29" s="167">
        <v>45901</v>
      </c>
      <c r="H29" s="127">
        <v>5.3199999999999997E-2</v>
      </c>
      <c r="I29" s="47">
        <f>'Encargos e Benefícios'!W28*'Gastos com Pessoal'!H29</f>
        <v>438.9</v>
      </c>
      <c r="J29" s="47">
        <f>'Encargos e Benefícios'!X28*'Gastos com Pessoal'!H29</f>
        <v>0</v>
      </c>
      <c r="K29" s="47">
        <f>'Encargos e Benefícios'!V28*'Gastos com Pessoal'!H29</f>
        <v>44.626766799999999</v>
      </c>
      <c r="L29" s="47"/>
      <c r="M29" s="165"/>
      <c r="N29" s="127"/>
      <c r="O29" s="47">
        <f>('Encargos e Benefícios'!W28+'Gastos com Pessoal'!I29)*N29</f>
        <v>0</v>
      </c>
      <c r="P29" s="47">
        <f>('Encargos e Benefícios'!X28+'Gastos com Pessoal'!J29)*N29</f>
        <v>0</v>
      </c>
      <c r="Q29" s="47">
        <f>('Encargos e Benefícios'!V28+'Gastos com Pessoal'!K29)*'Gastos com Pessoal'!N29</f>
        <v>0</v>
      </c>
      <c r="R29" s="47"/>
      <c r="S29" s="165"/>
      <c r="T29" s="127"/>
      <c r="U29" s="47"/>
      <c r="V29" s="47"/>
      <c r="W29" s="47"/>
      <c r="X29" s="47"/>
      <c r="Y29" s="165"/>
      <c r="Z29" s="127"/>
      <c r="AA29" s="47"/>
      <c r="AB29" s="47"/>
      <c r="AC29" s="47"/>
      <c r="AD29" s="47"/>
      <c r="AE29" s="165"/>
      <c r="AF29" s="127"/>
      <c r="AG29" s="47"/>
      <c r="AH29" s="47"/>
      <c r="AI29" s="47"/>
      <c r="AJ29" s="130"/>
      <c r="AK29" s="11">
        <f>'Encargos e Benefícios'!D28</f>
        <v>3812.95</v>
      </c>
      <c r="AL29" s="11">
        <f>IF('Encargos e Benefícios'!C28=0,0,'Encargos e Benefícios'!U28/'Encargos e Benefícios'!C28)</f>
        <v>1947.4051111111112</v>
      </c>
      <c r="AM29" s="11">
        <f>IF('Encargos e Benefícios'!C28=0,0,'Encargos e Benefícios'!AC28/'Encargos e Benefícios'!C28)</f>
        <v>1817.7698</v>
      </c>
      <c r="AN29" s="114">
        <f>IF('Encargos e Benefícios'!C28=0,0,'Encargos e Benefícios'!AD28/'Encargos e Benefícios'!C28)</f>
        <v>7578.1249111111119</v>
      </c>
      <c r="AO29" s="32">
        <f t="shared" si="0"/>
        <v>3696.375</v>
      </c>
      <c r="AP29" s="31">
        <v>3066</v>
      </c>
      <c r="AQ29" s="31">
        <v>4326.75</v>
      </c>
      <c r="AR29" s="297" t="s">
        <v>360</v>
      </c>
      <c r="AS29" s="32"/>
    </row>
    <row r="30" spans="1:45" ht="12.75">
      <c r="A30" s="48">
        <v>24</v>
      </c>
      <c r="B30" s="12" t="str">
        <f>'Encargos e Benefícios'!B29</f>
        <v>Porteiro (12X36)</v>
      </c>
      <c r="C30" s="10">
        <f>'Encargos e Benefícios'!C29</f>
        <v>15</v>
      </c>
      <c r="D30" s="38">
        <v>44</v>
      </c>
      <c r="E30" s="167">
        <v>45901</v>
      </c>
      <c r="F30" s="166">
        <v>46143</v>
      </c>
      <c r="G30" s="167">
        <v>45901</v>
      </c>
      <c r="H30" s="127">
        <v>5.3199999999999997E-2</v>
      </c>
      <c r="I30" s="47">
        <f>'Encargos e Benefícios'!W29*'Gastos com Pessoal'!H30</f>
        <v>1316.7</v>
      </c>
      <c r="J30" s="47">
        <f>'Encargos e Benefícios'!X29*'Gastos com Pessoal'!H30</f>
        <v>0</v>
      </c>
      <c r="K30" s="47">
        <f>'Encargos e Benefícios'!V29*'Gastos com Pessoal'!H30</f>
        <v>58.030655759999995</v>
      </c>
      <c r="L30" s="47"/>
      <c r="M30" s="165"/>
      <c r="N30" s="127"/>
      <c r="O30" s="47">
        <f>('Encargos e Benefícios'!W29+'Gastos com Pessoal'!I30)*N30</f>
        <v>0</v>
      </c>
      <c r="P30" s="47">
        <f>('Encargos e Benefícios'!X29+'Gastos com Pessoal'!J30)*N30</f>
        <v>0</v>
      </c>
      <c r="Q30" s="47">
        <f>('Encargos e Benefícios'!V29+'Gastos com Pessoal'!K30)*'Gastos com Pessoal'!N30</f>
        <v>0</v>
      </c>
      <c r="R30" s="47"/>
      <c r="S30" s="165"/>
      <c r="T30" s="127"/>
      <c r="U30" s="47"/>
      <c r="V30" s="47"/>
      <c r="W30" s="47"/>
      <c r="X30" s="47"/>
      <c r="Y30" s="165"/>
      <c r="Z30" s="127"/>
      <c r="AA30" s="47"/>
      <c r="AB30" s="47"/>
      <c r="AC30" s="47"/>
      <c r="AD30" s="47"/>
      <c r="AE30" s="165"/>
      <c r="AF30" s="127"/>
      <c r="AG30" s="47"/>
      <c r="AH30" s="47"/>
      <c r="AI30" s="47"/>
      <c r="AJ30" s="130"/>
      <c r="AK30" s="11">
        <f>'Encargos e Benefícios'!D29</f>
        <v>1652.73</v>
      </c>
      <c r="AL30" s="11">
        <f>IF('Encargos e Benefícios'!C29=0,0,'Encargos e Benefícios'!U29/'Encargos e Benefícios'!C29)</f>
        <v>1016.1102666666667</v>
      </c>
      <c r="AM30" s="11">
        <f>IF('Encargos e Benefícios'!C29=0,0,'Encargos e Benefícios'!AC29/'Encargos e Benefícios'!C29)</f>
        <v>1722.7201200000002</v>
      </c>
      <c r="AN30" s="114">
        <f>IF('Encargos e Benefícios'!C29=0,0,'Encargos e Benefícios'!AD29/'Encargos e Benefícios'!C29)</f>
        <v>4391.560386666667</v>
      </c>
      <c r="AO30" s="32">
        <f t="shared" si="0"/>
        <v>1904.1000000000001</v>
      </c>
      <c r="AP30" s="31">
        <v>1566.4</v>
      </c>
      <c r="AQ30" s="31">
        <v>2241.8000000000002</v>
      </c>
      <c r="AR30" s="297" t="s">
        <v>359</v>
      </c>
      <c r="AS30" s="32"/>
    </row>
    <row r="31" spans="1:45" ht="12.75">
      <c r="A31" s="48">
        <v>25</v>
      </c>
      <c r="B31" s="12" t="str">
        <f>'Encargos e Benefícios'!B30</f>
        <v>Porteiro (12X36) Noturno</v>
      </c>
      <c r="C31" s="10">
        <f>'Encargos e Benefícios'!C30</f>
        <v>3</v>
      </c>
      <c r="D31" s="38">
        <v>44</v>
      </c>
      <c r="E31" s="167">
        <v>45901</v>
      </c>
      <c r="F31" s="166">
        <v>46143</v>
      </c>
      <c r="G31" s="167">
        <v>45901</v>
      </c>
      <c r="H31" s="127">
        <v>5.3199999999999997E-2</v>
      </c>
      <c r="I31" s="47">
        <f>'Encargos e Benefícios'!W30*'Gastos com Pessoal'!H31</f>
        <v>263.33999999999997</v>
      </c>
      <c r="J31" s="47">
        <f>'Encargos e Benefícios'!X30*'Gastos com Pessoal'!H31</f>
        <v>0</v>
      </c>
      <c r="K31" s="47">
        <f>'Encargos e Benefícios'!V30*'Gastos com Pessoal'!H31</f>
        <v>11.606131151999998</v>
      </c>
      <c r="L31" s="47"/>
      <c r="M31" s="165"/>
      <c r="N31" s="127"/>
      <c r="O31" s="47">
        <f>('Encargos e Benefícios'!W30+'Gastos com Pessoal'!I31)*N31</f>
        <v>0</v>
      </c>
      <c r="P31" s="47">
        <f>('Encargos e Benefícios'!X30+'Gastos com Pessoal'!J31)*N31</f>
        <v>0</v>
      </c>
      <c r="Q31" s="47">
        <f>('Encargos e Benefícios'!V30+'Gastos com Pessoal'!K31)*'Gastos com Pessoal'!N31</f>
        <v>0</v>
      </c>
      <c r="R31" s="47"/>
      <c r="S31" s="165"/>
      <c r="T31" s="127"/>
      <c r="U31" s="47"/>
      <c r="V31" s="47"/>
      <c r="W31" s="47"/>
      <c r="X31" s="47"/>
      <c r="Y31" s="165"/>
      <c r="Z31" s="127"/>
      <c r="AA31" s="47"/>
      <c r="AB31" s="47"/>
      <c r="AC31" s="47"/>
      <c r="AD31" s="47"/>
      <c r="AE31" s="165"/>
      <c r="AF31" s="127"/>
      <c r="AG31" s="47"/>
      <c r="AH31" s="47"/>
      <c r="AI31" s="47"/>
      <c r="AJ31" s="130"/>
      <c r="AK31" s="11">
        <f>'Encargos e Benefícios'!D30</f>
        <v>1652.73</v>
      </c>
      <c r="AL31" s="11">
        <f>IF('Encargos e Benefícios'!C30=0,0,'Encargos e Benefícios'!U30/'Encargos e Benefícios'!C30)</f>
        <v>1250.2470166666667</v>
      </c>
      <c r="AM31" s="11">
        <f>IF('Encargos e Benefícios'!C30=0,0,'Encargos e Benefícios'!AC30/'Encargos e Benefícios'!C30)</f>
        <v>1722.72012</v>
      </c>
      <c r="AN31" s="114">
        <f>IF('Encargos e Benefícios'!C30=0,0,'Encargos e Benefícios'!AD30/'Encargos e Benefícios'!C30)</f>
        <v>4625.6971366666667</v>
      </c>
      <c r="AO31" s="32">
        <f t="shared" si="0"/>
        <v>1904.1000000000001</v>
      </c>
      <c r="AP31" s="31">
        <v>1566.4</v>
      </c>
      <c r="AQ31" s="31">
        <v>2241.8000000000002</v>
      </c>
      <c r="AR31" s="297" t="s">
        <v>359</v>
      </c>
      <c r="AS31" s="32"/>
    </row>
    <row r="32" spans="1:45" ht="12.75">
      <c r="A32" s="48">
        <v>26</v>
      </c>
      <c r="B32" s="12" t="str">
        <f>'Encargos e Benefícios'!B31</f>
        <v>Porteiro (DIARISTA 8H)</v>
      </c>
      <c r="C32" s="10">
        <f>'Encargos e Benefícios'!C31</f>
        <v>1</v>
      </c>
      <c r="D32" s="38">
        <v>44</v>
      </c>
      <c r="E32" s="167">
        <v>45901</v>
      </c>
      <c r="F32" s="166">
        <v>46143</v>
      </c>
      <c r="G32" s="167">
        <v>45901</v>
      </c>
      <c r="H32" s="127">
        <v>5.3199999999999997E-2</v>
      </c>
      <c r="I32" s="47">
        <f>'Encargos e Benefícios'!W31*'Gastos com Pessoal'!H32</f>
        <v>87.78</v>
      </c>
      <c r="J32" s="47">
        <f>'Encargos e Benefícios'!X31*'Gastos com Pessoal'!H32</f>
        <v>0</v>
      </c>
      <c r="K32" s="47">
        <f>'Encargos e Benefícios'!V31*'Gastos com Pessoal'!H32</f>
        <v>3.8687103839999994</v>
      </c>
      <c r="L32" s="47"/>
      <c r="M32" s="165"/>
      <c r="N32" s="127"/>
      <c r="O32" s="47">
        <f>('Encargos e Benefícios'!W31+'Gastos com Pessoal'!I32)*N32</f>
        <v>0</v>
      </c>
      <c r="P32" s="47">
        <f>('Encargos e Benefícios'!X31+'Gastos com Pessoal'!J32)*N32</f>
        <v>0</v>
      </c>
      <c r="Q32" s="47">
        <f>('Encargos e Benefícios'!V31+'Gastos com Pessoal'!K32)*'Gastos com Pessoal'!N32</f>
        <v>0</v>
      </c>
      <c r="R32" s="47"/>
      <c r="S32" s="165"/>
      <c r="T32" s="127"/>
      <c r="U32" s="47"/>
      <c r="V32" s="47"/>
      <c r="W32" s="47"/>
      <c r="X32" s="47"/>
      <c r="Y32" s="165"/>
      <c r="Z32" s="127"/>
      <c r="AA32" s="47"/>
      <c r="AB32" s="47"/>
      <c r="AC32" s="47"/>
      <c r="AD32" s="47"/>
      <c r="AE32" s="165"/>
      <c r="AF32" s="127"/>
      <c r="AG32" s="47"/>
      <c r="AH32" s="47"/>
      <c r="AI32" s="47"/>
      <c r="AJ32" s="130"/>
      <c r="AK32" s="11">
        <f>'Encargos e Benefícios'!D31</f>
        <v>1652.73</v>
      </c>
      <c r="AL32" s="11">
        <f>IF('Encargos e Benefícios'!C31=0,0,'Encargos e Benefícios'!U31/'Encargos e Benefícios'!C31)</f>
        <v>1016.1102666666667</v>
      </c>
      <c r="AM32" s="11">
        <f>IF('Encargos e Benefícios'!C31=0,0,'Encargos e Benefícios'!AC31/'Encargos e Benefícios'!C31)</f>
        <v>1722.72012</v>
      </c>
      <c r="AN32" s="114">
        <f>IF('Encargos e Benefícios'!C31=0,0,'Encargos e Benefícios'!AD31/'Encargos e Benefícios'!C31)</f>
        <v>4391.5603866666661</v>
      </c>
      <c r="AO32" s="32">
        <f t="shared" si="0"/>
        <v>1904.1000000000001</v>
      </c>
      <c r="AP32" s="31">
        <v>1566.4</v>
      </c>
      <c r="AQ32" s="31">
        <v>2241.8000000000002</v>
      </c>
      <c r="AR32" s="297" t="s">
        <v>359</v>
      </c>
      <c r="AS32" s="32"/>
    </row>
    <row r="33" spans="1:45" ht="12.75">
      <c r="A33" s="48">
        <v>27</v>
      </c>
      <c r="B33" s="12" t="str">
        <f>'Encargos e Benefícios'!B32</f>
        <v>Psicólogo Hospitalar</v>
      </c>
      <c r="C33" s="10">
        <f>'Encargos e Benefícios'!C32</f>
        <v>1</v>
      </c>
      <c r="D33" s="38">
        <v>40</v>
      </c>
      <c r="E33" s="167">
        <v>45901</v>
      </c>
      <c r="F33" s="166">
        <v>46143</v>
      </c>
      <c r="G33" s="167">
        <v>45901</v>
      </c>
      <c r="H33" s="127">
        <v>5.3199999999999997E-2</v>
      </c>
      <c r="I33" s="47">
        <f>'Encargos e Benefícios'!W32*'Gastos com Pessoal'!H33</f>
        <v>87.78</v>
      </c>
      <c r="J33" s="47">
        <f>'Encargos e Benefícios'!X32*'Gastos com Pessoal'!H33</f>
        <v>0</v>
      </c>
      <c r="K33" s="47">
        <f>'Encargos e Benefícios'!V32*'Gastos com Pessoal'!H33</f>
        <v>9.3377086880000011</v>
      </c>
      <c r="L33" s="47"/>
      <c r="M33" s="165"/>
      <c r="N33" s="127"/>
      <c r="O33" s="47">
        <f>('Encargos e Benefícios'!W32+'Gastos com Pessoal'!I33)*N33</f>
        <v>0</v>
      </c>
      <c r="P33" s="47">
        <f>('Encargos e Benefícios'!X32+'Gastos com Pessoal'!J33)*N33</f>
        <v>0</v>
      </c>
      <c r="Q33" s="47">
        <f>('Encargos e Benefícios'!V32+'Gastos com Pessoal'!K33)*'Gastos com Pessoal'!N33</f>
        <v>0</v>
      </c>
      <c r="R33" s="47"/>
      <c r="S33" s="165"/>
      <c r="T33" s="127"/>
      <c r="U33" s="47"/>
      <c r="V33" s="47"/>
      <c r="W33" s="47"/>
      <c r="X33" s="47"/>
      <c r="Y33" s="165"/>
      <c r="Z33" s="127"/>
      <c r="AA33" s="47"/>
      <c r="AB33" s="47"/>
      <c r="AC33" s="47"/>
      <c r="AD33" s="47"/>
      <c r="AE33" s="165"/>
      <c r="AF33" s="127"/>
      <c r="AG33" s="47"/>
      <c r="AH33" s="47"/>
      <c r="AI33" s="47"/>
      <c r="AJ33" s="130"/>
      <c r="AK33" s="11">
        <f>'Encargos e Benefícios'!D32</f>
        <v>3989.11</v>
      </c>
      <c r="AL33" s="11">
        <f>IF('Encargos e Benefícios'!C32=0,0,'Encargos e Benefícios'!U32/'Encargos e Benefícios'!C32)</f>
        <v>2023.3496444444445</v>
      </c>
      <c r="AM33" s="11">
        <f>IF('Encargos e Benefícios'!C32=0,0,'Encargos e Benefícios'!AC32/'Encargos e Benefícios'!C32)</f>
        <v>1825.5208400000001</v>
      </c>
      <c r="AN33" s="114">
        <f>IF('Encargos e Benefícios'!C32=0,0,'Encargos e Benefícios'!AD32/'Encargos e Benefícios'!C32)</f>
        <v>7837.9804844444452</v>
      </c>
      <c r="AO33" s="32">
        <f t="shared" si="0"/>
        <v>4836.34</v>
      </c>
      <c r="AP33" s="31">
        <v>3094.17</v>
      </c>
      <c r="AQ33" s="31">
        <v>6578.51</v>
      </c>
      <c r="AR33" s="297" t="s">
        <v>359</v>
      </c>
      <c r="AS33" s="32"/>
    </row>
    <row r="34" spans="1:45" ht="12.75">
      <c r="A34" s="48">
        <v>28</v>
      </c>
      <c r="B34" s="12" t="str">
        <f>'Encargos e Benefícios'!B33</f>
        <v>Recepcionista (12X36)</v>
      </c>
      <c r="C34" s="10">
        <f>'Encargos e Benefícios'!C33</f>
        <v>17</v>
      </c>
      <c r="D34" s="38">
        <v>44</v>
      </c>
      <c r="E34" s="167">
        <v>45901</v>
      </c>
      <c r="F34" s="166">
        <v>46143</v>
      </c>
      <c r="G34" s="167">
        <v>45901</v>
      </c>
      <c r="H34" s="127">
        <v>5.3199999999999997E-2</v>
      </c>
      <c r="I34" s="47">
        <f>'Encargos e Benefícios'!W33*'Gastos com Pessoal'!H34</f>
        <v>1492.26</v>
      </c>
      <c r="J34" s="47">
        <f>'Encargos e Benefícios'!X33*'Gastos com Pessoal'!H34</f>
        <v>0</v>
      </c>
      <c r="K34" s="47">
        <f>'Encargos e Benefícios'!V33*'Gastos com Pessoal'!H34</f>
        <v>65.768076527999995</v>
      </c>
      <c r="L34" s="47"/>
      <c r="M34" s="165"/>
      <c r="N34" s="127"/>
      <c r="O34" s="47">
        <f>('Encargos e Benefícios'!W33+'Gastos com Pessoal'!I34)*N34</f>
        <v>0</v>
      </c>
      <c r="P34" s="47">
        <f>('Encargos e Benefícios'!X33+'Gastos com Pessoal'!J34)*N34</f>
        <v>0</v>
      </c>
      <c r="Q34" s="47">
        <f>('Encargos e Benefícios'!V33+'Gastos com Pessoal'!K34)*'Gastos com Pessoal'!N34</f>
        <v>0</v>
      </c>
      <c r="R34" s="47"/>
      <c r="S34" s="165"/>
      <c r="T34" s="127"/>
      <c r="U34" s="47"/>
      <c r="V34" s="47"/>
      <c r="W34" s="47"/>
      <c r="X34" s="47"/>
      <c r="Y34" s="165"/>
      <c r="Z34" s="127"/>
      <c r="AA34" s="47"/>
      <c r="AB34" s="47"/>
      <c r="AC34" s="47"/>
      <c r="AD34" s="47"/>
      <c r="AE34" s="165"/>
      <c r="AF34" s="127"/>
      <c r="AG34" s="47"/>
      <c r="AH34" s="47"/>
      <c r="AI34" s="47"/>
      <c r="AJ34" s="130"/>
      <c r="AK34" s="11">
        <f>'Encargos e Benefícios'!D33</f>
        <v>1652.73</v>
      </c>
      <c r="AL34" s="11">
        <f>IF('Encargos e Benefícios'!C33=0,0,'Encargos e Benefícios'!U33/'Encargos e Benefícios'!C33)</f>
        <v>1016.1102666666668</v>
      </c>
      <c r="AM34" s="11">
        <f>IF('Encargos e Benefícios'!C33=0,0,'Encargos e Benefícios'!AC33/'Encargos e Benefícios'!C33)</f>
        <v>1722.72012</v>
      </c>
      <c r="AN34" s="114">
        <f>IF('Encargos e Benefícios'!C33=0,0,'Encargos e Benefícios'!AD33/'Encargos e Benefícios'!C33)</f>
        <v>4391.560386666667</v>
      </c>
      <c r="AO34" s="32">
        <f t="shared" si="0"/>
        <v>1826.5500000000002</v>
      </c>
      <c r="AP34" s="31">
        <v>1564.2</v>
      </c>
      <c r="AQ34" s="31">
        <v>2088.9</v>
      </c>
      <c r="AR34" s="297" t="s">
        <v>359</v>
      </c>
      <c r="AS34" s="32"/>
    </row>
    <row r="35" spans="1:45" ht="12.75">
      <c r="A35" s="48">
        <v>29</v>
      </c>
      <c r="B35" s="12" t="str">
        <f>'Encargos e Benefícios'!B34</f>
        <v>Recepcionista (12X36) Noturno</v>
      </c>
      <c r="C35" s="10">
        <f>'Encargos e Benefícios'!C34</f>
        <v>3</v>
      </c>
      <c r="D35" s="38">
        <v>44</v>
      </c>
      <c r="E35" s="167">
        <v>45901</v>
      </c>
      <c r="F35" s="166">
        <v>46143</v>
      </c>
      <c r="G35" s="167">
        <v>45901</v>
      </c>
      <c r="H35" s="127">
        <v>5.3199999999999997E-2</v>
      </c>
      <c r="I35" s="47">
        <f>'Encargos e Benefícios'!W34*'Gastos com Pessoal'!H35</f>
        <v>263.33999999999997</v>
      </c>
      <c r="J35" s="47">
        <f>'Encargos e Benefícios'!X34*'Gastos com Pessoal'!H35</f>
        <v>0</v>
      </c>
      <c r="K35" s="47">
        <f>'Encargos e Benefícios'!V34*'Gastos com Pessoal'!H35</f>
        <v>11.606131151999998</v>
      </c>
      <c r="L35" s="47"/>
      <c r="M35" s="165"/>
      <c r="N35" s="127"/>
      <c r="O35" s="47">
        <f>('Encargos e Benefícios'!W34+'Gastos com Pessoal'!I35)*N35</f>
        <v>0</v>
      </c>
      <c r="P35" s="47">
        <f>('Encargos e Benefícios'!X34+'Gastos com Pessoal'!J35)*N35</f>
        <v>0</v>
      </c>
      <c r="Q35" s="47">
        <f>('Encargos e Benefícios'!V34+'Gastos com Pessoal'!K35)*'Gastos com Pessoal'!N35</f>
        <v>0</v>
      </c>
      <c r="R35" s="47"/>
      <c r="S35" s="165"/>
      <c r="T35" s="127"/>
      <c r="U35" s="47"/>
      <c r="V35" s="47"/>
      <c r="W35" s="47"/>
      <c r="X35" s="47"/>
      <c r="Y35" s="165"/>
      <c r="Z35" s="127"/>
      <c r="AA35" s="47"/>
      <c r="AB35" s="47"/>
      <c r="AC35" s="47"/>
      <c r="AD35" s="47"/>
      <c r="AE35" s="165"/>
      <c r="AF35" s="127"/>
      <c r="AG35" s="47"/>
      <c r="AH35" s="47"/>
      <c r="AI35" s="47"/>
      <c r="AJ35" s="130"/>
      <c r="AK35" s="11">
        <f>'Encargos e Benefícios'!D34</f>
        <v>1652.73</v>
      </c>
      <c r="AL35" s="11">
        <f>IF('Encargos e Benefícios'!C34=0,0,'Encargos e Benefícios'!U34/'Encargos e Benefícios'!C34)</f>
        <v>1250.2470166666667</v>
      </c>
      <c r="AM35" s="11">
        <f>IF('Encargos e Benefícios'!C34=0,0,'Encargos e Benefícios'!AC34/'Encargos e Benefícios'!C34)</f>
        <v>1722.72012</v>
      </c>
      <c r="AN35" s="114">
        <f>IF('Encargos e Benefícios'!C34=0,0,'Encargos e Benefícios'!AD34/'Encargos e Benefícios'!C34)</f>
        <v>4625.6971366666667</v>
      </c>
      <c r="AO35" s="32">
        <f t="shared" si="0"/>
        <v>1826.5500000000002</v>
      </c>
      <c r="AP35" s="31">
        <v>1564.2</v>
      </c>
      <c r="AQ35" s="31">
        <v>2088.9</v>
      </c>
      <c r="AR35" s="297" t="s">
        <v>359</v>
      </c>
      <c r="AS35" s="32"/>
    </row>
    <row r="36" spans="1:45" ht="12.75">
      <c r="A36" s="48">
        <v>30</v>
      </c>
      <c r="B36" s="12" t="str">
        <f>'Encargos e Benefícios'!B35</f>
        <v>Recepcionista (DIARISTA 8H)</v>
      </c>
      <c r="C36" s="10">
        <f>'Encargos e Benefícios'!C35</f>
        <v>4</v>
      </c>
      <c r="D36" s="38">
        <v>44</v>
      </c>
      <c r="E36" s="167">
        <v>45901</v>
      </c>
      <c r="F36" s="166">
        <v>46143</v>
      </c>
      <c r="G36" s="167">
        <v>45901</v>
      </c>
      <c r="H36" s="127">
        <v>5.3199999999999997E-2</v>
      </c>
      <c r="I36" s="47">
        <f>'Encargos e Benefícios'!W35*'Gastos com Pessoal'!H36</f>
        <v>351.12</v>
      </c>
      <c r="J36" s="47">
        <f>'Encargos e Benefícios'!X35*'Gastos com Pessoal'!H36</f>
        <v>0</v>
      </c>
      <c r="K36" s="47">
        <f>'Encargos e Benefícios'!V35*'Gastos com Pessoal'!H36</f>
        <v>15.474841535999998</v>
      </c>
      <c r="L36" s="47"/>
      <c r="M36" s="165"/>
      <c r="N36" s="127"/>
      <c r="O36" s="47">
        <f>('Encargos e Benefícios'!W35+'Gastos com Pessoal'!I36)*N36</f>
        <v>0</v>
      </c>
      <c r="P36" s="47">
        <f>('Encargos e Benefícios'!X35+'Gastos com Pessoal'!J36)*N36</f>
        <v>0</v>
      </c>
      <c r="Q36" s="47">
        <f>('Encargos e Benefícios'!V35+'Gastos com Pessoal'!K36)*'Gastos com Pessoal'!N36</f>
        <v>0</v>
      </c>
      <c r="R36" s="47"/>
      <c r="S36" s="165"/>
      <c r="T36" s="127"/>
      <c r="U36" s="47"/>
      <c r="V36" s="47"/>
      <c r="W36" s="47"/>
      <c r="X36" s="47"/>
      <c r="Y36" s="165"/>
      <c r="Z36" s="127"/>
      <c r="AA36" s="47"/>
      <c r="AB36" s="47"/>
      <c r="AC36" s="47"/>
      <c r="AD36" s="47"/>
      <c r="AE36" s="165"/>
      <c r="AF36" s="127"/>
      <c r="AG36" s="47"/>
      <c r="AH36" s="47"/>
      <c r="AI36" s="47"/>
      <c r="AJ36" s="130"/>
      <c r="AK36" s="11">
        <f>'Encargos e Benefícios'!D35</f>
        <v>1652.73</v>
      </c>
      <c r="AL36" s="11">
        <f>IF('Encargos e Benefícios'!C35=0,0,'Encargos e Benefícios'!U35/'Encargos e Benefícios'!C35)</f>
        <v>1016.1102666666667</v>
      </c>
      <c r="AM36" s="11">
        <f>IF('Encargos e Benefícios'!C35=0,0,'Encargos e Benefícios'!AC35/'Encargos e Benefícios'!C35)</f>
        <v>1722.72012</v>
      </c>
      <c r="AN36" s="114">
        <f>IF('Encargos e Benefícios'!C35=0,0,'Encargos e Benefícios'!AD35/'Encargos e Benefícios'!C35)</f>
        <v>4391.5603866666661</v>
      </c>
      <c r="AO36" s="32">
        <f t="shared" si="0"/>
        <v>1826.5500000000002</v>
      </c>
      <c r="AP36" s="31">
        <v>1564.2</v>
      </c>
      <c r="AQ36" s="31">
        <v>2088.9</v>
      </c>
      <c r="AR36" s="297" t="s">
        <v>359</v>
      </c>
      <c r="AS36" s="32"/>
    </row>
    <row r="37" spans="1:45" ht="12.75">
      <c r="A37" s="48">
        <v>31</v>
      </c>
      <c r="B37" s="12" t="str">
        <f>'Encargos e Benefícios'!B36</f>
        <v>Técnico em Enfermagem</v>
      </c>
      <c r="C37" s="10">
        <f>'Encargos e Benefícios'!C36</f>
        <v>72</v>
      </c>
      <c r="D37" s="38">
        <v>44</v>
      </c>
      <c r="E37" s="167">
        <v>45901</v>
      </c>
      <c r="F37" s="166">
        <v>46143</v>
      </c>
      <c r="G37" s="167">
        <v>45901</v>
      </c>
      <c r="H37" s="127">
        <v>5.3199999999999997E-2</v>
      </c>
      <c r="I37" s="47">
        <f>'Encargos e Benefícios'!W36*'Gastos com Pessoal'!H37</f>
        <v>6320.16</v>
      </c>
      <c r="J37" s="47">
        <f>'Encargos e Benefícios'!X36*'Gastos com Pessoal'!H37</f>
        <v>0</v>
      </c>
      <c r="K37" s="47">
        <f>'Encargos e Benefícios'!V36*'Gastos com Pessoal'!H37</f>
        <v>560.38751999999988</v>
      </c>
      <c r="L37" s="47"/>
      <c r="M37" s="165"/>
      <c r="N37" s="127"/>
      <c r="O37" s="47">
        <f>('Encargos e Benefícios'!W36+'Gastos com Pessoal'!I37)*N37</f>
        <v>0</v>
      </c>
      <c r="P37" s="47">
        <f>('Encargos e Benefícios'!X36+'Gastos com Pessoal'!J37)*N37</f>
        <v>0</v>
      </c>
      <c r="Q37" s="47">
        <f>('Encargos e Benefícios'!V36+'Gastos com Pessoal'!K37)*'Gastos com Pessoal'!N37</f>
        <v>0</v>
      </c>
      <c r="R37" s="47"/>
      <c r="S37" s="165"/>
      <c r="T37" s="127"/>
      <c r="U37" s="47"/>
      <c r="V37" s="47"/>
      <c r="W37" s="47"/>
      <c r="X37" s="47"/>
      <c r="Y37" s="165"/>
      <c r="Z37" s="127"/>
      <c r="AA37" s="47"/>
      <c r="AB37" s="47"/>
      <c r="AC37" s="47"/>
      <c r="AD37" s="47"/>
      <c r="AE37" s="165"/>
      <c r="AF37" s="127"/>
      <c r="AG37" s="47"/>
      <c r="AH37" s="47"/>
      <c r="AI37" s="47"/>
      <c r="AJ37" s="130"/>
      <c r="AK37" s="11">
        <f>'Encargos e Benefícios'!D36</f>
        <v>3325</v>
      </c>
      <c r="AL37" s="11">
        <f>IF('Encargos e Benefícios'!C36=0,0,'Encargos e Benefícios'!U36/'Encargos e Benefícios'!C36)</f>
        <v>1737.0444444444445</v>
      </c>
      <c r="AM37" s="11">
        <f>IF('Encargos e Benefícios'!C36=0,0,'Encargos e Benefícios'!AC36/'Encargos e Benefícios'!C36)</f>
        <v>1796.3000000000002</v>
      </c>
      <c r="AN37" s="114">
        <f>IF('Encargos e Benefícios'!C36=0,0,'Encargos e Benefícios'!AD36/'Encargos e Benefícios'!C36)</f>
        <v>6858.3444444444449</v>
      </c>
      <c r="AO37" s="32">
        <f t="shared" si="0"/>
        <v>3044.8</v>
      </c>
      <c r="AP37" s="31">
        <v>2645.5</v>
      </c>
      <c r="AQ37" s="31">
        <v>3444.1</v>
      </c>
      <c r="AR37" s="297" t="s">
        <v>360</v>
      </c>
      <c r="AS37" s="32"/>
    </row>
    <row r="38" spans="1:45" ht="12.75">
      <c r="A38" s="48">
        <v>32</v>
      </c>
      <c r="B38" s="12" t="str">
        <f>'Encargos e Benefícios'!B37</f>
        <v>Técnico em Enfermagem Noturno</v>
      </c>
      <c r="C38" s="10">
        <f>'Encargos e Benefícios'!C37</f>
        <v>43</v>
      </c>
      <c r="D38" s="38">
        <v>44</v>
      </c>
      <c r="E38" s="167">
        <v>45901</v>
      </c>
      <c r="F38" s="166">
        <v>46143</v>
      </c>
      <c r="G38" s="167">
        <v>45901</v>
      </c>
      <c r="H38" s="127">
        <v>5.3199999999999997E-2</v>
      </c>
      <c r="I38" s="47">
        <f>'Encargos e Benefícios'!W37*'Gastos com Pessoal'!H38</f>
        <v>3774.54</v>
      </c>
      <c r="J38" s="47">
        <f>'Encargos e Benefícios'!X37*'Gastos com Pessoal'!H38</f>
        <v>0</v>
      </c>
      <c r="K38" s="47">
        <f>'Encargos e Benefícios'!V37*'Gastos com Pessoal'!H38</f>
        <v>334.67587999999995</v>
      </c>
      <c r="L38" s="47"/>
      <c r="M38" s="165"/>
      <c r="N38" s="127"/>
      <c r="O38" s="47">
        <f>('Encargos e Benefícios'!W37+'Gastos com Pessoal'!I38)*N38</f>
        <v>0</v>
      </c>
      <c r="P38" s="47">
        <f>('Encargos e Benefícios'!X37+'Gastos com Pessoal'!J38)*N38</f>
        <v>0</v>
      </c>
      <c r="Q38" s="47">
        <f>('Encargos e Benefícios'!V37+'Gastos com Pessoal'!K38)*'Gastos com Pessoal'!N38</f>
        <v>0</v>
      </c>
      <c r="R38" s="47"/>
      <c r="S38" s="165"/>
      <c r="T38" s="127"/>
      <c r="U38" s="47"/>
      <c r="V38" s="47"/>
      <c r="W38" s="47"/>
      <c r="X38" s="47"/>
      <c r="Y38" s="165"/>
      <c r="Z38" s="127"/>
      <c r="AA38" s="47"/>
      <c r="AB38" s="47"/>
      <c r="AC38" s="47"/>
      <c r="AD38" s="47"/>
      <c r="AE38" s="165"/>
      <c r="AF38" s="127"/>
      <c r="AG38" s="47"/>
      <c r="AH38" s="47"/>
      <c r="AI38" s="47"/>
      <c r="AJ38" s="130"/>
      <c r="AK38" s="11">
        <f>'Encargos e Benefícios'!D37</f>
        <v>3325</v>
      </c>
      <c r="AL38" s="11">
        <f>IF('Encargos e Benefícios'!C37=0,0,'Encargos e Benefícios'!U37/'Encargos e Benefícios'!C37)</f>
        <v>2208.0861111111117</v>
      </c>
      <c r="AM38" s="11">
        <f>IF('Encargos e Benefícios'!C37=0,0,'Encargos e Benefícios'!AC37/'Encargos e Benefícios'!C37)</f>
        <v>1796.3</v>
      </c>
      <c r="AN38" s="114">
        <f>IF('Encargos e Benefícios'!C37=0,0,'Encargos e Benefícios'!AD37/'Encargos e Benefícios'!C37)</f>
        <v>7329.3861111111119</v>
      </c>
      <c r="AO38" s="32">
        <f t="shared" si="0"/>
        <v>3044.8</v>
      </c>
      <c r="AP38" s="31">
        <v>2645.5</v>
      </c>
      <c r="AQ38" s="31">
        <v>3444.1</v>
      </c>
      <c r="AR38" s="297" t="s">
        <v>360</v>
      </c>
      <c r="AS38" s="32"/>
    </row>
    <row r="39" spans="1:45" ht="12.75">
      <c r="A39" s="48">
        <v>33</v>
      </c>
      <c r="B39" s="12" t="str">
        <f>'Encargos e Benefícios'!B38</f>
        <v>Técnico em Farmácia</v>
      </c>
      <c r="C39" s="10">
        <f>'Encargos e Benefícios'!C38</f>
        <v>14</v>
      </c>
      <c r="D39" s="38">
        <v>40</v>
      </c>
      <c r="E39" s="167">
        <v>45901</v>
      </c>
      <c r="F39" s="166">
        <v>46143</v>
      </c>
      <c r="G39" s="167">
        <v>45901</v>
      </c>
      <c r="H39" s="127">
        <v>5.3199999999999997E-2</v>
      </c>
      <c r="I39" s="47">
        <f>'Encargos e Benefícios'!W38*'Gastos com Pessoal'!H39</f>
        <v>1228.9199999999998</v>
      </c>
      <c r="J39" s="47">
        <f>'Encargos e Benefícios'!X38*'Gastos com Pessoal'!H39</f>
        <v>0</v>
      </c>
      <c r="K39" s="47">
        <f>'Encargos e Benefícios'!V38*'Gastos com Pessoal'!H39</f>
        <v>61.316553759999991</v>
      </c>
      <c r="L39" s="47"/>
      <c r="M39" s="165"/>
      <c r="N39" s="127"/>
      <c r="O39" s="47">
        <f>('Encargos e Benefícios'!W38+'Gastos com Pessoal'!I39)*N39</f>
        <v>0</v>
      </c>
      <c r="P39" s="47">
        <f>('Encargos e Benefícios'!X38+'Gastos com Pessoal'!J39)*N39</f>
        <v>0</v>
      </c>
      <c r="Q39" s="47">
        <f>('Encargos e Benefícios'!V38+'Gastos com Pessoal'!K39)*'Gastos com Pessoal'!N39</f>
        <v>0</v>
      </c>
      <c r="R39" s="47"/>
      <c r="S39" s="165"/>
      <c r="T39" s="127"/>
      <c r="U39" s="47"/>
      <c r="V39" s="47"/>
      <c r="W39" s="47"/>
      <c r="X39" s="47"/>
      <c r="Y39" s="165"/>
      <c r="Z39" s="127"/>
      <c r="AA39" s="47"/>
      <c r="AB39" s="47"/>
      <c r="AC39" s="47"/>
      <c r="AD39" s="47"/>
      <c r="AE39" s="165"/>
      <c r="AF39" s="127"/>
      <c r="AG39" s="47"/>
      <c r="AH39" s="47"/>
      <c r="AI39" s="47"/>
      <c r="AJ39" s="130"/>
      <c r="AK39" s="11">
        <f>'Encargos e Benefícios'!D38</f>
        <v>1871.05</v>
      </c>
      <c r="AL39" s="11">
        <f>IF('Encargos e Benefícios'!C38=0,0,'Encargos e Benefícios'!U38/'Encargos e Benefícios'!C38)</f>
        <v>1110.2304444444446</v>
      </c>
      <c r="AM39" s="11">
        <f>IF('Encargos e Benefícios'!C38=0,0,'Encargos e Benefícios'!AC38/'Encargos e Benefícios'!C38)</f>
        <v>1732.3262</v>
      </c>
      <c r="AN39" s="114">
        <f>IF('Encargos e Benefícios'!C38=0,0,'Encargos e Benefícios'!AD38/'Encargos e Benefícios'!C38)</f>
        <v>4713.6066444444441</v>
      </c>
      <c r="AO39" s="32">
        <f t="shared" si="0"/>
        <v>1674.5</v>
      </c>
      <c r="AP39" s="31">
        <v>1439</v>
      </c>
      <c r="AQ39" s="31">
        <v>1910</v>
      </c>
      <c r="AR39" s="297" t="s">
        <v>360</v>
      </c>
      <c r="AS39" s="32"/>
    </row>
    <row r="40" spans="1:45" ht="12.75">
      <c r="A40" s="48">
        <v>34</v>
      </c>
      <c r="B40" s="12" t="str">
        <f>'Encargos e Benefícios'!B39</f>
        <v>Técnico em Informática</v>
      </c>
      <c r="C40" s="10">
        <f>'Encargos e Benefícios'!C39</f>
        <v>2</v>
      </c>
      <c r="D40" s="38">
        <v>40</v>
      </c>
      <c r="E40" s="167">
        <v>45901</v>
      </c>
      <c r="F40" s="166">
        <v>46143</v>
      </c>
      <c r="G40" s="167">
        <v>45901</v>
      </c>
      <c r="H40" s="127">
        <v>5.3199999999999997E-2</v>
      </c>
      <c r="I40" s="47">
        <f>'Encargos e Benefícios'!W39*'Gastos com Pessoal'!H40</f>
        <v>175.56</v>
      </c>
      <c r="J40" s="47">
        <f>'Encargos e Benefícios'!X39*'Gastos com Pessoal'!H40</f>
        <v>0</v>
      </c>
      <c r="K40" s="47">
        <f>'Encargos e Benefícios'!V39*'Gastos com Pessoal'!H40</f>
        <v>10.7489536</v>
      </c>
      <c r="L40" s="47"/>
      <c r="M40" s="165"/>
      <c r="N40" s="127"/>
      <c r="O40" s="47">
        <f>('Encargos e Benefícios'!W39+'Gastos com Pessoal'!I40)*N40</f>
        <v>0</v>
      </c>
      <c r="P40" s="47">
        <f>('Encargos e Benefícios'!X39+'Gastos com Pessoal'!J40)*N40</f>
        <v>0</v>
      </c>
      <c r="Q40" s="47">
        <f>('Encargos e Benefícios'!V39+'Gastos com Pessoal'!K40)*'Gastos com Pessoal'!N40</f>
        <v>0</v>
      </c>
      <c r="R40" s="47"/>
      <c r="S40" s="165"/>
      <c r="T40" s="127"/>
      <c r="U40" s="47"/>
      <c r="V40" s="47"/>
      <c r="W40" s="47"/>
      <c r="X40" s="47"/>
      <c r="Y40" s="165"/>
      <c r="Z40" s="127"/>
      <c r="AA40" s="47"/>
      <c r="AB40" s="47"/>
      <c r="AC40" s="47"/>
      <c r="AD40" s="47"/>
      <c r="AE40" s="165"/>
      <c r="AF40" s="127"/>
      <c r="AG40" s="47"/>
      <c r="AH40" s="47"/>
      <c r="AI40" s="47"/>
      <c r="AJ40" s="130"/>
      <c r="AK40" s="11">
        <f>'Encargos e Benefícios'!D39</f>
        <v>2296</v>
      </c>
      <c r="AL40" s="11">
        <f>IF('Encargos e Benefícios'!C39=0,0,'Encargos e Benefícios'!U39/'Encargos e Benefícios'!C39)</f>
        <v>1293.4311111111115</v>
      </c>
      <c r="AM40" s="11">
        <f>IF('Encargos e Benefícios'!C39=0,0,'Encargos e Benefícios'!AC39/'Encargos e Benefícios'!C39)</f>
        <v>1751.0239999999999</v>
      </c>
      <c r="AN40" s="114">
        <f>IF('Encargos e Benefícios'!C39=0,0,'Encargos e Benefícios'!AD39/'Encargos e Benefícios'!C39)</f>
        <v>5340.4551111111114</v>
      </c>
      <c r="AO40" s="32">
        <f t="shared" si="0"/>
        <v>2269.5</v>
      </c>
      <c r="AP40" s="31">
        <v>1882</v>
      </c>
      <c r="AQ40" s="31">
        <v>2657</v>
      </c>
      <c r="AR40" s="297" t="s">
        <v>359</v>
      </c>
      <c r="AS40" s="32"/>
    </row>
    <row r="41" spans="1:45" ht="12.75">
      <c r="A41" s="48">
        <v>35</v>
      </c>
      <c r="B41" s="12" t="str">
        <f>'Encargos e Benefícios'!B40</f>
        <v>Técnico em Nutrição</v>
      </c>
      <c r="C41" s="10">
        <f>'Encargos e Benefícios'!C40</f>
        <v>1</v>
      </c>
      <c r="D41" s="38">
        <v>40</v>
      </c>
      <c r="E41" s="167">
        <v>45901</v>
      </c>
      <c r="F41" s="166">
        <v>46143</v>
      </c>
      <c r="G41" s="167">
        <v>45901</v>
      </c>
      <c r="H41" s="127">
        <v>5.3199999999999997E-2</v>
      </c>
      <c r="I41" s="47">
        <f>'Encargos e Benefícios'!W40*'Gastos com Pessoal'!H41</f>
        <v>87.78</v>
      </c>
      <c r="J41" s="47">
        <f>'Encargos e Benefícios'!X40*'Gastos com Pessoal'!H41</f>
        <v>0</v>
      </c>
      <c r="K41" s="47">
        <f>'Encargos e Benefícios'!V40*'Gastos com Pessoal'!H41</f>
        <v>4.3797538399999993</v>
      </c>
      <c r="L41" s="47"/>
      <c r="M41" s="165"/>
      <c r="N41" s="127"/>
      <c r="O41" s="47">
        <f>('Encargos e Benefícios'!W40+'Gastos com Pessoal'!I41)*N41</f>
        <v>0</v>
      </c>
      <c r="P41" s="47">
        <f>('Encargos e Benefícios'!X40+'Gastos com Pessoal'!J41)*N41</f>
        <v>0</v>
      </c>
      <c r="Q41" s="47">
        <f>('Encargos e Benefícios'!V40+'Gastos com Pessoal'!K41)*'Gastos com Pessoal'!N41</f>
        <v>0</v>
      </c>
      <c r="R41" s="47"/>
      <c r="S41" s="165"/>
      <c r="T41" s="127"/>
      <c r="U41" s="47"/>
      <c r="V41" s="47"/>
      <c r="W41" s="47"/>
      <c r="X41" s="47"/>
      <c r="Y41" s="165"/>
      <c r="Z41" s="127"/>
      <c r="AA41" s="47"/>
      <c r="AB41" s="47"/>
      <c r="AC41" s="47"/>
      <c r="AD41" s="47"/>
      <c r="AE41" s="165"/>
      <c r="AF41" s="127"/>
      <c r="AG41" s="47"/>
      <c r="AH41" s="47"/>
      <c r="AI41" s="47"/>
      <c r="AJ41" s="130"/>
      <c r="AK41" s="11">
        <f>'Encargos e Benefícios'!D40</f>
        <v>1871.05</v>
      </c>
      <c r="AL41" s="11">
        <f>IF('Encargos e Benefícios'!C40=0,0,'Encargos e Benefícios'!U40/'Encargos e Benefícios'!C40)</f>
        <v>1110.2304444444444</v>
      </c>
      <c r="AM41" s="11">
        <f>IF('Encargos e Benefícios'!C40=0,0,'Encargos e Benefícios'!AC40/'Encargos e Benefícios'!C40)</f>
        <v>1732.3262</v>
      </c>
      <c r="AN41" s="114">
        <f>IF('Encargos e Benefícios'!C40=0,0,'Encargos e Benefícios'!AD40/'Encargos e Benefícios'!C40)</f>
        <v>4713.6066444444441</v>
      </c>
      <c r="AO41" s="32">
        <f t="shared" si="0"/>
        <v>1750</v>
      </c>
      <c r="AP41" s="31">
        <v>1423</v>
      </c>
      <c r="AQ41" s="31">
        <v>2077</v>
      </c>
      <c r="AR41" s="297" t="s">
        <v>360</v>
      </c>
      <c r="AS41" s="32"/>
    </row>
    <row r="42" spans="1:45" ht="12.75">
      <c r="A42" s="48">
        <v>36</v>
      </c>
      <c r="B42" s="12" t="str">
        <f>'Encargos e Benefícios'!B41</f>
        <v>Técnico em Patologia Clínica</v>
      </c>
      <c r="C42" s="10">
        <f>'Encargos e Benefícios'!C41</f>
        <v>8</v>
      </c>
      <c r="D42" s="38">
        <v>40</v>
      </c>
      <c r="E42" s="167">
        <v>45901</v>
      </c>
      <c r="F42" s="166">
        <v>46143</v>
      </c>
      <c r="G42" s="167">
        <v>45901</v>
      </c>
      <c r="H42" s="127">
        <v>5.3199999999999997E-2</v>
      </c>
      <c r="I42" s="47">
        <f>'Encargos e Benefícios'!W41*'Gastos com Pessoal'!H42</f>
        <v>702.24</v>
      </c>
      <c r="J42" s="47">
        <f>'Encargos e Benefícios'!X41*'Gastos com Pessoal'!H42</f>
        <v>0</v>
      </c>
      <c r="K42" s="47">
        <f>'Encargos e Benefícios'!V41*'Gastos com Pessoal'!H42</f>
        <v>35.038030719999995</v>
      </c>
      <c r="L42" s="47"/>
      <c r="M42" s="165"/>
      <c r="N42" s="127"/>
      <c r="O42" s="47">
        <f>('Encargos e Benefícios'!W41+'Gastos com Pessoal'!I42)*N42</f>
        <v>0</v>
      </c>
      <c r="P42" s="47">
        <f>('Encargos e Benefícios'!X41+'Gastos com Pessoal'!J42)*N42</f>
        <v>0</v>
      </c>
      <c r="Q42" s="47">
        <f>('Encargos e Benefícios'!V41+'Gastos com Pessoal'!K42)*'Gastos com Pessoal'!N42</f>
        <v>0</v>
      </c>
      <c r="R42" s="47"/>
      <c r="S42" s="165"/>
      <c r="T42" s="127"/>
      <c r="U42" s="47"/>
      <c r="V42" s="47"/>
      <c r="W42" s="47"/>
      <c r="X42" s="47"/>
      <c r="Y42" s="165"/>
      <c r="Z42" s="127"/>
      <c r="AA42" s="47"/>
      <c r="AB42" s="47"/>
      <c r="AC42" s="47"/>
      <c r="AD42" s="47"/>
      <c r="AE42" s="165"/>
      <c r="AF42" s="127"/>
      <c r="AG42" s="47"/>
      <c r="AH42" s="47"/>
      <c r="AI42" s="47"/>
      <c r="AJ42" s="130"/>
      <c r="AK42" s="11">
        <f>'Encargos e Benefícios'!D41</f>
        <v>1871.05</v>
      </c>
      <c r="AL42" s="11">
        <f>IF('Encargos e Benefícios'!C41=0,0,'Encargos e Benefícios'!U41/'Encargos e Benefícios'!C41)</f>
        <v>1110.2304444444444</v>
      </c>
      <c r="AM42" s="11">
        <f>IF('Encargos e Benefícios'!C41=0,0,'Encargos e Benefícios'!AC41/'Encargos e Benefícios'!C41)</f>
        <v>1732.3262</v>
      </c>
      <c r="AN42" s="114">
        <f>IF('Encargos e Benefícios'!C41=0,0,'Encargos e Benefícios'!AD41/'Encargos e Benefícios'!C41)</f>
        <v>4713.6066444444441</v>
      </c>
      <c r="AO42" s="32">
        <f t="shared" si="0"/>
        <v>1657</v>
      </c>
      <c r="AP42" s="31">
        <v>1423</v>
      </c>
      <c r="AQ42" s="31">
        <v>1891</v>
      </c>
      <c r="AR42" s="297" t="s">
        <v>360</v>
      </c>
      <c r="AS42" s="32"/>
    </row>
    <row r="43" spans="1:45" ht="12.75">
      <c r="A43" s="48">
        <v>37</v>
      </c>
      <c r="B43" s="12" t="str">
        <f>'Encargos e Benefícios'!B42</f>
        <v>Técnico em Patologia Clínica Noturno</v>
      </c>
      <c r="C43" s="10">
        <f>'Encargos e Benefícios'!C42</f>
        <v>1</v>
      </c>
      <c r="D43" s="38">
        <v>40</v>
      </c>
      <c r="E43" s="167">
        <v>45901</v>
      </c>
      <c r="F43" s="166">
        <v>46143</v>
      </c>
      <c r="G43" s="167">
        <v>45901</v>
      </c>
      <c r="H43" s="127">
        <v>5.3199999999999997E-2</v>
      </c>
      <c r="I43" s="47">
        <f>'Encargos e Benefícios'!W42*'Gastos com Pessoal'!H43</f>
        <v>87.78</v>
      </c>
      <c r="J43" s="47">
        <f>'Encargos e Benefícios'!X42*'Gastos com Pessoal'!H43</f>
        <v>0</v>
      </c>
      <c r="K43" s="47">
        <f>'Encargos e Benefícios'!V42*'Gastos com Pessoal'!H43</f>
        <v>4.3797538399999993</v>
      </c>
      <c r="L43" s="47"/>
      <c r="M43" s="165"/>
      <c r="N43" s="127"/>
      <c r="O43" s="47">
        <f>('Encargos e Benefícios'!W42+'Gastos com Pessoal'!I43)*N43</f>
        <v>0</v>
      </c>
      <c r="P43" s="47">
        <f>('Encargos e Benefícios'!X42+'Gastos com Pessoal'!J43)*N43</f>
        <v>0</v>
      </c>
      <c r="Q43" s="47">
        <f>('Encargos e Benefícios'!V42+'Gastos com Pessoal'!K43)*'Gastos com Pessoal'!N43</f>
        <v>0</v>
      </c>
      <c r="R43" s="47"/>
      <c r="S43" s="165"/>
      <c r="T43" s="127"/>
      <c r="U43" s="47"/>
      <c r="V43" s="47"/>
      <c r="W43" s="47"/>
      <c r="X43" s="47"/>
      <c r="Y43" s="165"/>
      <c r="Z43" s="127"/>
      <c r="AA43" s="47"/>
      <c r="AB43" s="47"/>
      <c r="AC43" s="47"/>
      <c r="AD43" s="47"/>
      <c r="AE43" s="165"/>
      <c r="AF43" s="127"/>
      <c r="AG43" s="47"/>
      <c r="AH43" s="47"/>
      <c r="AI43" s="47"/>
      <c r="AJ43" s="130"/>
      <c r="AK43" s="11">
        <f>'Encargos e Benefícios'!D42</f>
        <v>1871.05</v>
      </c>
      <c r="AL43" s="11">
        <f>IF('Encargos e Benefícios'!C42=0,0,'Encargos e Benefícios'!U42/'Encargos e Benefícios'!C42)</f>
        <v>1375.2958611111112</v>
      </c>
      <c r="AM43" s="11">
        <f>IF('Encargos e Benefícios'!C42=0,0,'Encargos e Benefícios'!AC42/'Encargos e Benefícios'!C42)</f>
        <v>1732.3262</v>
      </c>
      <c r="AN43" s="114">
        <f>IF('Encargos e Benefícios'!C42=0,0,'Encargos e Benefícios'!AD42/'Encargos e Benefícios'!C42)</f>
        <v>4978.6720611111105</v>
      </c>
      <c r="AO43" s="32">
        <f t="shared" si="0"/>
        <v>1657</v>
      </c>
      <c r="AP43" s="31">
        <v>1423</v>
      </c>
      <c r="AQ43" s="31">
        <v>1891</v>
      </c>
      <c r="AR43" s="297" t="s">
        <v>360</v>
      </c>
      <c r="AS43" s="32"/>
    </row>
    <row r="44" spans="1:45" ht="12.75">
      <c r="A44" s="48">
        <v>38</v>
      </c>
      <c r="B44" s="12" t="str">
        <f>'Encargos e Benefícios'!B43</f>
        <v>Técnico em Radiologia</v>
      </c>
      <c r="C44" s="10">
        <f>'Encargos e Benefícios'!C43</f>
        <v>11</v>
      </c>
      <c r="D44" s="38">
        <v>24</v>
      </c>
      <c r="E44" s="167">
        <v>45901</v>
      </c>
      <c r="F44" s="166">
        <v>46143</v>
      </c>
      <c r="G44" s="167">
        <v>45901</v>
      </c>
      <c r="H44" s="127">
        <v>5.3199999999999997E-2</v>
      </c>
      <c r="I44" s="47">
        <f>'Encargos e Benefícios'!W43*'Gastos com Pessoal'!H44</f>
        <v>965.57999999999993</v>
      </c>
      <c r="J44" s="47">
        <f>'Encargos e Benefícios'!X43*'Gastos com Pessoal'!H44</f>
        <v>0</v>
      </c>
      <c r="K44" s="47">
        <f>'Encargos e Benefícios'!V43*'Gastos com Pessoal'!H44</f>
        <v>74.105046399999992</v>
      </c>
      <c r="L44" s="47"/>
      <c r="M44" s="165"/>
      <c r="N44" s="127"/>
      <c r="O44" s="47">
        <f>('Encargos e Benefícios'!W43+'Gastos com Pessoal'!I44)*N44</f>
        <v>0</v>
      </c>
      <c r="P44" s="47">
        <f>('Encargos e Benefícios'!X43+'Gastos com Pessoal'!J44)*N44</f>
        <v>0</v>
      </c>
      <c r="Q44" s="47">
        <f>('Encargos e Benefícios'!V43+'Gastos com Pessoal'!K44)*'Gastos com Pessoal'!N44</f>
        <v>0</v>
      </c>
      <c r="R44" s="47"/>
      <c r="S44" s="165"/>
      <c r="T44" s="127"/>
      <c r="U44" s="47"/>
      <c r="V44" s="47"/>
      <c r="W44" s="47"/>
      <c r="X44" s="47"/>
      <c r="Y44" s="165"/>
      <c r="Z44" s="127"/>
      <c r="AA44" s="47"/>
      <c r="AB44" s="47"/>
      <c r="AC44" s="47"/>
      <c r="AD44" s="47"/>
      <c r="AE44" s="165"/>
      <c r="AF44" s="127"/>
      <c r="AG44" s="47"/>
      <c r="AH44" s="47"/>
      <c r="AI44" s="47"/>
      <c r="AJ44" s="130"/>
      <c r="AK44" s="11">
        <f>'Encargos e Benefícios'!D43</f>
        <v>2878</v>
      </c>
      <c r="AL44" s="11">
        <f>IF('Encargos e Benefícios'!C43=0,0,'Encargos e Benefícios'!U43/'Encargos e Benefícios'!C43)</f>
        <v>1544.3377777777778</v>
      </c>
      <c r="AM44" s="11">
        <f>IF('Encargos e Benefícios'!C43=0,0,'Encargos e Benefícios'!AC43/'Encargos e Benefícios'!C43)</f>
        <v>1776.6320000000001</v>
      </c>
      <c r="AN44" s="114">
        <f>IF('Encargos e Benefícios'!C43=0,0,'Encargos e Benefícios'!AD43/'Encargos e Benefícios'!C43)</f>
        <v>6198.9697777777774</v>
      </c>
      <c r="AO44" s="32">
        <f t="shared" si="0"/>
        <v>3309.5</v>
      </c>
      <c r="AP44" s="31">
        <v>2800</v>
      </c>
      <c r="AQ44" s="31">
        <v>3819</v>
      </c>
      <c r="AR44" s="297" t="s">
        <v>360</v>
      </c>
      <c r="AS44" s="32"/>
    </row>
    <row r="45" spans="1:45" ht="12.75">
      <c r="A45" s="48">
        <v>39</v>
      </c>
      <c r="B45" s="12" t="str">
        <f>'Encargos e Benefícios'!B44</f>
        <v>Terapeuta Ocupacional</v>
      </c>
      <c r="C45" s="10">
        <f>'Encargos e Benefícios'!C44</f>
        <v>1</v>
      </c>
      <c r="D45" s="38">
        <v>24</v>
      </c>
      <c r="E45" s="167">
        <v>45901</v>
      </c>
      <c r="F45" s="166">
        <v>46143</v>
      </c>
      <c r="G45" s="167">
        <v>45901</v>
      </c>
      <c r="H45" s="127">
        <v>5.3199999999999997E-2</v>
      </c>
      <c r="I45" s="47">
        <f>'Encargos e Benefícios'!W44*'Gastos com Pessoal'!H45</f>
        <v>87.78</v>
      </c>
      <c r="J45" s="47">
        <f>'Encargos e Benefícios'!X44*'Gastos com Pessoal'!H45</f>
        <v>0</v>
      </c>
      <c r="K45" s="47">
        <f>'Encargos e Benefícios'!V44*'Gastos com Pessoal'!H45</f>
        <v>7.7246399999999991</v>
      </c>
      <c r="L45" s="47"/>
      <c r="M45" s="165"/>
      <c r="N45" s="127"/>
      <c r="O45" s="47">
        <f>('Encargos e Benefícios'!W44+'Gastos com Pessoal'!I45)*N45</f>
        <v>0</v>
      </c>
      <c r="P45" s="47">
        <f>('Encargos e Benefícios'!X44+'Gastos com Pessoal'!J45)*N45</f>
        <v>0</v>
      </c>
      <c r="Q45" s="47">
        <f>('Encargos e Benefícios'!V44+'Gastos com Pessoal'!K45)*'Gastos com Pessoal'!N45</f>
        <v>0</v>
      </c>
      <c r="R45" s="47"/>
      <c r="S45" s="165"/>
      <c r="T45" s="127"/>
      <c r="U45" s="47"/>
      <c r="V45" s="47"/>
      <c r="W45" s="47"/>
      <c r="X45" s="47"/>
      <c r="Y45" s="165"/>
      <c r="Z45" s="127"/>
      <c r="AA45" s="47"/>
      <c r="AB45" s="47"/>
      <c r="AC45" s="47"/>
      <c r="AD45" s="47"/>
      <c r="AE45" s="165"/>
      <c r="AF45" s="127"/>
      <c r="AG45" s="47"/>
      <c r="AH45" s="47"/>
      <c r="AI45" s="47"/>
      <c r="AJ45" s="130"/>
      <c r="AK45" s="11">
        <f>'Encargos e Benefícios'!D44</f>
        <v>3300</v>
      </c>
      <c r="AL45" s="11">
        <f>IF('Encargos e Benefícios'!C44=0,0,'Encargos e Benefícios'!U44/'Encargos e Benefícios'!C44)</f>
        <v>1726.2666666666669</v>
      </c>
      <c r="AM45" s="11">
        <f>IF('Encargos e Benefícios'!C44=0,0,'Encargos e Benefícios'!AC44/'Encargos e Benefícios'!C44)</f>
        <v>1795.2</v>
      </c>
      <c r="AN45" s="114">
        <f>IF('Encargos e Benefícios'!C44=0,0,'Encargos e Benefícios'!AD44/'Encargos e Benefícios'!C44)</f>
        <v>6821.4666666666662</v>
      </c>
      <c r="AO45" s="32">
        <f t="shared" si="0"/>
        <v>3309.5</v>
      </c>
      <c r="AP45" s="31">
        <v>2800</v>
      </c>
      <c r="AQ45" s="31">
        <v>3819</v>
      </c>
      <c r="AR45" s="297" t="s">
        <v>359</v>
      </c>
      <c r="AS45" s="32"/>
    </row>
    <row r="46" spans="1:45" ht="22.5">
      <c r="A46" s="48">
        <v>40</v>
      </c>
      <c r="B46" s="12" t="str">
        <f>'Encargos e Benefícios'!B45</f>
        <v>Assessor da Diretoria Geral I  - FG-Efetivos</v>
      </c>
      <c r="C46" s="10">
        <f>'Encargos e Benefícios'!C45</f>
        <v>1</v>
      </c>
      <c r="D46" s="38">
        <v>30</v>
      </c>
      <c r="E46" s="167">
        <v>45901</v>
      </c>
      <c r="F46" s="166">
        <v>46143</v>
      </c>
      <c r="G46" s="167">
        <v>45901</v>
      </c>
      <c r="H46" s="127">
        <v>5.3199999999999997E-2</v>
      </c>
      <c r="I46" s="47">
        <f>'Encargos e Benefícios'!W45*'Gastos com Pessoal'!H46</f>
        <v>0</v>
      </c>
      <c r="J46" s="47">
        <f>'Encargos e Benefícios'!X45*'Gastos com Pessoal'!H46</f>
        <v>0</v>
      </c>
      <c r="K46" s="47">
        <f>'Encargos e Benefícios'!V45*'Gastos com Pessoal'!H46</f>
        <v>0</v>
      </c>
      <c r="L46" s="47"/>
      <c r="M46" s="165"/>
      <c r="N46" s="127"/>
      <c r="O46" s="47">
        <f>('Encargos e Benefícios'!W45+'Gastos com Pessoal'!I46)*N46</f>
        <v>0</v>
      </c>
      <c r="P46" s="47">
        <f>('Encargos e Benefícios'!X45+'Gastos com Pessoal'!J46)*N46</f>
        <v>0</v>
      </c>
      <c r="Q46" s="47">
        <f>('Encargos e Benefícios'!V45+'Gastos com Pessoal'!K46)*'Gastos com Pessoal'!N46</f>
        <v>0</v>
      </c>
      <c r="R46" s="47"/>
      <c r="S46" s="165"/>
      <c r="T46" s="127"/>
      <c r="U46" s="47"/>
      <c r="V46" s="47"/>
      <c r="W46" s="47"/>
      <c r="X46" s="47"/>
      <c r="Y46" s="165"/>
      <c r="Z46" s="127"/>
      <c r="AA46" s="47"/>
      <c r="AB46" s="47"/>
      <c r="AC46" s="47"/>
      <c r="AD46" s="47"/>
      <c r="AE46" s="165"/>
      <c r="AF46" s="127"/>
      <c r="AG46" s="47"/>
      <c r="AH46" s="47"/>
      <c r="AI46" s="47"/>
      <c r="AJ46" s="130"/>
      <c r="AK46" s="11">
        <f>'Encargos e Benefícios'!D45</f>
        <v>0</v>
      </c>
      <c r="AL46" s="11">
        <f>IF('Encargos e Benefícios'!C45=0,0,'Encargos e Benefícios'!U45/'Encargos e Benefícios'!C45)</f>
        <v>2708.3333333333335</v>
      </c>
      <c r="AM46" s="11">
        <f>IF('Encargos e Benefícios'!C45=0,0,'Encargos e Benefícios'!AC45/'Encargos e Benefícios'!C45)</f>
        <v>0</v>
      </c>
      <c r="AN46" s="114">
        <f>IF('Encargos e Benefícios'!C45=0,0,'Encargos e Benefícios'!AD45/'Encargos e Benefícios'!C45)</f>
        <v>2708.3333333333335</v>
      </c>
      <c r="AO46" s="32">
        <f t="shared" si="0"/>
        <v>3198.5</v>
      </c>
      <c r="AP46" s="31">
        <v>2772</v>
      </c>
      <c r="AQ46" s="31">
        <v>3625</v>
      </c>
      <c r="AR46" s="297" t="s">
        <v>359</v>
      </c>
      <c r="AS46" s="32"/>
    </row>
    <row r="47" spans="1:45" ht="22.5">
      <c r="A47" s="48">
        <v>41</v>
      </c>
      <c r="B47" s="12" t="str">
        <f>'Encargos e Benefícios'!B46</f>
        <v>Assessor da Diretoria Geral II  - FG-Efetivos</v>
      </c>
      <c r="C47" s="10">
        <f>'Encargos e Benefícios'!C46</f>
        <v>1</v>
      </c>
      <c r="D47" s="38">
        <v>40</v>
      </c>
      <c r="E47" s="167">
        <v>45901</v>
      </c>
      <c r="F47" s="166">
        <v>46143</v>
      </c>
      <c r="G47" s="167">
        <v>45901</v>
      </c>
      <c r="H47" s="127">
        <v>5.3199999999999997E-2</v>
      </c>
      <c r="I47" s="47">
        <f>'Encargos e Benefícios'!W46*'Gastos com Pessoal'!H47</f>
        <v>0</v>
      </c>
      <c r="J47" s="47">
        <f>'Encargos e Benefícios'!X46*'Gastos com Pessoal'!H47</f>
        <v>0</v>
      </c>
      <c r="K47" s="47">
        <f>'Encargos e Benefícios'!V46*'Gastos com Pessoal'!H47</f>
        <v>0</v>
      </c>
      <c r="L47" s="47"/>
      <c r="M47" s="165"/>
      <c r="N47" s="127"/>
      <c r="O47" s="47">
        <f>('Encargos e Benefícios'!W46+'Gastos com Pessoal'!I47)*N47</f>
        <v>0</v>
      </c>
      <c r="P47" s="47">
        <f>('Encargos e Benefícios'!X46+'Gastos com Pessoal'!J47)*N47</f>
        <v>0</v>
      </c>
      <c r="Q47" s="47">
        <f>('Encargos e Benefícios'!V46+'Gastos com Pessoal'!K47)*'Gastos com Pessoal'!N47</f>
        <v>0</v>
      </c>
      <c r="R47" s="47"/>
      <c r="S47" s="165"/>
      <c r="T47" s="127"/>
      <c r="U47" s="47"/>
      <c r="V47" s="47"/>
      <c r="W47" s="47"/>
      <c r="X47" s="47"/>
      <c r="Y47" s="165"/>
      <c r="Z47" s="127"/>
      <c r="AA47" s="47"/>
      <c r="AB47" s="47"/>
      <c r="AC47" s="47"/>
      <c r="AD47" s="47"/>
      <c r="AE47" s="165"/>
      <c r="AF47" s="127"/>
      <c r="AG47" s="47"/>
      <c r="AH47" s="47"/>
      <c r="AI47" s="47"/>
      <c r="AJ47" s="130"/>
      <c r="AK47" s="11">
        <f>'Encargos e Benefícios'!D46</f>
        <v>0</v>
      </c>
      <c r="AL47" s="11">
        <f>IF('Encargos e Benefícios'!C46=0,0,'Encargos e Benefícios'!U46/'Encargos e Benefícios'!C46)</f>
        <v>2496.0650000000001</v>
      </c>
      <c r="AM47" s="11">
        <f>IF('Encargos e Benefícios'!C46=0,0,'Encargos e Benefícios'!AC46/'Encargos e Benefícios'!C46)</f>
        <v>0</v>
      </c>
      <c r="AN47" s="114">
        <f>IF('Encargos e Benefícios'!C46=0,0,'Encargos e Benefícios'!AD46/'Encargos e Benefícios'!C46)</f>
        <v>2496.0650000000001</v>
      </c>
      <c r="AO47" s="32">
        <f t="shared" si="0"/>
        <v>0</v>
      </c>
      <c r="AP47" s="31">
        <v>0</v>
      </c>
      <c r="AQ47" s="31">
        <v>0</v>
      </c>
      <c r="AR47" s="297" t="s">
        <v>359</v>
      </c>
      <c r="AS47" s="32"/>
    </row>
    <row r="48" spans="1:45" ht="22.5">
      <c r="A48" s="48">
        <v>42</v>
      </c>
      <c r="B48" s="12" t="str">
        <f>'Encargos e Benefícios'!B47</f>
        <v>Assessor da Gerência Administrativa  - FG-Efetivos</v>
      </c>
      <c r="C48" s="10">
        <f>'Encargos e Benefícios'!C47</f>
        <v>1</v>
      </c>
      <c r="D48" s="38">
        <v>40</v>
      </c>
      <c r="E48" s="167">
        <v>45901</v>
      </c>
      <c r="F48" s="166">
        <v>46143</v>
      </c>
      <c r="G48" s="167">
        <v>45901</v>
      </c>
      <c r="H48" s="127">
        <v>5.3199999999999997E-2</v>
      </c>
      <c r="I48" s="47">
        <f>'Encargos e Benefícios'!W47*'Gastos com Pessoal'!H48</f>
        <v>0</v>
      </c>
      <c r="J48" s="47">
        <f>'Encargos e Benefícios'!X47*'Gastos com Pessoal'!H48</f>
        <v>0</v>
      </c>
      <c r="K48" s="47">
        <f>'Encargos e Benefícios'!V47*'Gastos com Pessoal'!H48</f>
        <v>0</v>
      </c>
      <c r="L48" s="47"/>
      <c r="M48" s="165"/>
      <c r="N48" s="127"/>
      <c r="O48" s="47">
        <f>('Encargos e Benefícios'!W47+'Gastos com Pessoal'!I48)*N48</f>
        <v>0</v>
      </c>
      <c r="P48" s="47">
        <f>('Encargos e Benefícios'!X47+'Gastos com Pessoal'!J48)*N48</f>
        <v>0</v>
      </c>
      <c r="Q48" s="47">
        <f>('Encargos e Benefícios'!V47+'Gastos com Pessoal'!K48)*'Gastos com Pessoal'!N48</f>
        <v>0</v>
      </c>
      <c r="R48" s="47"/>
      <c r="S48" s="165"/>
      <c r="T48" s="127"/>
      <c r="U48" s="47"/>
      <c r="V48" s="47"/>
      <c r="W48" s="47"/>
      <c r="X48" s="47"/>
      <c r="Y48" s="165"/>
      <c r="Z48" s="127"/>
      <c r="AA48" s="47"/>
      <c r="AB48" s="47"/>
      <c r="AC48" s="47"/>
      <c r="AD48" s="47"/>
      <c r="AE48" s="165"/>
      <c r="AF48" s="127"/>
      <c r="AG48" s="47"/>
      <c r="AH48" s="47"/>
      <c r="AI48" s="47"/>
      <c r="AJ48" s="130"/>
      <c r="AK48" s="11">
        <f>'Encargos e Benefícios'!D47</f>
        <v>0</v>
      </c>
      <c r="AL48" s="11">
        <f>IF('Encargos e Benefícios'!C47=0,0,'Encargos e Benefícios'!U47/'Encargos e Benefícios'!C47)</f>
        <v>2496.0650000000001</v>
      </c>
      <c r="AM48" s="11">
        <f>IF('Encargos e Benefícios'!C47=0,0,'Encargos e Benefícios'!AC47/'Encargos e Benefícios'!C47)</f>
        <v>0</v>
      </c>
      <c r="AN48" s="114">
        <f>IF('Encargos e Benefícios'!C47=0,0,'Encargos e Benefícios'!AD47/'Encargos e Benefícios'!C47)</f>
        <v>2496.0650000000001</v>
      </c>
      <c r="AO48" s="32">
        <f t="shared" si="0"/>
        <v>0</v>
      </c>
      <c r="AP48" s="31">
        <v>0</v>
      </c>
      <c r="AQ48" s="31">
        <v>0</v>
      </c>
      <c r="AR48" s="297" t="s">
        <v>359</v>
      </c>
      <c r="AS48" s="32"/>
    </row>
    <row r="49" spans="1:45" ht="22.5">
      <c r="A49" s="48">
        <v>43</v>
      </c>
      <c r="B49" s="12" t="str">
        <f>'Encargos e Benefícios'!B48</f>
        <v>Assessor da Gerência Assistencial  - FG-Efetivos</v>
      </c>
      <c r="C49" s="10">
        <f>'Encargos e Benefícios'!C48</f>
        <v>1</v>
      </c>
      <c r="D49" s="38">
        <v>40</v>
      </c>
      <c r="E49" s="167">
        <v>45901</v>
      </c>
      <c r="F49" s="166">
        <v>46143</v>
      </c>
      <c r="G49" s="167">
        <v>45901</v>
      </c>
      <c r="H49" s="127">
        <v>5.3199999999999997E-2</v>
      </c>
      <c r="I49" s="47">
        <f>'Encargos e Benefícios'!W48*'Gastos com Pessoal'!H49</f>
        <v>0</v>
      </c>
      <c r="J49" s="47">
        <f>'Encargos e Benefícios'!X48*'Gastos com Pessoal'!H49</f>
        <v>0</v>
      </c>
      <c r="K49" s="47">
        <f>'Encargos e Benefícios'!V48*'Gastos com Pessoal'!H49</f>
        <v>0</v>
      </c>
      <c r="L49" s="47"/>
      <c r="M49" s="165"/>
      <c r="N49" s="127"/>
      <c r="O49" s="47">
        <f>('Encargos e Benefícios'!W48+'Gastos com Pessoal'!I49)*N49</f>
        <v>0</v>
      </c>
      <c r="P49" s="47">
        <f>('Encargos e Benefícios'!X48+'Gastos com Pessoal'!J49)*N49</f>
        <v>0</v>
      </c>
      <c r="Q49" s="47">
        <f>('Encargos e Benefícios'!V48+'Gastos com Pessoal'!K49)*'Gastos com Pessoal'!N49</f>
        <v>0</v>
      </c>
      <c r="R49" s="47"/>
      <c r="S49" s="165"/>
      <c r="T49" s="127"/>
      <c r="U49" s="47"/>
      <c r="V49" s="47"/>
      <c r="W49" s="47"/>
      <c r="X49" s="47"/>
      <c r="Y49" s="165"/>
      <c r="Z49" s="127"/>
      <c r="AA49" s="47"/>
      <c r="AB49" s="47"/>
      <c r="AC49" s="47"/>
      <c r="AD49" s="47"/>
      <c r="AE49" s="165"/>
      <c r="AF49" s="127"/>
      <c r="AG49" s="47"/>
      <c r="AH49" s="47"/>
      <c r="AI49" s="47"/>
      <c r="AJ49" s="130"/>
      <c r="AK49" s="11">
        <f>'Encargos e Benefícios'!D48</f>
        <v>0</v>
      </c>
      <c r="AL49" s="11">
        <f>IF('Encargos e Benefícios'!C48=0,0,'Encargos e Benefícios'!U48/'Encargos e Benefícios'!C48)</f>
        <v>2708.3333333333335</v>
      </c>
      <c r="AM49" s="11">
        <f>IF('Encargos e Benefícios'!C48=0,0,'Encargos e Benefícios'!AC48/'Encargos e Benefícios'!C48)</f>
        <v>0</v>
      </c>
      <c r="AN49" s="114">
        <f>IF('Encargos e Benefícios'!C48=0,0,'Encargos e Benefícios'!AD48/'Encargos e Benefícios'!C48)</f>
        <v>2708.3333333333335</v>
      </c>
      <c r="AO49" s="32">
        <f t="shared" si="0"/>
        <v>0</v>
      </c>
      <c r="AP49" s="31">
        <v>0</v>
      </c>
      <c r="AQ49" s="31">
        <v>0</v>
      </c>
      <c r="AR49" s="297" t="s">
        <v>359</v>
      </c>
      <c r="AS49" s="32"/>
    </row>
    <row r="50" spans="1:45" ht="22.5">
      <c r="A50" s="48">
        <v>44</v>
      </c>
      <c r="B50" s="12" t="str">
        <f>'Encargos e Benefícios'!B49</f>
        <v>Assessor da Gestão Estrategica de Qualidade  - FG-Efetivos</v>
      </c>
      <c r="C50" s="10">
        <f>'Encargos e Benefícios'!C49</f>
        <v>1</v>
      </c>
      <c r="D50" s="38">
        <v>30</v>
      </c>
      <c r="E50" s="167">
        <v>45901</v>
      </c>
      <c r="F50" s="166">
        <v>46143</v>
      </c>
      <c r="G50" s="167">
        <v>45901</v>
      </c>
      <c r="H50" s="127">
        <v>5.3199999999999997E-2</v>
      </c>
      <c r="I50" s="47">
        <f>'Encargos e Benefícios'!W49*'Gastos com Pessoal'!H50</f>
        <v>0</v>
      </c>
      <c r="J50" s="47">
        <f>'Encargos e Benefícios'!X49*'Gastos com Pessoal'!H50</f>
        <v>0</v>
      </c>
      <c r="K50" s="47">
        <f>'Encargos e Benefícios'!V49*'Gastos com Pessoal'!H50</f>
        <v>0</v>
      </c>
      <c r="L50" s="47"/>
      <c r="M50" s="165"/>
      <c r="N50" s="127"/>
      <c r="O50" s="47">
        <f>('Encargos e Benefícios'!W49+'Gastos com Pessoal'!I50)*N50</f>
        <v>0</v>
      </c>
      <c r="P50" s="47">
        <f>('Encargos e Benefícios'!X49+'Gastos com Pessoal'!J50)*N50</f>
        <v>0</v>
      </c>
      <c r="Q50" s="47">
        <f>('Encargos e Benefícios'!V49+'Gastos com Pessoal'!K50)*'Gastos com Pessoal'!N50</f>
        <v>0</v>
      </c>
      <c r="R50" s="47"/>
      <c r="S50" s="165"/>
      <c r="T50" s="127"/>
      <c r="U50" s="47"/>
      <c r="V50" s="47"/>
      <c r="W50" s="47"/>
      <c r="X50" s="47"/>
      <c r="Y50" s="165"/>
      <c r="Z50" s="127"/>
      <c r="AA50" s="47"/>
      <c r="AB50" s="47"/>
      <c r="AC50" s="47"/>
      <c r="AD50" s="47"/>
      <c r="AE50" s="165"/>
      <c r="AF50" s="127"/>
      <c r="AG50" s="47"/>
      <c r="AH50" s="47"/>
      <c r="AI50" s="47"/>
      <c r="AJ50" s="130"/>
      <c r="AK50" s="11">
        <f>'Encargos e Benefícios'!D49</f>
        <v>0</v>
      </c>
      <c r="AL50" s="11">
        <f>IF('Encargos e Benefícios'!C49=0,0,'Encargos e Benefícios'!U49/'Encargos e Benefícios'!C49)</f>
        <v>3250</v>
      </c>
      <c r="AM50" s="11">
        <f>IF('Encargos e Benefícios'!C49=0,0,'Encargos e Benefícios'!AC49/'Encargos e Benefícios'!C49)</f>
        <v>0</v>
      </c>
      <c r="AN50" s="114">
        <f>IF('Encargos e Benefícios'!C49=0,0,'Encargos e Benefícios'!AD49/'Encargos e Benefícios'!C49)</f>
        <v>3250</v>
      </c>
      <c r="AO50" s="32">
        <f t="shared" si="0"/>
        <v>0</v>
      </c>
      <c r="AP50" s="31">
        <v>0</v>
      </c>
      <c r="AQ50" s="31">
        <v>0</v>
      </c>
      <c r="AR50" s="297" t="s">
        <v>359</v>
      </c>
      <c r="AS50" s="32"/>
    </row>
    <row r="51" spans="1:45" ht="22.5">
      <c r="A51" s="48">
        <v>45</v>
      </c>
      <c r="B51" s="12" t="str">
        <f>'Encargos e Benefícios'!B50</f>
        <v>Coordenação de Assistencia Farmaceutica  - FG-Efetivos</v>
      </c>
      <c r="C51" s="10">
        <f>'Encargos e Benefícios'!C50</f>
        <v>1</v>
      </c>
      <c r="D51" s="38">
        <v>40</v>
      </c>
      <c r="E51" s="167">
        <v>45901</v>
      </c>
      <c r="F51" s="166">
        <v>46143</v>
      </c>
      <c r="G51" s="167">
        <v>45901</v>
      </c>
      <c r="H51" s="127">
        <v>5.3199999999999997E-2</v>
      </c>
      <c r="I51" s="47">
        <f>'Encargos e Benefícios'!W50*'Gastos com Pessoal'!H51</f>
        <v>0</v>
      </c>
      <c r="J51" s="47">
        <f>'Encargos e Benefícios'!X50*'Gastos com Pessoal'!H51</f>
        <v>0</v>
      </c>
      <c r="K51" s="47">
        <f>'Encargos e Benefícios'!V50*'Gastos com Pessoal'!H51</f>
        <v>0</v>
      </c>
      <c r="L51" s="47"/>
      <c r="M51" s="165"/>
      <c r="N51" s="127"/>
      <c r="O51" s="47">
        <f>('Encargos e Benefícios'!W50+'Gastos com Pessoal'!I51)*N51</f>
        <v>0</v>
      </c>
      <c r="P51" s="47">
        <f>('Encargos e Benefícios'!X50+'Gastos com Pessoal'!J51)*N51</f>
        <v>0</v>
      </c>
      <c r="Q51" s="47">
        <f>('Encargos e Benefícios'!V50+'Gastos com Pessoal'!K51)*'Gastos com Pessoal'!N51</f>
        <v>0</v>
      </c>
      <c r="R51" s="47"/>
      <c r="S51" s="165"/>
      <c r="T51" s="127"/>
      <c r="U51" s="47"/>
      <c r="V51" s="47"/>
      <c r="W51" s="47"/>
      <c r="X51" s="47"/>
      <c r="Y51" s="165"/>
      <c r="Z51" s="127"/>
      <c r="AA51" s="47"/>
      <c r="AB51" s="47"/>
      <c r="AC51" s="47"/>
      <c r="AD51" s="47"/>
      <c r="AE51" s="165"/>
      <c r="AF51" s="127"/>
      <c r="AG51" s="47"/>
      <c r="AH51" s="47"/>
      <c r="AI51" s="47"/>
      <c r="AJ51" s="130"/>
      <c r="AK51" s="11">
        <f>'Encargos e Benefícios'!D50</f>
        <v>0</v>
      </c>
      <c r="AL51" s="11">
        <f>IF('Encargos e Benefícios'!C50=0,0,'Encargos e Benefícios'!U50/'Encargos e Benefícios'!C50)</f>
        <v>1782.8958333333333</v>
      </c>
      <c r="AM51" s="11">
        <f>IF('Encargos e Benefícios'!C50=0,0,'Encargos e Benefícios'!AC50/'Encargos e Benefícios'!C50)</f>
        <v>0</v>
      </c>
      <c r="AN51" s="114">
        <f>IF('Encargos e Benefícios'!C50=0,0,'Encargos e Benefícios'!AD50/'Encargos e Benefícios'!C50)</f>
        <v>1782.8958333333333</v>
      </c>
      <c r="AO51" s="32">
        <f t="shared" si="0"/>
        <v>0</v>
      </c>
      <c r="AP51" s="31">
        <v>0</v>
      </c>
      <c r="AQ51" s="31">
        <v>0</v>
      </c>
      <c r="AR51" s="297" t="s">
        <v>359</v>
      </c>
      <c r="AS51" s="32"/>
    </row>
    <row r="52" spans="1:45" ht="22.5">
      <c r="A52" s="48">
        <v>46</v>
      </c>
      <c r="B52" s="12" t="str">
        <f>'Encargos e Benefícios'!B51</f>
        <v>Coordenação Unidades Criticas Adulto  - FG-Efetivos</v>
      </c>
      <c r="C52" s="10">
        <f>'Encargos e Benefícios'!C51</f>
        <v>1</v>
      </c>
      <c r="D52" s="38">
        <v>40</v>
      </c>
      <c r="E52" s="167">
        <v>45901</v>
      </c>
      <c r="F52" s="166">
        <v>46143</v>
      </c>
      <c r="G52" s="167">
        <v>45901</v>
      </c>
      <c r="H52" s="127">
        <v>5.3199999999999997E-2</v>
      </c>
      <c r="I52" s="47">
        <f>'Encargos e Benefícios'!W51*'Gastos com Pessoal'!H52</f>
        <v>0</v>
      </c>
      <c r="J52" s="47">
        <f>'Encargos e Benefícios'!X51*'Gastos com Pessoal'!H52</f>
        <v>0</v>
      </c>
      <c r="K52" s="47">
        <f>'Encargos e Benefícios'!V51*'Gastos com Pessoal'!H52</f>
        <v>0</v>
      </c>
      <c r="L52" s="47"/>
      <c r="M52" s="165"/>
      <c r="N52" s="127"/>
      <c r="O52" s="47">
        <f>('Encargos e Benefícios'!W51+'Gastos com Pessoal'!I52)*N52</f>
        <v>0</v>
      </c>
      <c r="P52" s="47">
        <f>('Encargos e Benefícios'!X51+'Gastos com Pessoal'!J52)*N52</f>
        <v>0</v>
      </c>
      <c r="Q52" s="47">
        <f>('Encargos e Benefícios'!V51+'Gastos com Pessoal'!K52)*'Gastos com Pessoal'!N52</f>
        <v>0</v>
      </c>
      <c r="R52" s="47"/>
      <c r="S52" s="165"/>
      <c r="T52" s="127"/>
      <c r="U52" s="47"/>
      <c r="V52" s="47"/>
      <c r="W52" s="47"/>
      <c r="X52" s="47"/>
      <c r="Y52" s="165"/>
      <c r="Z52" s="127"/>
      <c r="AA52" s="47"/>
      <c r="AB52" s="47"/>
      <c r="AC52" s="47"/>
      <c r="AD52" s="47"/>
      <c r="AE52" s="165"/>
      <c r="AF52" s="127"/>
      <c r="AG52" s="47"/>
      <c r="AH52" s="47"/>
      <c r="AI52" s="47"/>
      <c r="AJ52" s="130"/>
      <c r="AK52" s="11">
        <f>'Encargos e Benefícios'!D51</f>
        <v>0</v>
      </c>
      <c r="AL52" s="11">
        <f>IF('Encargos e Benefícios'!C51=0,0,'Encargos e Benefícios'!U51/'Encargos e Benefícios'!C51)</f>
        <v>1782.8958333333333</v>
      </c>
      <c r="AM52" s="11">
        <f>IF('Encargos e Benefícios'!C51=0,0,'Encargos e Benefícios'!AC51/'Encargos e Benefícios'!C51)</f>
        <v>0</v>
      </c>
      <c r="AN52" s="114">
        <f>IF('Encargos e Benefícios'!C51=0,0,'Encargos e Benefícios'!AD51/'Encargos e Benefícios'!C51)</f>
        <v>1782.8958333333333</v>
      </c>
      <c r="AO52" s="32">
        <f t="shared" si="0"/>
        <v>0</v>
      </c>
      <c r="AP52" s="31">
        <v>0</v>
      </c>
      <c r="AQ52" s="31">
        <v>0</v>
      </c>
      <c r="AR52" s="297" t="s">
        <v>359</v>
      </c>
      <c r="AS52" s="32"/>
    </row>
    <row r="53" spans="1:45" ht="22.5">
      <c r="A53" s="48">
        <v>47</v>
      </c>
      <c r="B53" s="12" t="str">
        <f>'Encargos e Benefícios'!B52</f>
        <v>Coordenação Unidades Criticas Neonatal  - FG-Efetivos</v>
      </c>
      <c r="C53" s="10">
        <f>'Encargos e Benefícios'!C52</f>
        <v>1</v>
      </c>
      <c r="D53" s="38">
        <v>40</v>
      </c>
      <c r="E53" s="167">
        <v>45901</v>
      </c>
      <c r="F53" s="166">
        <v>46143</v>
      </c>
      <c r="G53" s="167">
        <v>45901</v>
      </c>
      <c r="H53" s="127">
        <v>5.3199999999999997E-2</v>
      </c>
      <c r="I53" s="47">
        <f>'Encargos e Benefícios'!W52*'Gastos com Pessoal'!H53</f>
        <v>0</v>
      </c>
      <c r="J53" s="47">
        <f>'Encargos e Benefícios'!X52*'Gastos com Pessoal'!H53</f>
        <v>0</v>
      </c>
      <c r="K53" s="47">
        <f>'Encargos e Benefícios'!V52*'Gastos com Pessoal'!H53</f>
        <v>0</v>
      </c>
      <c r="L53" s="47"/>
      <c r="M53" s="165"/>
      <c r="N53" s="127"/>
      <c r="O53" s="47">
        <f>('Encargos e Benefícios'!W52+'Gastos com Pessoal'!I53)*N53</f>
        <v>0</v>
      </c>
      <c r="P53" s="47">
        <f>('Encargos e Benefícios'!X52+'Gastos com Pessoal'!J53)*N53</f>
        <v>0</v>
      </c>
      <c r="Q53" s="47">
        <f>('Encargos e Benefícios'!V52+'Gastos com Pessoal'!K53)*'Gastos com Pessoal'!N53</f>
        <v>0</v>
      </c>
      <c r="R53" s="47"/>
      <c r="S53" s="165"/>
      <c r="T53" s="127"/>
      <c r="U53" s="47"/>
      <c r="V53" s="47"/>
      <c r="W53" s="47"/>
      <c r="X53" s="47"/>
      <c r="Y53" s="165"/>
      <c r="Z53" s="127"/>
      <c r="AA53" s="47"/>
      <c r="AB53" s="47"/>
      <c r="AC53" s="47"/>
      <c r="AD53" s="47"/>
      <c r="AE53" s="165"/>
      <c r="AF53" s="127"/>
      <c r="AG53" s="47"/>
      <c r="AH53" s="47"/>
      <c r="AI53" s="47"/>
      <c r="AJ53" s="130"/>
      <c r="AK53" s="11">
        <f>'Encargos e Benefícios'!D52</f>
        <v>0</v>
      </c>
      <c r="AL53" s="11">
        <f>IF('Encargos e Benefícios'!C52=0,0,'Encargos e Benefícios'!U52/'Encargos e Benefícios'!C52)</f>
        <v>1782.8958333333333</v>
      </c>
      <c r="AM53" s="11">
        <f>IF('Encargos e Benefícios'!C52=0,0,'Encargos e Benefícios'!AC52/'Encargos e Benefícios'!C52)</f>
        <v>0</v>
      </c>
      <c r="AN53" s="114">
        <f>IF('Encargos e Benefícios'!C52=0,0,'Encargos e Benefícios'!AD52/'Encargos e Benefícios'!C52)</f>
        <v>1782.8958333333333</v>
      </c>
      <c r="AO53" s="32">
        <f t="shared" si="0"/>
        <v>0</v>
      </c>
      <c r="AP53" s="31">
        <v>0</v>
      </c>
      <c r="AQ53" s="31">
        <v>0</v>
      </c>
      <c r="AR53" s="297" t="s">
        <v>359</v>
      </c>
      <c r="AS53" s="32"/>
    </row>
    <row r="54" spans="1:45" ht="22.5">
      <c r="A54" s="48">
        <v>48</v>
      </c>
      <c r="B54" s="12" t="str">
        <f>'Encargos e Benefícios'!B53</f>
        <v>Coordenador da Equipe Multidisciplinar  - FG-Efetivos</v>
      </c>
      <c r="C54" s="10">
        <f>'Encargos e Benefícios'!C53</f>
        <v>1</v>
      </c>
      <c r="D54" s="38">
        <v>40</v>
      </c>
      <c r="E54" s="167">
        <v>45901</v>
      </c>
      <c r="F54" s="166">
        <v>46143</v>
      </c>
      <c r="G54" s="167">
        <v>45901</v>
      </c>
      <c r="H54" s="127">
        <v>5.3199999999999997E-2</v>
      </c>
      <c r="I54" s="47">
        <f>'Encargos e Benefícios'!W53*'Gastos com Pessoal'!H54</f>
        <v>0</v>
      </c>
      <c r="J54" s="47">
        <f>'Encargos e Benefícios'!X53*'Gastos com Pessoal'!H54</f>
        <v>0</v>
      </c>
      <c r="K54" s="47">
        <f>'Encargos e Benefícios'!V53*'Gastos com Pessoal'!H54</f>
        <v>0</v>
      </c>
      <c r="L54" s="47"/>
      <c r="M54" s="165"/>
      <c r="N54" s="127"/>
      <c r="O54" s="47">
        <f>('Encargos e Benefícios'!W53+'Gastos com Pessoal'!I54)*N54</f>
        <v>0</v>
      </c>
      <c r="P54" s="47">
        <f>('Encargos e Benefícios'!X53+'Gastos com Pessoal'!J54)*N54</f>
        <v>0</v>
      </c>
      <c r="Q54" s="47">
        <f>('Encargos e Benefícios'!V53+'Gastos com Pessoal'!K54)*'Gastos com Pessoal'!N54</f>
        <v>0</v>
      </c>
      <c r="R54" s="47"/>
      <c r="S54" s="165"/>
      <c r="T54" s="127"/>
      <c r="U54" s="47"/>
      <c r="V54" s="47"/>
      <c r="W54" s="47"/>
      <c r="X54" s="47"/>
      <c r="Y54" s="165"/>
      <c r="Z54" s="127"/>
      <c r="AA54" s="47"/>
      <c r="AB54" s="47"/>
      <c r="AC54" s="47"/>
      <c r="AD54" s="47"/>
      <c r="AE54" s="165"/>
      <c r="AF54" s="127"/>
      <c r="AG54" s="47"/>
      <c r="AH54" s="47"/>
      <c r="AI54" s="47"/>
      <c r="AJ54" s="130"/>
      <c r="AK54" s="11">
        <f>'Encargos e Benefícios'!D53</f>
        <v>0</v>
      </c>
      <c r="AL54" s="11">
        <f>IF('Encargos e Benefícios'!C53=0,0,'Encargos e Benefícios'!U53/'Encargos e Benefícios'!C53)</f>
        <v>1782.8958333333333</v>
      </c>
      <c r="AM54" s="11">
        <f>IF('Encargos e Benefícios'!C53=0,0,'Encargos e Benefícios'!AC53/'Encargos e Benefícios'!C53)</f>
        <v>0</v>
      </c>
      <c r="AN54" s="114">
        <f>IF('Encargos e Benefícios'!C53=0,0,'Encargos e Benefícios'!AD53/'Encargos e Benefícios'!C53)</f>
        <v>1782.8958333333333</v>
      </c>
      <c r="AO54" s="32">
        <f t="shared" si="0"/>
        <v>0</v>
      </c>
      <c r="AP54" s="31">
        <v>0</v>
      </c>
      <c r="AQ54" s="31">
        <v>0</v>
      </c>
      <c r="AR54" s="297" t="s">
        <v>359</v>
      </c>
      <c r="AS54" s="32"/>
    </row>
    <row r="55" spans="1:45" ht="22.5">
      <c r="A55" s="48">
        <v>49</v>
      </c>
      <c r="B55" s="12" t="str">
        <f>'Encargos e Benefícios'!B54</f>
        <v>Coordenador de Gestão da Informação   - FG-Efetivos</v>
      </c>
      <c r="C55" s="10">
        <f>'Encargos e Benefícios'!C54</f>
        <v>1</v>
      </c>
      <c r="D55" s="38">
        <v>40</v>
      </c>
      <c r="E55" s="167">
        <v>45901</v>
      </c>
      <c r="F55" s="166">
        <v>46143</v>
      </c>
      <c r="G55" s="167">
        <v>45901</v>
      </c>
      <c r="H55" s="127">
        <v>5.3199999999999997E-2</v>
      </c>
      <c r="I55" s="47">
        <f>'Encargos e Benefícios'!W54*'Gastos com Pessoal'!H55</f>
        <v>0</v>
      </c>
      <c r="J55" s="47">
        <f>'Encargos e Benefícios'!X54*'Gastos com Pessoal'!H55</f>
        <v>0</v>
      </c>
      <c r="K55" s="47">
        <f>'Encargos e Benefícios'!V54*'Gastos com Pessoal'!H55</f>
        <v>0</v>
      </c>
      <c r="L55" s="47"/>
      <c r="M55" s="165"/>
      <c r="N55" s="127"/>
      <c r="O55" s="47">
        <f>('Encargos e Benefícios'!W54+'Gastos com Pessoal'!I55)*N55</f>
        <v>0</v>
      </c>
      <c r="P55" s="47">
        <f>('Encargos e Benefícios'!X54+'Gastos com Pessoal'!J55)*N55</f>
        <v>0</v>
      </c>
      <c r="Q55" s="47">
        <f>('Encargos e Benefícios'!V54+'Gastos com Pessoal'!K55)*'Gastos com Pessoal'!N55</f>
        <v>0</v>
      </c>
      <c r="R55" s="47"/>
      <c r="S55" s="165"/>
      <c r="T55" s="127"/>
      <c r="U55" s="47"/>
      <c r="V55" s="47"/>
      <c r="W55" s="47"/>
      <c r="X55" s="47"/>
      <c r="Y55" s="165"/>
      <c r="Z55" s="127"/>
      <c r="AA55" s="47"/>
      <c r="AB55" s="47"/>
      <c r="AC55" s="47"/>
      <c r="AD55" s="47"/>
      <c r="AE55" s="165"/>
      <c r="AF55" s="127"/>
      <c r="AG55" s="47"/>
      <c r="AH55" s="47"/>
      <c r="AI55" s="47"/>
      <c r="AJ55" s="130"/>
      <c r="AK55" s="11">
        <f>'Encargos e Benefícios'!D54</f>
        <v>0</v>
      </c>
      <c r="AL55" s="11">
        <f>IF('Encargos e Benefícios'!C54=0,0,'Encargos e Benefícios'!U54/'Encargos e Benefícios'!C54)</f>
        <v>1782.8958333333333</v>
      </c>
      <c r="AM55" s="11">
        <f>IF('Encargos e Benefícios'!C54=0,0,'Encargos e Benefícios'!AC54/'Encargos e Benefícios'!C54)</f>
        <v>0</v>
      </c>
      <c r="AN55" s="114">
        <f>IF('Encargos e Benefícios'!C54=0,0,'Encargos e Benefícios'!AD54/'Encargos e Benefícios'!C54)</f>
        <v>1782.8958333333333</v>
      </c>
      <c r="AO55" s="32">
        <f t="shared" si="0"/>
        <v>0</v>
      </c>
      <c r="AP55" s="31">
        <v>0</v>
      </c>
      <c r="AQ55" s="31">
        <v>0</v>
      </c>
      <c r="AR55" s="297" t="s">
        <v>359</v>
      </c>
      <c r="AS55" s="32"/>
    </row>
    <row r="56" spans="1:45" ht="22.5">
      <c r="A56" s="48">
        <v>50</v>
      </c>
      <c r="B56" s="12" t="str">
        <f>'Encargos e Benefícios'!B55</f>
        <v>Coordenador do Núcleo Interno de Regulação  - FG-Efetivos</v>
      </c>
      <c r="C56" s="10">
        <f>'Encargos e Benefícios'!C55</f>
        <v>1</v>
      </c>
      <c r="D56" s="38">
        <v>40</v>
      </c>
      <c r="E56" s="167">
        <v>45901</v>
      </c>
      <c r="F56" s="166">
        <v>46143</v>
      </c>
      <c r="G56" s="167">
        <v>45901</v>
      </c>
      <c r="H56" s="127">
        <v>5.3199999999999997E-2</v>
      </c>
      <c r="I56" s="47">
        <f>'Encargos e Benefícios'!W55*'Gastos com Pessoal'!H56</f>
        <v>0</v>
      </c>
      <c r="J56" s="47">
        <f>'Encargos e Benefícios'!X55*'Gastos com Pessoal'!H56</f>
        <v>0</v>
      </c>
      <c r="K56" s="47">
        <f>'Encargos e Benefícios'!V55*'Gastos com Pessoal'!H56</f>
        <v>0</v>
      </c>
      <c r="L56" s="47"/>
      <c r="M56" s="165"/>
      <c r="N56" s="127"/>
      <c r="O56" s="47">
        <f>('Encargos e Benefícios'!W55+'Gastos com Pessoal'!I56)*N56</f>
        <v>0</v>
      </c>
      <c r="P56" s="47">
        <f>('Encargos e Benefícios'!X55+'Gastos com Pessoal'!J56)*N56</f>
        <v>0</v>
      </c>
      <c r="Q56" s="47">
        <f>('Encargos e Benefícios'!V55+'Gastos com Pessoal'!K56)*'Gastos com Pessoal'!N56</f>
        <v>0</v>
      </c>
      <c r="R56" s="47"/>
      <c r="S56" s="165"/>
      <c r="T56" s="127"/>
      <c r="U56" s="47"/>
      <c r="V56" s="47"/>
      <c r="W56" s="47"/>
      <c r="X56" s="47"/>
      <c r="Y56" s="165"/>
      <c r="Z56" s="127"/>
      <c r="AA56" s="47"/>
      <c r="AB56" s="47"/>
      <c r="AC56" s="47"/>
      <c r="AD56" s="47"/>
      <c r="AE56" s="165"/>
      <c r="AF56" s="127"/>
      <c r="AG56" s="47"/>
      <c r="AH56" s="47"/>
      <c r="AI56" s="47"/>
      <c r="AJ56" s="130"/>
      <c r="AK56" s="11">
        <f>'Encargos e Benefícios'!D55</f>
        <v>0</v>
      </c>
      <c r="AL56" s="11">
        <f>IF('Encargos e Benefícios'!C55=0,0,'Encargos e Benefícios'!U55/'Encargos e Benefícios'!C55)</f>
        <v>3250</v>
      </c>
      <c r="AM56" s="11">
        <f>IF('Encargos e Benefícios'!C55=0,0,'Encargos e Benefícios'!AC55/'Encargos e Benefícios'!C55)</f>
        <v>0</v>
      </c>
      <c r="AN56" s="114">
        <f>IF('Encargos e Benefícios'!C55=0,0,'Encargos e Benefícios'!AD55/'Encargos e Benefícios'!C55)</f>
        <v>3250</v>
      </c>
      <c r="AO56" s="32">
        <f t="shared" si="0"/>
        <v>0</v>
      </c>
      <c r="AP56" s="31">
        <v>0</v>
      </c>
      <c r="AQ56" s="31">
        <v>0</v>
      </c>
      <c r="AR56" s="297" t="s">
        <v>359</v>
      </c>
      <c r="AS56" s="32"/>
    </row>
    <row r="57" spans="1:45" ht="12.75">
      <c r="A57" s="48">
        <v>51</v>
      </c>
      <c r="B57" s="12" t="str">
        <f>'Encargos e Benefícios'!B56</f>
        <v>Coordenador Infraestrutura  - FG-Efetivos</v>
      </c>
      <c r="C57" s="10">
        <f>'Encargos e Benefícios'!C56</f>
        <v>1</v>
      </c>
      <c r="D57" s="38">
        <v>40</v>
      </c>
      <c r="E57" s="167">
        <v>45901</v>
      </c>
      <c r="F57" s="166">
        <v>46143</v>
      </c>
      <c r="G57" s="167">
        <v>45901</v>
      </c>
      <c r="H57" s="127">
        <v>5.3199999999999997E-2</v>
      </c>
      <c r="I57" s="47">
        <f>'Encargos e Benefícios'!W56*'Gastos com Pessoal'!H57</f>
        <v>0</v>
      </c>
      <c r="J57" s="47">
        <f>'Encargos e Benefícios'!X56*'Gastos com Pessoal'!H57</f>
        <v>0</v>
      </c>
      <c r="K57" s="47">
        <f>'Encargos e Benefícios'!V56*'Gastos com Pessoal'!H57</f>
        <v>0</v>
      </c>
      <c r="L57" s="47"/>
      <c r="M57" s="165"/>
      <c r="N57" s="127"/>
      <c r="O57" s="47">
        <f>('Encargos e Benefícios'!W56+'Gastos com Pessoal'!I57)*N57</f>
        <v>0</v>
      </c>
      <c r="P57" s="47">
        <f>('Encargos e Benefícios'!X56+'Gastos com Pessoal'!J57)*N57</f>
        <v>0</v>
      </c>
      <c r="Q57" s="47">
        <f>('Encargos e Benefícios'!V56+'Gastos com Pessoal'!K57)*'Gastos com Pessoal'!N57</f>
        <v>0</v>
      </c>
      <c r="R57" s="47"/>
      <c r="S57" s="165"/>
      <c r="T57" s="127"/>
      <c r="U57" s="47"/>
      <c r="V57" s="47"/>
      <c r="W57" s="47"/>
      <c r="X57" s="47"/>
      <c r="Y57" s="165"/>
      <c r="Z57" s="127"/>
      <c r="AA57" s="47"/>
      <c r="AB57" s="47"/>
      <c r="AC57" s="47"/>
      <c r="AD57" s="47"/>
      <c r="AE57" s="165"/>
      <c r="AF57" s="127"/>
      <c r="AG57" s="47"/>
      <c r="AH57" s="47"/>
      <c r="AI57" s="47"/>
      <c r="AJ57" s="130"/>
      <c r="AK57" s="11">
        <f>'Encargos e Benefícios'!D56</f>
        <v>0</v>
      </c>
      <c r="AL57" s="11">
        <f>IF('Encargos e Benefícios'!C56=0,0,'Encargos e Benefícios'!U56/'Encargos e Benefícios'!C56)</f>
        <v>1782.8958333333333</v>
      </c>
      <c r="AM57" s="11">
        <f>IF('Encargos e Benefícios'!C56=0,0,'Encargos e Benefícios'!AC56/'Encargos e Benefícios'!C56)</f>
        <v>0</v>
      </c>
      <c r="AN57" s="114">
        <f>IF('Encargos e Benefícios'!C56=0,0,'Encargos e Benefícios'!AD56/'Encargos e Benefícios'!C56)</f>
        <v>1782.8958333333333</v>
      </c>
      <c r="AO57" s="32">
        <f t="shared" si="0"/>
        <v>0</v>
      </c>
      <c r="AP57" s="31">
        <v>0</v>
      </c>
      <c r="AQ57" s="31">
        <v>0</v>
      </c>
      <c r="AR57" s="297" t="s">
        <v>359</v>
      </c>
      <c r="AS57" s="32"/>
    </row>
    <row r="58" spans="1:45" ht="22.5">
      <c r="A58" s="48">
        <v>52</v>
      </c>
      <c r="B58" s="12" t="str">
        <f>'Encargos e Benefícios'!B57</f>
        <v>Coordenador Técnico de Enfermagem -RT  - FG-Efetivos</v>
      </c>
      <c r="C58" s="10">
        <f>'Encargos e Benefícios'!C57</f>
        <v>1</v>
      </c>
      <c r="D58" s="38">
        <v>40</v>
      </c>
      <c r="E58" s="167">
        <v>45901</v>
      </c>
      <c r="F58" s="166">
        <v>46143</v>
      </c>
      <c r="G58" s="167">
        <v>45901</v>
      </c>
      <c r="H58" s="127">
        <v>5.3199999999999997E-2</v>
      </c>
      <c r="I58" s="47">
        <f>'Encargos e Benefícios'!W57*'Gastos com Pessoal'!H58</f>
        <v>0</v>
      </c>
      <c r="J58" s="47">
        <f>'Encargos e Benefícios'!X57*'Gastos com Pessoal'!H58</f>
        <v>0</v>
      </c>
      <c r="K58" s="47">
        <f>'Encargos e Benefícios'!V57*'Gastos com Pessoal'!H58</f>
        <v>0</v>
      </c>
      <c r="L58" s="47"/>
      <c r="M58" s="165"/>
      <c r="N58" s="127"/>
      <c r="O58" s="47">
        <f>('Encargos e Benefícios'!W57+'Gastos com Pessoal'!I58)*N58</f>
        <v>0</v>
      </c>
      <c r="P58" s="47">
        <f>('Encargos e Benefícios'!X57+'Gastos com Pessoal'!J58)*N58</f>
        <v>0</v>
      </c>
      <c r="Q58" s="47">
        <f>('Encargos e Benefícios'!V57+'Gastos com Pessoal'!K58)*'Gastos com Pessoal'!N58</f>
        <v>0</v>
      </c>
      <c r="R58" s="47"/>
      <c r="S58" s="165"/>
      <c r="T58" s="127"/>
      <c r="U58" s="47"/>
      <c r="V58" s="47"/>
      <c r="W58" s="47"/>
      <c r="X58" s="47"/>
      <c r="Y58" s="165"/>
      <c r="Z58" s="127"/>
      <c r="AA58" s="47"/>
      <c r="AB58" s="47"/>
      <c r="AC58" s="47"/>
      <c r="AD58" s="47"/>
      <c r="AE58" s="165"/>
      <c r="AF58" s="127"/>
      <c r="AG58" s="47"/>
      <c r="AH58" s="47"/>
      <c r="AI58" s="47"/>
      <c r="AJ58" s="130"/>
      <c r="AK58" s="11">
        <f>'Encargos e Benefícios'!D57</f>
        <v>0</v>
      </c>
      <c r="AL58" s="11">
        <f>IF('Encargos e Benefícios'!C57=0,0,'Encargos e Benefícios'!U57/'Encargos e Benefícios'!C57)</f>
        <v>1782.8958333333333</v>
      </c>
      <c r="AM58" s="11">
        <f>IF('Encargos e Benefícios'!C57=0,0,'Encargos e Benefícios'!AC57/'Encargos e Benefícios'!C57)</f>
        <v>0</v>
      </c>
      <c r="AN58" s="114">
        <f>IF('Encargos e Benefícios'!C57=0,0,'Encargos e Benefícios'!AD57/'Encargos e Benefícios'!C57)</f>
        <v>1782.8958333333333</v>
      </c>
      <c r="AO58" s="32">
        <f t="shared" si="0"/>
        <v>0</v>
      </c>
      <c r="AP58" s="31">
        <v>0</v>
      </c>
      <c r="AQ58" s="31">
        <v>0</v>
      </c>
      <c r="AR58" s="297" t="s">
        <v>359</v>
      </c>
      <c r="AS58" s="32"/>
    </row>
    <row r="59" spans="1:45" ht="12.75">
      <c r="A59" s="48">
        <v>53</v>
      </c>
      <c r="B59" s="12" t="str">
        <f>'Encargos e Benefícios'!B58</f>
        <v>Coordenadora da ADT  - FG-Efetivos</v>
      </c>
      <c r="C59" s="10">
        <f>'Encargos e Benefícios'!C58</f>
        <v>1</v>
      </c>
      <c r="D59" s="38">
        <v>40</v>
      </c>
      <c r="E59" s="167">
        <v>45901</v>
      </c>
      <c r="F59" s="166">
        <v>46143</v>
      </c>
      <c r="G59" s="167">
        <v>45901</v>
      </c>
      <c r="H59" s="127">
        <v>5.3199999999999997E-2</v>
      </c>
      <c r="I59" s="47">
        <f>'Encargos e Benefícios'!W58*'Gastos com Pessoal'!H59</f>
        <v>0</v>
      </c>
      <c r="J59" s="47">
        <f>'Encargos e Benefícios'!X58*'Gastos com Pessoal'!H59</f>
        <v>0</v>
      </c>
      <c r="K59" s="47">
        <f>'Encargos e Benefícios'!V58*'Gastos com Pessoal'!H59</f>
        <v>0</v>
      </c>
      <c r="L59" s="47"/>
      <c r="M59" s="165"/>
      <c r="N59" s="127"/>
      <c r="O59" s="47">
        <f>('Encargos e Benefícios'!W58+'Gastos com Pessoal'!I59)*N59</f>
        <v>0</v>
      </c>
      <c r="P59" s="47">
        <f>('Encargos e Benefícios'!X58+'Gastos com Pessoal'!J59)*N59</f>
        <v>0</v>
      </c>
      <c r="Q59" s="47">
        <f>('Encargos e Benefícios'!V58+'Gastos com Pessoal'!K59)*'Gastos com Pessoal'!N59</f>
        <v>0</v>
      </c>
      <c r="R59" s="47"/>
      <c r="S59" s="165"/>
      <c r="T59" s="127"/>
      <c r="U59" s="47"/>
      <c r="V59" s="47"/>
      <c r="W59" s="47"/>
      <c r="X59" s="47"/>
      <c r="Y59" s="165"/>
      <c r="Z59" s="127"/>
      <c r="AA59" s="47"/>
      <c r="AB59" s="47"/>
      <c r="AC59" s="47"/>
      <c r="AD59" s="47"/>
      <c r="AE59" s="165"/>
      <c r="AF59" s="127"/>
      <c r="AG59" s="47"/>
      <c r="AH59" s="47"/>
      <c r="AI59" s="47"/>
      <c r="AJ59" s="130"/>
      <c r="AK59" s="11">
        <f>'Encargos e Benefícios'!D58</f>
        <v>0</v>
      </c>
      <c r="AL59" s="11">
        <f>IF('Encargos e Benefícios'!C58=0,0,'Encargos e Benefícios'!U58/'Encargos e Benefícios'!C58)</f>
        <v>1782.8958333333333</v>
      </c>
      <c r="AM59" s="11">
        <f>IF('Encargos e Benefícios'!C58=0,0,'Encargos e Benefícios'!AC58/'Encargos e Benefícios'!C58)</f>
        <v>0</v>
      </c>
      <c r="AN59" s="114">
        <f>IF('Encargos e Benefícios'!C58=0,0,'Encargos e Benefícios'!AD58/'Encargos e Benefícios'!C58)</f>
        <v>1782.8958333333333</v>
      </c>
      <c r="AO59" s="32">
        <f t="shared" si="0"/>
        <v>0</v>
      </c>
      <c r="AP59" s="31">
        <v>0</v>
      </c>
      <c r="AQ59" s="31">
        <v>0</v>
      </c>
      <c r="AR59" s="297" t="s">
        <v>359</v>
      </c>
      <c r="AS59" s="32"/>
    </row>
    <row r="60" spans="1:45" ht="22.5">
      <c r="A60" s="48">
        <v>54</v>
      </c>
      <c r="B60" s="12" t="str">
        <f>'Encargos e Benefícios'!B59</f>
        <v>Coordenadora da Unidade Cirúrgica - Enfermeiro  - FG-Efetivos</v>
      </c>
      <c r="C60" s="10">
        <f>'Encargos e Benefícios'!C59</f>
        <v>1</v>
      </c>
      <c r="D60" s="38">
        <v>40</v>
      </c>
      <c r="E60" s="167">
        <v>45901</v>
      </c>
      <c r="F60" s="166">
        <v>46143</v>
      </c>
      <c r="G60" s="167">
        <v>45901</v>
      </c>
      <c r="H60" s="127">
        <v>5.3199999999999997E-2</v>
      </c>
      <c r="I60" s="47">
        <f>'Encargos e Benefícios'!W59*'Gastos com Pessoal'!H60</f>
        <v>0</v>
      </c>
      <c r="J60" s="47">
        <f>'Encargos e Benefícios'!X59*'Gastos com Pessoal'!H60</f>
        <v>0</v>
      </c>
      <c r="K60" s="47">
        <f>'Encargos e Benefícios'!V59*'Gastos com Pessoal'!H60</f>
        <v>0</v>
      </c>
      <c r="L60" s="47"/>
      <c r="M60" s="165"/>
      <c r="N60" s="127"/>
      <c r="O60" s="47">
        <f>('Encargos e Benefícios'!W59+'Gastos com Pessoal'!I60)*N60</f>
        <v>0</v>
      </c>
      <c r="P60" s="47">
        <f>('Encargos e Benefícios'!X59+'Gastos com Pessoal'!J60)*N60</f>
        <v>0</v>
      </c>
      <c r="Q60" s="47">
        <f>('Encargos e Benefícios'!V59+'Gastos com Pessoal'!K60)*'Gastos com Pessoal'!N60</f>
        <v>0</v>
      </c>
      <c r="R60" s="47"/>
      <c r="S60" s="165"/>
      <c r="T60" s="127"/>
      <c r="U60" s="47"/>
      <c r="V60" s="47"/>
      <c r="W60" s="47"/>
      <c r="X60" s="47"/>
      <c r="Y60" s="165"/>
      <c r="Z60" s="127"/>
      <c r="AA60" s="47"/>
      <c r="AB60" s="47"/>
      <c r="AC60" s="47"/>
      <c r="AD60" s="47"/>
      <c r="AE60" s="165"/>
      <c r="AF60" s="127"/>
      <c r="AG60" s="47"/>
      <c r="AH60" s="47"/>
      <c r="AI60" s="47"/>
      <c r="AJ60" s="130"/>
      <c r="AK60" s="11">
        <f>'Encargos e Benefícios'!D59</f>
        <v>0</v>
      </c>
      <c r="AL60" s="11">
        <f>IF('Encargos e Benefícios'!C59=0,0,'Encargos e Benefícios'!U59/'Encargos e Benefícios'!C59)</f>
        <v>1782.8958333333333</v>
      </c>
      <c r="AM60" s="11">
        <f>IF('Encargos e Benefícios'!C59=0,0,'Encargos e Benefícios'!AC59/'Encargos e Benefícios'!C59)</f>
        <v>0</v>
      </c>
      <c r="AN60" s="114">
        <f>IF('Encargos e Benefícios'!C59=0,0,'Encargos e Benefícios'!AD59/'Encargos e Benefícios'!C59)</f>
        <v>1782.8958333333333</v>
      </c>
      <c r="AO60" s="32">
        <f t="shared" si="0"/>
        <v>0</v>
      </c>
      <c r="AP60" s="31">
        <v>0</v>
      </c>
      <c r="AQ60" s="31">
        <v>0</v>
      </c>
      <c r="AR60" s="297" t="s">
        <v>359</v>
      </c>
      <c r="AS60" s="32"/>
    </row>
    <row r="61" spans="1:45" ht="22.5">
      <c r="A61" s="48">
        <v>55</v>
      </c>
      <c r="B61" s="12" t="str">
        <f>'Encargos e Benefícios'!B60</f>
        <v>Coordenadora da Unidade da Maternidade - Enfermeiro  - FG-Efetivos</v>
      </c>
      <c r="C61" s="10">
        <f>'Encargos e Benefícios'!C60</f>
        <v>1</v>
      </c>
      <c r="D61" s="38">
        <v>40</v>
      </c>
      <c r="E61" s="167">
        <v>45901</v>
      </c>
      <c r="F61" s="166">
        <v>46143</v>
      </c>
      <c r="G61" s="167">
        <v>45901</v>
      </c>
      <c r="H61" s="127">
        <v>5.3199999999999997E-2</v>
      </c>
      <c r="I61" s="47">
        <f>'Encargos e Benefícios'!W60*'Gastos com Pessoal'!H61</f>
        <v>0</v>
      </c>
      <c r="J61" s="47">
        <f>'Encargos e Benefícios'!X60*'Gastos com Pessoal'!H61</f>
        <v>0</v>
      </c>
      <c r="K61" s="47">
        <f>'Encargos e Benefícios'!V60*'Gastos com Pessoal'!H61</f>
        <v>0</v>
      </c>
      <c r="L61" s="47"/>
      <c r="M61" s="165"/>
      <c r="N61" s="127"/>
      <c r="O61" s="47">
        <f>('Encargos e Benefícios'!W60+'Gastos com Pessoal'!I61)*N61</f>
        <v>0</v>
      </c>
      <c r="P61" s="47">
        <f>('Encargos e Benefícios'!X60+'Gastos com Pessoal'!J61)*N61</f>
        <v>0</v>
      </c>
      <c r="Q61" s="47">
        <f>('Encargos e Benefícios'!V60+'Gastos com Pessoal'!K61)*'Gastos com Pessoal'!N61</f>
        <v>0</v>
      </c>
      <c r="R61" s="47"/>
      <c r="S61" s="165"/>
      <c r="T61" s="127"/>
      <c r="U61" s="47"/>
      <c r="V61" s="47"/>
      <c r="W61" s="47"/>
      <c r="X61" s="47"/>
      <c r="Y61" s="165"/>
      <c r="Z61" s="127"/>
      <c r="AA61" s="47"/>
      <c r="AB61" s="47"/>
      <c r="AC61" s="47"/>
      <c r="AD61" s="47"/>
      <c r="AE61" s="165"/>
      <c r="AF61" s="127"/>
      <c r="AG61" s="47"/>
      <c r="AH61" s="47"/>
      <c r="AI61" s="47"/>
      <c r="AJ61" s="130"/>
      <c r="AK61" s="11">
        <f>'Encargos e Benefícios'!D60</f>
        <v>0</v>
      </c>
      <c r="AL61" s="11">
        <f>IF('Encargos e Benefícios'!C60=0,0,'Encargos e Benefícios'!U60/'Encargos e Benefícios'!C60)</f>
        <v>1782.8958333333333</v>
      </c>
      <c r="AM61" s="11">
        <f>IF('Encargos e Benefícios'!C60=0,0,'Encargos e Benefícios'!AC60/'Encargos e Benefícios'!C60)</f>
        <v>0</v>
      </c>
      <c r="AN61" s="114">
        <f>IF('Encargos e Benefícios'!C60=0,0,'Encargos e Benefícios'!AD60/'Encargos e Benefícios'!C60)</f>
        <v>1782.8958333333333</v>
      </c>
      <c r="AO61" s="32">
        <f t="shared" si="0"/>
        <v>0</v>
      </c>
      <c r="AP61" s="31">
        <v>0</v>
      </c>
      <c r="AQ61" s="31">
        <v>0</v>
      </c>
      <c r="AR61" s="297" t="s">
        <v>359</v>
      </c>
      <c r="AS61" s="32"/>
    </row>
    <row r="62" spans="1:45" ht="33.75">
      <c r="A62" s="48">
        <v>56</v>
      </c>
      <c r="B62" s="12" t="str">
        <f>'Encargos e Benefícios'!B61</f>
        <v>Coordenadora da Unidade de Pacientes Externos/Urgência e Emergência  - FG-Efetivos</v>
      </c>
      <c r="C62" s="10">
        <f>'Encargos e Benefícios'!C61</f>
        <v>1</v>
      </c>
      <c r="D62" s="38">
        <v>40</v>
      </c>
      <c r="E62" s="167">
        <v>45901</v>
      </c>
      <c r="F62" s="166">
        <v>46143</v>
      </c>
      <c r="G62" s="167">
        <v>45901</v>
      </c>
      <c r="H62" s="127">
        <v>5.3199999999999997E-2</v>
      </c>
      <c r="I62" s="47">
        <f>'Encargos e Benefícios'!W61*'Gastos com Pessoal'!H62</f>
        <v>0</v>
      </c>
      <c r="J62" s="47">
        <f>'Encargos e Benefícios'!X61*'Gastos com Pessoal'!H62</f>
        <v>0</v>
      </c>
      <c r="K62" s="47">
        <f>'Encargos e Benefícios'!V61*'Gastos com Pessoal'!H62</f>
        <v>0</v>
      </c>
      <c r="L62" s="47"/>
      <c r="M62" s="165"/>
      <c r="N62" s="127"/>
      <c r="O62" s="47">
        <f>('Encargos e Benefícios'!W61+'Gastos com Pessoal'!I62)*N62</f>
        <v>0</v>
      </c>
      <c r="P62" s="47">
        <f>('Encargos e Benefícios'!X61+'Gastos com Pessoal'!J62)*N62</f>
        <v>0</v>
      </c>
      <c r="Q62" s="47">
        <f>('Encargos e Benefícios'!V61+'Gastos com Pessoal'!K62)*'Gastos com Pessoal'!N62</f>
        <v>0</v>
      </c>
      <c r="R62" s="47"/>
      <c r="S62" s="165"/>
      <c r="T62" s="127"/>
      <c r="U62" s="47"/>
      <c r="V62" s="47"/>
      <c r="W62" s="47"/>
      <c r="X62" s="47"/>
      <c r="Y62" s="165"/>
      <c r="Z62" s="127"/>
      <c r="AA62" s="47"/>
      <c r="AB62" s="47"/>
      <c r="AC62" s="47"/>
      <c r="AD62" s="47"/>
      <c r="AE62" s="165"/>
      <c r="AF62" s="127"/>
      <c r="AG62" s="47"/>
      <c r="AH62" s="47"/>
      <c r="AI62" s="47"/>
      <c r="AJ62" s="130"/>
      <c r="AK62" s="11">
        <f>'Encargos e Benefícios'!D61</f>
        <v>0</v>
      </c>
      <c r="AL62" s="11">
        <f>IF('Encargos e Benefícios'!C61=0,0,'Encargos e Benefícios'!U61/'Encargos e Benefícios'!C61)</f>
        <v>1782.8958333333333</v>
      </c>
      <c r="AM62" s="11">
        <f>IF('Encargos e Benefícios'!C61=0,0,'Encargos e Benefícios'!AC61/'Encargos e Benefícios'!C61)</f>
        <v>0</v>
      </c>
      <c r="AN62" s="114">
        <f>IF('Encargos e Benefícios'!C61=0,0,'Encargos e Benefícios'!AD61/'Encargos e Benefícios'!C61)</f>
        <v>1782.8958333333333</v>
      </c>
      <c r="AO62" s="32">
        <f t="shared" si="0"/>
        <v>0</v>
      </c>
      <c r="AP62" s="31">
        <v>0</v>
      </c>
      <c r="AQ62" s="31">
        <v>0</v>
      </c>
      <c r="AR62" s="297" t="s">
        <v>359</v>
      </c>
      <c r="AS62" s="32"/>
    </row>
    <row r="63" spans="1:45" ht="22.5">
      <c r="A63" s="48">
        <v>57</v>
      </c>
      <c r="B63" s="12" t="str">
        <f>'Encargos e Benefícios'!B62</f>
        <v>Coordenadora das Unidades de Internação -Enfermeiro  - FG-Efetivos</v>
      </c>
      <c r="C63" s="10">
        <f>'Encargos e Benefícios'!C62</f>
        <v>1</v>
      </c>
      <c r="D63" s="38">
        <v>40</v>
      </c>
      <c r="E63" s="167">
        <v>45901</v>
      </c>
      <c r="F63" s="166">
        <v>46143</v>
      </c>
      <c r="G63" s="167">
        <v>45901</v>
      </c>
      <c r="H63" s="127">
        <v>5.3199999999999997E-2</v>
      </c>
      <c r="I63" s="47">
        <f>'Encargos e Benefícios'!W62*'Gastos com Pessoal'!H63</f>
        <v>0</v>
      </c>
      <c r="J63" s="47">
        <f>'Encargos e Benefícios'!X62*'Gastos com Pessoal'!H63</f>
        <v>0</v>
      </c>
      <c r="K63" s="47">
        <f>'Encargos e Benefícios'!V62*'Gastos com Pessoal'!H63</f>
        <v>0</v>
      </c>
      <c r="L63" s="47"/>
      <c r="M63" s="165"/>
      <c r="N63" s="127"/>
      <c r="O63" s="47">
        <f>('Encargos e Benefícios'!W62+'Gastos com Pessoal'!I63)*N63</f>
        <v>0</v>
      </c>
      <c r="P63" s="47">
        <f>('Encargos e Benefícios'!X62+'Gastos com Pessoal'!J63)*N63</f>
        <v>0</v>
      </c>
      <c r="Q63" s="47">
        <f>('Encargos e Benefícios'!V62+'Gastos com Pessoal'!K63)*'Gastos com Pessoal'!N63</f>
        <v>0</v>
      </c>
      <c r="R63" s="47"/>
      <c r="S63" s="165"/>
      <c r="T63" s="127"/>
      <c r="U63" s="47"/>
      <c r="V63" s="47"/>
      <c r="W63" s="47"/>
      <c r="X63" s="47"/>
      <c r="Y63" s="165"/>
      <c r="Z63" s="127"/>
      <c r="AA63" s="47"/>
      <c r="AB63" s="47"/>
      <c r="AC63" s="47"/>
      <c r="AD63" s="47"/>
      <c r="AE63" s="165"/>
      <c r="AF63" s="127"/>
      <c r="AG63" s="47"/>
      <c r="AH63" s="47"/>
      <c r="AI63" s="47"/>
      <c r="AJ63" s="130"/>
      <c r="AK63" s="11">
        <f>'Encargos e Benefícios'!D62</f>
        <v>0</v>
      </c>
      <c r="AL63" s="11">
        <f>IF('Encargos e Benefícios'!C62=0,0,'Encargos e Benefícios'!U62/'Encargos e Benefícios'!C62)</f>
        <v>1782.8958333333333</v>
      </c>
      <c r="AM63" s="11">
        <f>IF('Encargos e Benefícios'!C62=0,0,'Encargos e Benefícios'!AC62/'Encargos e Benefícios'!C62)</f>
        <v>0</v>
      </c>
      <c r="AN63" s="114">
        <f>IF('Encargos e Benefícios'!C62=0,0,'Encargos e Benefícios'!AD62/'Encargos e Benefícios'!C62)</f>
        <v>1782.8958333333333</v>
      </c>
      <c r="AO63" s="32">
        <f t="shared" si="0"/>
        <v>0</v>
      </c>
      <c r="AP63" s="31">
        <v>0</v>
      </c>
      <c r="AQ63" s="31">
        <v>0</v>
      </c>
      <c r="AR63" s="297" t="s">
        <v>359</v>
      </c>
      <c r="AS63" s="32"/>
    </row>
    <row r="64" spans="1:45" ht="22.5">
      <c r="A64" s="48">
        <v>58</v>
      </c>
      <c r="B64" s="12" t="str">
        <f>'Encargos e Benefícios'!B63</f>
        <v>Coordenadora de Compras e Logistica  - FG-Efetivos</v>
      </c>
      <c r="C64" s="10">
        <f>'Encargos e Benefícios'!C63</f>
        <v>1</v>
      </c>
      <c r="D64" s="38">
        <v>40</v>
      </c>
      <c r="E64" s="167">
        <v>45901</v>
      </c>
      <c r="F64" s="166">
        <v>46143</v>
      </c>
      <c r="G64" s="167">
        <v>45901</v>
      </c>
      <c r="H64" s="127">
        <v>5.3199999999999997E-2</v>
      </c>
      <c r="I64" s="47">
        <f>'Encargos e Benefícios'!W63*'Gastos com Pessoal'!H64</f>
        <v>0</v>
      </c>
      <c r="J64" s="47">
        <f>'Encargos e Benefícios'!X63*'Gastos com Pessoal'!H64</f>
        <v>0</v>
      </c>
      <c r="K64" s="47">
        <f>'Encargos e Benefícios'!V63*'Gastos com Pessoal'!H64</f>
        <v>0</v>
      </c>
      <c r="L64" s="47"/>
      <c r="M64" s="165"/>
      <c r="N64" s="127"/>
      <c r="O64" s="47">
        <f>('Encargos e Benefícios'!W63+'Gastos com Pessoal'!I64)*N64</f>
        <v>0</v>
      </c>
      <c r="P64" s="47">
        <f>('Encargos e Benefícios'!X63+'Gastos com Pessoal'!J64)*N64</f>
        <v>0</v>
      </c>
      <c r="Q64" s="47">
        <f>('Encargos e Benefícios'!V63+'Gastos com Pessoal'!K64)*'Gastos com Pessoal'!N64</f>
        <v>0</v>
      </c>
      <c r="R64" s="47"/>
      <c r="S64" s="165"/>
      <c r="T64" s="127"/>
      <c r="U64" s="47"/>
      <c r="V64" s="47"/>
      <c r="W64" s="47"/>
      <c r="X64" s="47"/>
      <c r="Y64" s="165"/>
      <c r="Z64" s="127"/>
      <c r="AA64" s="47"/>
      <c r="AB64" s="47"/>
      <c r="AC64" s="47"/>
      <c r="AD64" s="47"/>
      <c r="AE64" s="165"/>
      <c r="AF64" s="127"/>
      <c r="AG64" s="47"/>
      <c r="AH64" s="47"/>
      <c r="AI64" s="47"/>
      <c r="AJ64" s="130"/>
      <c r="AK64" s="11">
        <f>'Encargos e Benefícios'!D63</f>
        <v>0</v>
      </c>
      <c r="AL64" s="11">
        <f>IF('Encargos e Benefícios'!C63=0,0,'Encargos e Benefícios'!U63/'Encargos e Benefícios'!C63)</f>
        <v>1782.8958333333333</v>
      </c>
      <c r="AM64" s="11">
        <f>IF('Encargos e Benefícios'!C63=0,0,'Encargos e Benefícios'!AC63/'Encargos e Benefícios'!C63)</f>
        <v>0</v>
      </c>
      <c r="AN64" s="114">
        <f>IF('Encargos e Benefícios'!C63=0,0,'Encargos e Benefícios'!AD63/'Encargos e Benefícios'!C63)</f>
        <v>1782.8958333333333</v>
      </c>
      <c r="AO64" s="32">
        <f t="shared" si="0"/>
        <v>0</v>
      </c>
      <c r="AP64" s="31">
        <v>0</v>
      </c>
      <c r="AQ64" s="31">
        <v>0</v>
      </c>
      <c r="AR64" s="297" t="s">
        <v>359</v>
      </c>
      <c r="AS64" s="32"/>
    </row>
    <row r="65" spans="1:45" ht="12.75">
      <c r="A65" s="48">
        <v>59</v>
      </c>
      <c r="B65" s="12" t="str">
        <f>'Encargos e Benefícios'!B64</f>
        <v>Coordenadora de Finanças  - FG-Efetivos</v>
      </c>
      <c r="C65" s="10">
        <f>'Encargos e Benefícios'!C64</f>
        <v>1</v>
      </c>
      <c r="D65" s="38">
        <v>40</v>
      </c>
      <c r="E65" s="167">
        <v>45901</v>
      </c>
      <c r="F65" s="166">
        <v>46143</v>
      </c>
      <c r="G65" s="167">
        <v>45901</v>
      </c>
      <c r="H65" s="127">
        <v>5.3199999999999997E-2</v>
      </c>
      <c r="I65" s="47">
        <f>'Encargos e Benefícios'!W64*'Gastos com Pessoal'!H65</f>
        <v>0</v>
      </c>
      <c r="J65" s="47">
        <f>'Encargos e Benefícios'!X64*'Gastos com Pessoal'!H65</f>
        <v>0</v>
      </c>
      <c r="K65" s="47">
        <f>'Encargos e Benefícios'!V64*'Gastos com Pessoal'!H65</f>
        <v>0</v>
      </c>
      <c r="L65" s="47"/>
      <c r="M65" s="165"/>
      <c r="N65" s="127"/>
      <c r="O65" s="47">
        <f>('Encargos e Benefícios'!W64+'Gastos com Pessoal'!I65)*N65</f>
        <v>0</v>
      </c>
      <c r="P65" s="47">
        <f>('Encargos e Benefícios'!X64+'Gastos com Pessoal'!J65)*N65</f>
        <v>0</v>
      </c>
      <c r="Q65" s="47">
        <f>('Encargos e Benefícios'!V64+'Gastos com Pessoal'!K65)*'Gastos com Pessoal'!N65</f>
        <v>0</v>
      </c>
      <c r="R65" s="47"/>
      <c r="S65" s="165"/>
      <c r="T65" s="127"/>
      <c r="U65" s="47"/>
      <c r="V65" s="47"/>
      <c r="W65" s="47"/>
      <c r="X65" s="47"/>
      <c r="Y65" s="165"/>
      <c r="Z65" s="127"/>
      <c r="AA65" s="47"/>
      <c r="AB65" s="47"/>
      <c r="AC65" s="47"/>
      <c r="AD65" s="47"/>
      <c r="AE65" s="165"/>
      <c r="AF65" s="127"/>
      <c r="AG65" s="47"/>
      <c r="AH65" s="47"/>
      <c r="AI65" s="47"/>
      <c r="AJ65" s="130"/>
      <c r="AK65" s="11">
        <f>'Encargos e Benefícios'!D64</f>
        <v>0</v>
      </c>
      <c r="AL65" s="11">
        <f>IF('Encargos e Benefícios'!C64=0,0,'Encargos e Benefícios'!U64/'Encargos e Benefícios'!C64)</f>
        <v>1782.8958333333333</v>
      </c>
      <c r="AM65" s="11">
        <f>IF('Encargos e Benefícios'!C64=0,0,'Encargos e Benefícios'!AC64/'Encargos e Benefícios'!C64)</f>
        <v>0</v>
      </c>
      <c r="AN65" s="114">
        <f>IF('Encargos e Benefícios'!C64=0,0,'Encargos e Benefícios'!AD64/'Encargos e Benefícios'!C64)</f>
        <v>1782.8958333333333</v>
      </c>
      <c r="AO65" s="32">
        <f t="shared" si="0"/>
        <v>0</v>
      </c>
      <c r="AP65" s="31">
        <v>0</v>
      </c>
      <c r="AQ65" s="31">
        <v>0</v>
      </c>
      <c r="AR65" s="297" t="s">
        <v>359</v>
      </c>
      <c r="AS65" s="32"/>
    </row>
    <row r="66" spans="1:45" ht="22.5">
      <c r="A66" s="48">
        <v>60</v>
      </c>
      <c r="B66" s="12" t="str">
        <f>'Encargos e Benefícios'!B65</f>
        <v>Coordenadora de Gestão de Pessoas  - FG-Efetivos</v>
      </c>
      <c r="C66" s="10">
        <f>'Encargos e Benefícios'!C65</f>
        <v>1</v>
      </c>
      <c r="D66" s="38">
        <v>40</v>
      </c>
      <c r="E66" s="167">
        <v>45901</v>
      </c>
      <c r="F66" s="166">
        <v>46143</v>
      </c>
      <c r="G66" s="167">
        <v>45901</v>
      </c>
      <c r="H66" s="127">
        <v>5.3199999999999997E-2</v>
      </c>
      <c r="I66" s="47">
        <f>'Encargos e Benefícios'!W65*'Gastos com Pessoal'!H66</f>
        <v>0</v>
      </c>
      <c r="J66" s="47">
        <f>'Encargos e Benefícios'!X65*'Gastos com Pessoal'!H66</f>
        <v>0</v>
      </c>
      <c r="K66" s="47">
        <f>'Encargos e Benefícios'!V65*'Gastos com Pessoal'!H66</f>
        <v>0</v>
      </c>
      <c r="L66" s="47"/>
      <c r="M66" s="165"/>
      <c r="N66" s="127"/>
      <c r="O66" s="47">
        <f>('Encargos e Benefícios'!W65+'Gastos com Pessoal'!I66)*N66</f>
        <v>0</v>
      </c>
      <c r="P66" s="47">
        <f>('Encargos e Benefícios'!X65+'Gastos com Pessoal'!J66)*N66</f>
        <v>0</v>
      </c>
      <c r="Q66" s="47">
        <f>('Encargos e Benefícios'!V65+'Gastos com Pessoal'!K66)*'Gastos com Pessoal'!N66</f>
        <v>0</v>
      </c>
      <c r="R66" s="47"/>
      <c r="S66" s="165"/>
      <c r="T66" s="127"/>
      <c r="U66" s="47"/>
      <c r="V66" s="47"/>
      <c r="W66" s="47"/>
      <c r="X66" s="47"/>
      <c r="Y66" s="165"/>
      <c r="Z66" s="127"/>
      <c r="AA66" s="47"/>
      <c r="AB66" s="47"/>
      <c r="AC66" s="47"/>
      <c r="AD66" s="47"/>
      <c r="AE66" s="165"/>
      <c r="AF66" s="127"/>
      <c r="AG66" s="47"/>
      <c r="AH66" s="47"/>
      <c r="AI66" s="47"/>
      <c r="AJ66" s="130"/>
      <c r="AK66" s="11">
        <f>'Encargos e Benefícios'!D65</f>
        <v>0</v>
      </c>
      <c r="AL66" s="11">
        <f>IF('Encargos e Benefícios'!C65=0,0,'Encargos e Benefícios'!U65/'Encargos e Benefícios'!C65)</f>
        <v>1782.8958333333333</v>
      </c>
      <c r="AM66" s="11">
        <f>IF('Encargos e Benefícios'!C65=0,0,'Encargos e Benefícios'!AC65/'Encargos e Benefícios'!C65)</f>
        <v>0</v>
      </c>
      <c r="AN66" s="114">
        <f>IF('Encargos e Benefícios'!C65=0,0,'Encargos e Benefícios'!AD65/'Encargos e Benefícios'!C65)</f>
        <v>1782.8958333333333</v>
      </c>
      <c r="AO66" s="32">
        <f t="shared" si="0"/>
        <v>0</v>
      </c>
      <c r="AP66" s="31">
        <v>0</v>
      </c>
      <c r="AQ66" s="31">
        <v>0</v>
      </c>
      <c r="AR66" s="297" t="s">
        <v>359</v>
      </c>
      <c r="AS66" s="32"/>
    </row>
    <row r="67" spans="1:45" ht="12.75">
      <c r="A67" s="48">
        <v>61</v>
      </c>
      <c r="B67" s="12" t="str">
        <f>'Encargos e Benefícios'!B66</f>
        <v>Coordenadora de Hotelaria  - FG-Efetivos</v>
      </c>
      <c r="C67" s="10">
        <f>'Encargos e Benefícios'!C66</f>
        <v>1</v>
      </c>
      <c r="D67" s="38">
        <v>40</v>
      </c>
      <c r="E67" s="167">
        <v>45901</v>
      </c>
      <c r="F67" s="166">
        <v>46143</v>
      </c>
      <c r="G67" s="167">
        <v>45901</v>
      </c>
      <c r="H67" s="127">
        <v>5.3199999999999997E-2</v>
      </c>
      <c r="I67" s="47">
        <f>'Encargos e Benefícios'!W66*'Gastos com Pessoal'!H67</f>
        <v>0</v>
      </c>
      <c r="J67" s="47">
        <f>'Encargos e Benefícios'!X66*'Gastos com Pessoal'!H67</f>
        <v>0</v>
      </c>
      <c r="K67" s="47">
        <f>'Encargos e Benefícios'!V66*'Gastos com Pessoal'!H67</f>
        <v>0</v>
      </c>
      <c r="L67" s="47"/>
      <c r="M67" s="165"/>
      <c r="N67" s="127"/>
      <c r="O67" s="47">
        <f>('Encargos e Benefícios'!W66+'Gastos com Pessoal'!I67)*N67</f>
        <v>0</v>
      </c>
      <c r="P67" s="47">
        <f>('Encargos e Benefícios'!X66+'Gastos com Pessoal'!J67)*N67</f>
        <v>0</v>
      </c>
      <c r="Q67" s="47">
        <f>('Encargos e Benefícios'!V66+'Gastos com Pessoal'!K67)*'Gastos com Pessoal'!N67</f>
        <v>0</v>
      </c>
      <c r="R67" s="47"/>
      <c r="S67" s="165"/>
      <c r="T67" s="127"/>
      <c r="U67" s="47"/>
      <c r="V67" s="47"/>
      <c r="W67" s="47"/>
      <c r="X67" s="47"/>
      <c r="Y67" s="165"/>
      <c r="Z67" s="127"/>
      <c r="AA67" s="47"/>
      <c r="AB67" s="47"/>
      <c r="AC67" s="47"/>
      <c r="AD67" s="47"/>
      <c r="AE67" s="165"/>
      <c r="AF67" s="127"/>
      <c r="AG67" s="47"/>
      <c r="AH67" s="47"/>
      <c r="AI67" s="47"/>
      <c r="AJ67" s="130"/>
      <c r="AK67" s="11">
        <f>'Encargos e Benefícios'!D66</f>
        <v>0</v>
      </c>
      <c r="AL67" s="11">
        <f>IF('Encargos e Benefícios'!C66=0,0,'Encargos e Benefícios'!U66/'Encargos e Benefícios'!C66)</f>
        <v>1782.8958333333333</v>
      </c>
      <c r="AM67" s="11">
        <f>IF('Encargos e Benefícios'!C66=0,0,'Encargos e Benefícios'!AC66/'Encargos e Benefícios'!C66)</f>
        <v>0</v>
      </c>
      <c r="AN67" s="114">
        <f>IF('Encargos e Benefícios'!C66=0,0,'Encargos e Benefícios'!AD66/'Encargos e Benefícios'!C66)</f>
        <v>1782.8958333333333</v>
      </c>
      <c r="AO67" s="32">
        <f t="shared" si="0"/>
        <v>0</v>
      </c>
      <c r="AP67" s="31">
        <v>0</v>
      </c>
      <c r="AQ67" s="31">
        <v>0</v>
      </c>
      <c r="AR67" s="297" t="s">
        <v>359</v>
      </c>
      <c r="AS67" s="32"/>
    </row>
    <row r="68" spans="1:45" ht="22.5">
      <c r="A68" s="48">
        <v>62</v>
      </c>
      <c r="B68" s="12" t="str">
        <f>'Encargos e Benefícios'!B67</f>
        <v>Coordenadora do Núcleo de Risco -Enfermeiro  - FG-Efetivos</v>
      </c>
      <c r="C68" s="10">
        <f>'Encargos e Benefícios'!C67</f>
        <v>1</v>
      </c>
      <c r="D68" s="38">
        <v>40</v>
      </c>
      <c r="E68" s="167">
        <v>45901</v>
      </c>
      <c r="F68" s="166">
        <v>46143</v>
      </c>
      <c r="G68" s="167">
        <v>45901</v>
      </c>
      <c r="H68" s="127">
        <v>5.3199999999999997E-2</v>
      </c>
      <c r="I68" s="47">
        <f>'Encargos e Benefícios'!W67*'Gastos com Pessoal'!H68</f>
        <v>0</v>
      </c>
      <c r="J68" s="47">
        <f>'Encargos e Benefícios'!X67*'Gastos com Pessoal'!H68</f>
        <v>0</v>
      </c>
      <c r="K68" s="47">
        <f>'Encargos e Benefícios'!V67*'Gastos com Pessoal'!H68</f>
        <v>0</v>
      </c>
      <c r="L68" s="47"/>
      <c r="M68" s="165"/>
      <c r="N68" s="127"/>
      <c r="O68" s="47">
        <f>('Encargos e Benefícios'!W67+'Gastos com Pessoal'!I68)*N68</f>
        <v>0</v>
      </c>
      <c r="P68" s="47">
        <f>('Encargos e Benefícios'!X67+'Gastos com Pessoal'!J68)*N68</f>
        <v>0</v>
      </c>
      <c r="Q68" s="47">
        <f>('Encargos e Benefícios'!V67+'Gastos com Pessoal'!K68)*'Gastos com Pessoal'!N68</f>
        <v>0</v>
      </c>
      <c r="R68" s="47"/>
      <c r="S68" s="165"/>
      <c r="T68" s="127"/>
      <c r="U68" s="47"/>
      <c r="V68" s="47"/>
      <c r="W68" s="47"/>
      <c r="X68" s="47"/>
      <c r="Y68" s="165"/>
      <c r="Z68" s="127"/>
      <c r="AA68" s="47"/>
      <c r="AB68" s="47"/>
      <c r="AC68" s="47"/>
      <c r="AD68" s="47"/>
      <c r="AE68" s="165"/>
      <c r="AF68" s="127"/>
      <c r="AG68" s="47"/>
      <c r="AH68" s="47"/>
      <c r="AI68" s="47"/>
      <c r="AJ68" s="130"/>
      <c r="AK68" s="11">
        <f>'Encargos e Benefícios'!D67</f>
        <v>0</v>
      </c>
      <c r="AL68" s="11">
        <f>IF('Encargos e Benefícios'!C67=0,0,'Encargos e Benefícios'!U67/'Encargos e Benefícios'!C67)</f>
        <v>3250</v>
      </c>
      <c r="AM68" s="11">
        <f>IF('Encargos e Benefícios'!C67=0,0,'Encargos e Benefícios'!AC67/'Encargos e Benefícios'!C67)</f>
        <v>0</v>
      </c>
      <c r="AN68" s="114">
        <f>IF('Encargos e Benefícios'!C67=0,0,'Encargos e Benefícios'!AD67/'Encargos e Benefícios'!C67)</f>
        <v>3250</v>
      </c>
      <c r="AO68" s="32">
        <f t="shared" si="0"/>
        <v>0</v>
      </c>
      <c r="AP68" s="31">
        <v>0</v>
      </c>
      <c r="AQ68" s="31">
        <v>0</v>
      </c>
      <c r="AR68" s="297" t="s">
        <v>359</v>
      </c>
      <c r="AS68" s="32"/>
    </row>
    <row r="69" spans="1:45" ht="12.75">
      <c r="A69" s="48">
        <v>63</v>
      </c>
      <c r="B69" s="12" t="str">
        <f>'Encargos e Benefícios'!B68</f>
        <v>Gerente Administrativo   - FG-Efetivos</v>
      </c>
      <c r="C69" s="10">
        <f>'Encargos e Benefícios'!C68</f>
        <v>1</v>
      </c>
      <c r="D69" s="38">
        <v>40</v>
      </c>
      <c r="E69" s="167">
        <v>45901</v>
      </c>
      <c r="F69" s="166">
        <v>46143</v>
      </c>
      <c r="G69" s="167">
        <v>45901</v>
      </c>
      <c r="H69" s="127">
        <v>5.3199999999999997E-2</v>
      </c>
      <c r="I69" s="47">
        <f>'Encargos e Benefícios'!W68*'Gastos com Pessoal'!H69</f>
        <v>0</v>
      </c>
      <c r="J69" s="47">
        <f>'Encargos e Benefícios'!X68*'Gastos com Pessoal'!H69</f>
        <v>0</v>
      </c>
      <c r="K69" s="47">
        <f>'Encargos e Benefícios'!V68*'Gastos com Pessoal'!H69</f>
        <v>0</v>
      </c>
      <c r="L69" s="47"/>
      <c r="M69" s="165"/>
      <c r="N69" s="127"/>
      <c r="O69" s="47">
        <f>('Encargos e Benefícios'!W68+'Gastos com Pessoal'!I69)*N69</f>
        <v>0</v>
      </c>
      <c r="P69" s="47">
        <f>('Encargos e Benefícios'!X68+'Gastos com Pessoal'!J69)*N69</f>
        <v>0</v>
      </c>
      <c r="Q69" s="47">
        <f>('Encargos e Benefícios'!V68+'Gastos com Pessoal'!K69)*'Gastos com Pessoal'!N69</f>
        <v>0</v>
      </c>
      <c r="R69" s="47"/>
      <c r="S69" s="165"/>
      <c r="T69" s="127"/>
      <c r="U69" s="47"/>
      <c r="V69" s="47"/>
      <c r="W69" s="47"/>
      <c r="X69" s="47"/>
      <c r="Y69" s="165"/>
      <c r="Z69" s="127"/>
      <c r="AA69" s="47"/>
      <c r="AB69" s="47"/>
      <c r="AC69" s="47"/>
      <c r="AD69" s="47"/>
      <c r="AE69" s="165"/>
      <c r="AF69" s="127"/>
      <c r="AG69" s="47"/>
      <c r="AH69" s="47"/>
      <c r="AI69" s="47"/>
      <c r="AJ69" s="130"/>
      <c r="AK69" s="11">
        <f>'Encargos e Benefícios'!D68</f>
        <v>0</v>
      </c>
      <c r="AL69" s="11">
        <f>IF('Encargos e Benefícios'!C68=0,0,'Encargos e Benefícios'!U68/'Encargos e Benefícios'!C68)</f>
        <v>3466.6666666666665</v>
      </c>
      <c r="AM69" s="11">
        <f>IF('Encargos e Benefícios'!C68=0,0,'Encargos e Benefícios'!AC68/'Encargos e Benefícios'!C68)</f>
        <v>0</v>
      </c>
      <c r="AN69" s="114">
        <f>IF('Encargos e Benefícios'!C68=0,0,'Encargos e Benefícios'!AD68/'Encargos e Benefícios'!C68)</f>
        <v>3466.6666666666665</v>
      </c>
      <c r="AO69" s="32">
        <f t="shared" si="0"/>
        <v>0</v>
      </c>
      <c r="AP69" s="31">
        <v>0</v>
      </c>
      <c r="AQ69" s="31">
        <v>0</v>
      </c>
      <c r="AR69" s="297" t="s">
        <v>359</v>
      </c>
      <c r="AS69" s="32"/>
    </row>
    <row r="70" spans="1:45" ht="22.5">
      <c r="A70" s="48">
        <v>64</v>
      </c>
      <c r="B70" s="12" t="str">
        <f>'Encargos e Benefícios'!B69</f>
        <v>Gerente de Ensino e Pesquisa   - FG-Efetivos</v>
      </c>
      <c r="C70" s="10">
        <f>'Encargos e Benefícios'!C69</f>
        <v>1</v>
      </c>
      <c r="D70" s="38">
        <v>40</v>
      </c>
      <c r="E70" s="167">
        <v>45901</v>
      </c>
      <c r="F70" s="166">
        <v>46143</v>
      </c>
      <c r="G70" s="167">
        <v>45901</v>
      </c>
      <c r="H70" s="127">
        <v>5.3199999999999997E-2</v>
      </c>
      <c r="I70" s="47">
        <f>'Encargos e Benefícios'!W69*'Gastos com Pessoal'!H70</f>
        <v>0</v>
      </c>
      <c r="J70" s="47">
        <f>'Encargos e Benefícios'!X69*'Gastos com Pessoal'!H70</f>
        <v>0</v>
      </c>
      <c r="K70" s="47">
        <f>'Encargos e Benefícios'!V69*'Gastos com Pessoal'!H70</f>
        <v>0</v>
      </c>
      <c r="L70" s="47"/>
      <c r="M70" s="165"/>
      <c r="N70" s="127"/>
      <c r="O70" s="47">
        <f>('Encargos e Benefícios'!W69+'Gastos com Pessoal'!I70)*N70</f>
        <v>0</v>
      </c>
      <c r="P70" s="47">
        <f>('Encargos e Benefícios'!X69+'Gastos com Pessoal'!J70)*N70</f>
        <v>0</v>
      </c>
      <c r="Q70" s="47">
        <f>('Encargos e Benefícios'!V69+'Gastos com Pessoal'!K70)*'Gastos com Pessoal'!N70</f>
        <v>0</v>
      </c>
      <c r="R70" s="47"/>
      <c r="S70" s="165"/>
      <c r="T70" s="127"/>
      <c r="U70" s="47"/>
      <c r="V70" s="47"/>
      <c r="W70" s="47"/>
      <c r="X70" s="47"/>
      <c r="Y70" s="165"/>
      <c r="Z70" s="127"/>
      <c r="AA70" s="47"/>
      <c r="AB70" s="47"/>
      <c r="AC70" s="47"/>
      <c r="AD70" s="47"/>
      <c r="AE70" s="165"/>
      <c r="AF70" s="127"/>
      <c r="AG70" s="47"/>
      <c r="AH70" s="47"/>
      <c r="AI70" s="47"/>
      <c r="AJ70" s="130"/>
      <c r="AK70" s="11">
        <f>'Encargos e Benefícios'!D69</f>
        <v>0</v>
      </c>
      <c r="AL70" s="11">
        <f>IF('Encargos e Benefícios'!C69=0,0,'Encargos e Benefícios'!U69/'Encargos e Benefícios'!C69)</f>
        <v>3250</v>
      </c>
      <c r="AM70" s="11">
        <f>IF('Encargos e Benefícios'!C69=0,0,'Encargos e Benefícios'!AC69/'Encargos e Benefícios'!C69)</f>
        <v>0</v>
      </c>
      <c r="AN70" s="114">
        <f>IF('Encargos e Benefícios'!C69=0,0,'Encargos e Benefícios'!AD69/'Encargos e Benefícios'!C69)</f>
        <v>3250</v>
      </c>
      <c r="AO70" s="32">
        <f t="shared" si="0"/>
        <v>0</v>
      </c>
      <c r="AP70" s="31">
        <v>0</v>
      </c>
      <c r="AQ70" s="31">
        <v>0</v>
      </c>
      <c r="AR70" s="297" t="s">
        <v>359</v>
      </c>
      <c r="AS70" s="32"/>
    </row>
    <row r="71" spans="1:45" ht="12.75">
      <c r="A71" s="48">
        <v>65</v>
      </c>
      <c r="B71" s="12">
        <f>'Encargos e Benefícios'!B70</f>
        <v>0</v>
      </c>
      <c r="C71" s="10">
        <f>'Encargos e Benefícios'!C70</f>
        <v>0</v>
      </c>
      <c r="D71" s="38">
        <v>40</v>
      </c>
      <c r="E71" s="167">
        <v>45901</v>
      </c>
      <c r="F71" s="166">
        <v>46143</v>
      </c>
      <c r="G71" s="167">
        <v>45901</v>
      </c>
      <c r="H71" s="127">
        <v>5.3199999999999997E-2</v>
      </c>
      <c r="I71" s="47">
        <f>'Encargos e Benefícios'!W70*'Gastos com Pessoal'!H71</f>
        <v>0</v>
      </c>
      <c r="J71" s="47">
        <f>'Encargos e Benefícios'!X70*'Gastos com Pessoal'!H71</f>
        <v>0</v>
      </c>
      <c r="K71" s="47">
        <f>'Encargos e Benefícios'!V70*'Gastos com Pessoal'!H71</f>
        <v>0</v>
      </c>
      <c r="L71" s="47"/>
      <c r="M71" s="165"/>
      <c r="N71" s="127"/>
      <c r="O71" s="47">
        <f>('Encargos e Benefícios'!W70+'Gastos com Pessoal'!I71)*N71</f>
        <v>0</v>
      </c>
      <c r="P71" s="47">
        <f>('Encargos e Benefícios'!X70+'Gastos com Pessoal'!J71)*N71</f>
        <v>0</v>
      </c>
      <c r="Q71" s="47">
        <f>('Encargos e Benefícios'!V70+'Gastos com Pessoal'!K71)*'Gastos com Pessoal'!N71</f>
        <v>0</v>
      </c>
      <c r="R71" s="47"/>
      <c r="S71" s="165"/>
      <c r="T71" s="127"/>
      <c r="U71" s="47"/>
      <c r="V71" s="47"/>
      <c r="W71" s="47"/>
      <c r="X71" s="47"/>
      <c r="Y71" s="165"/>
      <c r="Z71" s="127"/>
      <c r="AA71" s="47"/>
      <c r="AB71" s="47"/>
      <c r="AC71" s="47"/>
      <c r="AD71" s="47"/>
      <c r="AE71" s="165"/>
      <c r="AF71" s="127"/>
      <c r="AG71" s="47"/>
      <c r="AH71" s="47"/>
      <c r="AI71" s="47"/>
      <c r="AJ71" s="130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14">
        <f>IF('Encargos e Benefícios'!C70=0,0,'Encargos e Benefícios'!AD70/'Encargos e Benefícios'!C70)</f>
        <v>0</v>
      </c>
      <c r="AO71" s="32">
        <f t="shared" si="0"/>
        <v>0</v>
      </c>
      <c r="AP71" s="31">
        <v>0</v>
      </c>
      <c r="AQ71" s="31">
        <v>0</v>
      </c>
      <c r="AR71" s="297" t="s">
        <v>359</v>
      </c>
      <c r="AS71" s="32"/>
    </row>
    <row r="72" spans="1:45" ht="12.75" hidden="1">
      <c r="A72" s="48">
        <v>66</v>
      </c>
      <c r="B72" s="12">
        <f>'Encargos e Benefícios'!B71</f>
        <v>0</v>
      </c>
      <c r="C72" s="10">
        <f>'Encargos e Benefícios'!C71</f>
        <v>0</v>
      </c>
      <c r="D72" s="38"/>
      <c r="E72" s="167"/>
      <c r="F72" s="166"/>
      <c r="G72" s="165"/>
      <c r="H72" s="127"/>
      <c r="I72" s="47">
        <f>'Encargos e Benefícios'!W71*'Gastos com Pessoal'!H72</f>
        <v>0</v>
      </c>
      <c r="J72" s="47">
        <f>'Encargos e Benefícios'!X71*'Gastos com Pessoal'!H72</f>
        <v>0</v>
      </c>
      <c r="K72" s="47">
        <f>'Encargos e Benefícios'!V71*'Gastos com Pessoal'!H72</f>
        <v>0</v>
      </c>
      <c r="L72" s="47"/>
      <c r="M72" s="165">
        <v>46023</v>
      </c>
      <c r="N72" s="127">
        <v>4.4999999999999998E-2</v>
      </c>
      <c r="O72" s="47">
        <f>('Encargos e Benefícios'!W71+'Gastos com Pessoal'!I72)*N72</f>
        <v>0</v>
      </c>
      <c r="P72" s="47">
        <f>('Encargos e Benefícios'!X71+'Gastos com Pessoal'!J72)*N72</f>
        <v>0</v>
      </c>
      <c r="Q72" s="47">
        <f>('Encargos e Benefícios'!V71+'Gastos com Pessoal'!K72)*'Gastos com Pessoal'!N72</f>
        <v>0</v>
      </c>
      <c r="R72" s="47"/>
      <c r="S72" s="165"/>
      <c r="T72" s="127"/>
      <c r="U72" s="47"/>
      <c r="V72" s="47"/>
      <c r="W72" s="47"/>
      <c r="X72" s="47"/>
      <c r="Y72" s="165"/>
      <c r="Z72" s="127"/>
      <c r="AA72" s="47"/>
      <c r="AB72" s="47"/>
      <c r="AC72" s="47"/>
      <c r="AD72" s="47"/>
      <c r="AE72" s="165"/>
      <c r="AF72" s="127"/>
      <c r="AG72" s="47"/>
      <c r="AH72" s="47"/>
      <c r="AI72" s="47"/>
      <c r="AJ72" s="130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14">
        <f>IF('Encargos e Benefícios'!C71=0,0,'Encargos e Benefícios'!AD71/'Encargos e Benefícios'!C71)</f>
        <v>0</v>
      </c>
      <c r="AO72" s="32">
        <f t="shared" si="0"/>
        <v>0</v>
      </c>
      <c r="AP72" s="31"/>
      <c r="AQ72" s="31"/>
      <c r="AR72" s="203"/>
      <c r="AS72" s="32"/>
    </row>
    <row r="73" spans="1:45" ht="12.75" hidden="1">
      <c r="A73" s="48">
        <v>67</v>
      </c>
      <c r="B73" s="12">
        <f>'Encargos e Benefícios'!B72</f>
        <v>0</v>
      </c>
      <c r="C73" s="10">
        <f>'Encargos e Benefícios'!C72</f>
        <v>0</v>
      </c>
      <c r="D73" s="38"/>
      <c r="E73" s="167"/>
      <c r="F73" s="166"/>
      <c r="G73" s="165"/>
      <c r="H73" s="127"/>
      <c r="I73" s="47">
        <f>'Encargos e Benefícios'!W72*'Gastos com Pessoal'!H73</f>
        <v>0</v>
      </c>
      <c r="J73" s="47">
        <f>'Encargos e Benefícios'!X72*'Gastos com Pessoal'!H73</f>
        <v>0</v>
      </c>
      <c r="K73" s="47">
        <f>'Encargos e Benefícios'!V72*'Gastos com Pessoal'!H73</f>
        <v>0</v>
      </c>
      <c r="L73" s="47"/>
      <c r="M73" s="165">
        <v>46023</v>
      </c>
      <c r="N73" s="127">
        <v>4.4999999999999998E-2</v>
      </c>
      <c r="O73" s="47">
        <f>('Encargos e Benefícios'!W72+'Gastos com Pessoal'!I73)*N73</f>
        <v>0</v>
      </c>
      <c r="P73" s="47">
        <f>('Encargos e Benefícios'!X72+'Gastos com Pessoal'!J73)*N73</f>
        <v>0</v>
      </c>
      <c r="Q73" s="47">
        <f>('Encargos e Benefícios'!V72+'Gastos com Pessoal'!K73)*'Gastos com Pessoal'!N73</f>
        <v>0</v>
      </c>
      <c r="R73" s="47"/>
      <c r="S73" s="165"/>
      <c r="T73" s="127"/>
      <c r="U73" s="47"/>
      <c r="V73" s="47"/>
      <c r="W73" s="47"/>
      <c r="X73" s="47"/>
      <c r="Y73" s="165"/>
      <c r="Z73" s="127"/>
      <c r="AA73" s="47"/>
      <c r="AB73" s="47"/>
      <c r="AC73" s="47"/>
      <c r="AD73" s="47"/>
      <c r="AE73" s="165"/>
      <c r="AF73" s="127"/>
      <c r="AG73" s="47"/>
      <c r="AH73" s="47"/>
      <c r="AI73" s="47"/>
      <c r="AJ73" s="130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14">
        <f>IF('Encargos e Benefícios'!C72=0,0,'Encargos e Benefícios'!AD72/'Encargos e Benefícios'!C72)</f>
        <v>0</v>
      </c>
      <c r="AO73" s="32">
        <f t="shared" ref="AO73:AO136" si="1">SUM(AP73:AQ73)/2</f>
        <v>0</v>
      </c>
      <c r="AP73" s="31"/>
      <c r="AQ73" s="31"/>
      <c r="AR73" s="203"/>
      <c r="AS73" s="32"/>
    </row>
    <row r="74" spans="1:45" ht="12.75" hidden="1">
      <c r="A74" s="48">
        <v>68</v>
      </c>
      <c r="B74" s="12">
        <f>'Encargos e Benefícios'!B73</f>
        <v>0</v>
      </c>
      <c r="C74" s="10">
        <f>'Encargos e Benefícios'!C73</f>
        <v>0</v>
      </c>
      <c r="D74" s="38"/>
      <c r="E74" s="167"/>
      <c r="F74" s="166"/>
      <c r="G74" s="165"/>
      <c r="H74" s="127"/>
      <c r="I74" s="47">
        <f>'Encargos e Benefícios'!W73*'Gastos com Pessoal'!H74</f>
        <v>0</v>
      </c>
      <c r="J74" s="47">
        <f>'Encargos e Benefícios'!X73*'Gastos com Pessoal'!H74</f>
        <v>0</v>
      </c>
      <c r="K74" s="47">
        <f>'Encargos e Benefícios'!V73*'Gastos com Pessoal'!H74</f>
        <v>0</v>
      </c>
      <c r="L74" s="47"/>
      <c r="M74" s="165">
        <v>46023</v>
      </c>
      <c r="N74" s="127">
        <v>4.4999999999999998E-2</v>
      </c>
      <c r="O74" s="47">
        <f>('Encargos e Benefícios'!W73+'Gastos com Pessoal'!I74)*N74</f>
        <v>0</v>
      </c>
      <c r="P74" s="47">
        <f>('Encargos e Benefícios'!X73+'Gastos com Pessoal'!J74)*N74</f>
        <v>0</v>
      </c>
      <c r="Q74" s="47">
        <f>('Encargos e Benefícios'!V73+'Gastos com Pessoal'!K74)*'Gastos com Pessoal'!N74</f>
        <v>0</v>
      </c>
      <c r="R74" s="47"/>
      <c r="S74" s="165"/>
      <c r="T74" s="127"/>
      <c r="U74" s="47"/>
      <c r="V74" s="47"/>
      <c r="W74" s="47"/>
      <c r="X74" s="47"/>
      <c r="Y74" s="165"/>
      <c r="Z74" s="127"/>
      <c r="AA74" s="47"/>
      <c r="AB74" s="47"/>
      <c r="AC74" s="47"/>
      <c r="AD74" s="47"/>
      <c r="AE74" s="165"/>
      <c r="AF74" s="127"/>
      <c r="AG74" s="47"/>
      <c r="AH74" s="47"/>
      <c r="AI74" s="47"/>
      <c r="AJ74" s="130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14">
        <f>IF('Encargos e Benefícios'!C73=0,0,'Encargos e Benefícios'!AD73/'Encargos e Benefícios'!C73)</f>
        <v>0</v>
      </c>
      <c r="AO74" s="32">
        <f t="shared" si="1"/>
        <v>0</v>
      </c>
      <c r="AP74" s="31"/>
      <c r="AQ74" s="31"/>
      <c r="AR74" s="203"/>
      <c r="AS74" s="32"/>
    </row>
    <row r="75" spans="1:45" ht="12.75" hidden="1">
      <c r="A75" s="48">
        <v>69</v>
      </c>
      <c r="B75" s="12">
        <f>'Encargos e Benefícios'!B74</f>
        <v>0</v>
      </c>
      <c r="C75" s="10">
        <f>'Encargos e Benefícios'!C74</f>
        <v>0</v>
      </c>
      <c r="D75" s="38"/>
      <c r="E75" s="167"/>
      <c r="F75" s="166"/>
      <c r="G75" s="165"/>
      <c r="H75" s="127"/>
      <c r="I75" s="47">
        <f>'Encargos e Benefícios'!W74*'Gastos com Pessoal'!H75</f>
        <v>0</v>
      </c>
      <c r="J75" s="47">
        <f>'Encargos e Benefícios'!X74*'Gastos com Pessoal'!H75</f>
        <v>0</v>
      </c>
      <c r="K75" s="47">
        <f>'Encargos e Benefícios'!V74*'Gastos com Pessoal'!H75</f>
        <v>0</v>
      </c>
      <c r="L75" s="47"/>
      <c r="M75" s="165">
        <v>46023</v>
      </c>
      <c r="N75" s="127">
        <v>4.4999999999999998E-2</v>
      </c>
      <c r="O75" s="47">
        <f>('Encargos e Benefícios'!W74+'Gastos com Pessoal'!I75)*N75</f>
        <v>0</v>
      </c>
      <c r="P75" s="47">
        <f>('Encargos e Benefícios'!X74+'Gastos com Pessoal'!J75)*N75</f>
        <v>0</v>
      </c>
      <c r="Q75" s="47">
        <f>('Encargos e Benefícios'!V74+'Gastos com Pessoal'!K75)*'Gastos com Pessoal'!N75</f>
        <v>0</v>
      </c>
      <c r="R75" s="47"/>
      <c r="S75" s="165"/>
      <c r="T75" s="127"/>
      <c r="U75" s="47"/>
      <c r="V75" s="47"/>
      <c r="W75" s="47"/>
      <c r="X75" s="47"/>
      <c r="Y75" s="165"/>
      <c r="Z75" s="127"/>
      <c r="AA75" s="47"/>
      <c r="AB75" s="47"/>
      <c r="AC75" s="47"/>
      <c r="AD75" s="47"/>
      <c r="AE75" s="165"/>
      <c r="AF75" s="127"/>
      <c r="AG75" s="47"/>
      <c r="AH75" s="47"/>
      <c r="AI75" s="47"/>
      <c r="AJ75" s="130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14">
        <f>IF('Encargos e Benefícios'!C74=0,0,'Encargos e Benefícios'!AD74/'Encargos e Benefícios'!C74)</f>
        <v>0</v>
      </c>
      <c r="AO75" s="32">
        <f t="shared" si="1"/>
        <v>0</v>
      </c>
      <c r="AP75" s="31"/>
      <c r="AQ75" s="31"/>
      <c r="AR75" s="203"/>
      <c r="AS75" s="32"/>
    </row>
    <row r="76" spans="1:45" ht="12.75" hidden="1">
      <c r="A76" s="48">
        <v>70</v>
      </c>
      <c r="B76" s="12">
        <f>'Encargos e Benefícios'!B75</f>
        <v>0</v>
      </c>
      <c r="C76" s="10">
        <f>'Encargos e Benefícios'!C75</f>
        <v>0</v>
      </c>
      <c r="D76" s="38"/>
      <c r="E76" s="167"/>
      <c r="F76" s="166"/>
      <c r="G76" s="165"/>
      <c r="H76" s="127"/>
      <c r="I76" s="47">
        <f>'Encargos e Benefícios'!W75*'Gastos com Pessoal'!H76</f>
        <v>0</v>
      </c>
      <c r="J76" s="47">
        <f>'Encargos e Benefícios'!X75*'Gastos com Pessoal'!H76</f>
        <v>0</v>
      </c>
      <c r="K76" s="47">
        <f>'Encargos e Benefícios'!V75*'Gastos com Pessoal'!H76</f>
        <v>0</v>
      </c>
      <c r="L76" s="47"/>
      <c r="M76" s="165">
        <v>46023</v>
      </c>
      <c r="N76" s="127">
        <v>4.4999999999999998E-2</v>
      </c>
      <c r="O76" s="47">
        <f>('Encargos e Benefícios'!W75+'Gastos com Pessoal'!I76)*N76</f>
        <v>0</v>
      </c>
      <c r="P76" s="47">
        <f>('Encargos e Benefícios'!X75+'Gastos com Pessoal'!J76)*N76</f>
        <v>0</v>
      </c>
      <c r="Q76" s="47">
        <f>('Encargos e Benefícios'!V75+'Gastos com Pessoal'!K76)*'Gastos com Pessoal'!N76</f>
        <v>0</v>
      </c>
      <c r="R76" s="47"/>
      <c r="S76" s="165"/>
      <c r="T76" s="127"/>
      <c r="U76" s="47"/>
      <c r="V76" s="47"/>
      <c r="W76" s="47"/>
      <c r="X76" s="47"/>
      <c r="Y76" s="165"/>
      <c r="Z76" s="127"/>
      <c r="AA76" s="47"/>
      <c r="AB76" s="47"/>
      <c r="AC76" s="47"/>
      <c r="AD76" s="47"/>
      <c r="AE76" s="165"/>
      <c r="AF76" s="127"/>
      <c r="AG76" s="47"/>
      <c r="AH76" s="47"/>
      <c r="AI76" s="47"/>
      <c r="AJ76" s="130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14">
        <f>IF('Encargos e Benefícios'!C75=0,0,'Encargos e Benefícios'!AD75/'Encargos e Benefícios'!C75)</f>
        <v>0</v>
      </c>
      <c r="AO76" s="32">
        <f t="shared" si="1"/>
        <v>0</v>
      </c>
      <c r="AP76" s="31"/>
      <c r="AQ76" s="31"/>
      <c r="AR76" s="203"/>
      <c r="AS76" s="32"/>
    </row>
    <row r="77" spans="1:45" ht="12.75" hidden="1">
      <c r="A77" s="48">
        <v>71</v>
      </c>
      <c r="B77" s="12">
        <f>'Encargos e Benefícios'!B76</f>
        <v>0</v>
      </c>
      <c r="C77" s="10">
        <f>'Encargos e Benefícios'!C76</f>
        <v>0</v>
      </c>
      <c r="D77" s="38"/>
      <c r="E77" s="167"/>
      <c r="F77" s="166"/>
      <c r="G77" s="165"/>
      <c r="H77" s="127"/>
      <c r="I77" s="47">
        <f>'Encargos e Benefícios'!W76*'Gastos com Pessoal'!H77</f>
        <v>0</v>
      </c>
      <c r="J77" s="47">
        <f>'Encargos e Benefícios'!X76*'Gastos com Pessoal'!H77</f>
        <v>0</v>
      </c>
      <c r="K77" s="47">
        <f>'Encargos e Benefícios'!V76*'Gastos com Pessoal'!H77</f>
        <v>0</v>
      </c>
      <c r="L77" s="47"/>
      <c r="M77" s="165">
        <v>46023</v>
      </c>
      <c r="N77" s="127">
        <v>4.4999999999999998E-2</v>
      </c>
      <c r="O77" s="47">
        <f>('Encargos e Benefícios'!W76+'Gastos com Pessoal'!I77)*N77</f>
        <v>0</v>
      </c>
      <c r="P77" s="47">
        <f>('Encargos e Benefícios'!X76+'Gastos com Pessoal'!J77)*N77</f>
        <v>0</v>
      </c>
      <c r="Q77" s="47">
        <f>('Encargos e Benefícios'!V76+'Gastos com Pessoal'!K77)*'Gastos com Pessoal'!N77</f>
        <v>0</v>
      </c>
      <c r="R77" s="47"/>
      <c r="S77" s="165"/>
      <c r="T77" s="127"/>
      <c r="U77" s="47"/>
      <c r="V77" s="47"/>
      <c r="W77" s="47"/>
      <c r="X77" s="47"/>
      <c r="Y77" s="165"/>
      <c r="Z77" s="127"/>
      <c r="AA77" s="47"/>
      <c r="AB77" s="47"/>
      <c r="AC77" s="47"/>
      <c r="AD77" s="47"/>
      <c r="AE77" s="165"/>
      <c r="AF77" s="127"/>
      <c r="AG77" s="47"/>
      <c r="AH77" s="47"/>
      <c r="AI77" s="47"/>
      <c r="AJ77" s="130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14">
        <f>IF('Encargos e Benefícios'!C76=0,0,'Encargos e Benefícios'!AD76/'Encargos e Benefícios'!C76)</f>
        <v>0</v>
      </c>
      <c r="AO77" s="32">
        <f t="shared" si="1"/>
        <v>0</v>
      </c>
      <c r="AP77" s="31"/>
      <c r="AQ77" s="31"/>
      <c r="AR77" s="203"/>
      <c r="AS77" s="32"/>
    </row>
    <row r="78" spans="1:45" ht="12.75" hidden="1">
      <c r="A78" s="48">
        <v>72</v>
      </c>
      <c r="B78" s="12">
        <f>'Encargos e Benefícios'!B77</f>
        <v>0</v>
      </c>
      <c r="C78" s="10">
        <f>'Encargos e Benefícios'!C77</f>
        <v>0</v>
      </c>
      <c r="D78" s="38"/>
      <c r="E78" s="167"/>
      <c r="F78" s="166"/>
      <c r="G78" s="165"/>
      <c r="H78" s="127"/>
      <c r="I78" s="47">
        <f>'Encargos e Benefícios'!W77*'Gastos com Pessoal'!H78</f>
        <v>0</v>
      </c>
      <c r="J78" s="47">
        <f>'Encargos e Benefícios'!X77*'Gastos com Pessoal'!H78</f>
        <v>0</v>
      </c>
      <c r="K78" s="47">
        <f>'Encargos e Benefícios'!V77*'Gastos com Pessoal'!H78</f>
        <v>0</v>
      </c>
      <c r="L78" s="47"/>
      <c r="M78" s="165">
        <v>46023</v>
      </c>
      <c r="N78" s="127">
        <v>4.4999999999999998E-2</v>
      </c>
      <c r="O78" s="47">
        <f>('Encargos e Benefícios'!W77+'Gastos com Pessoal'!I78)*N78</f>
        <v>0</v>
      </c>
      <c r="P78" s="47">
        <f>('Encargos e Benefícios'!X77+'Gastos com Pessoal'!J78)*N78</f>
        <v>0</v>
      </c>
      <c r="Q78" s="47">
        <f>('Encargos e Benefícios'!V77+'Gastos com Pessoal'!K78)*'Gastos com Pessoal'!N78</f>
        <v>0</v>
      </c>
      <c r="R78" s="47"/>
      <c r="S78" s="165"/>
      <c r="T78" s="127"/>
      <c r="U78" s="47"/>
      <c r="V78" s="47"/>
      <c r="W78" s="47"/>
      <c r="X78" s="47"/>
      <c r="Y78" s="165"/>
      <c r="Z78" s="127"/>
      <c r="AA78" s="47"/>
      <c r="AB78" s="47"/>
      <c r="AC78" s="47"/>
      <c r="AD78" s="47"/>
      <c r="AE78" s="165"/>
      <c r="AF78" s="127"/>
      <c r="AG78" s="47"/>
      <c r="AH78" s="47"/>
      <c r="AI78" s="47"/>
      <c r="AJ78" s="130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14">
        <f>IF('Encargos e Benefícios'!C77=0,0,'Encargos e Benefícios'!AD77/'Encargos e Benefícios'!C77)</f>
        <v>0</v>
      </c>
      <c r="AO78" s="32">
        <f t="shared" si="1"/>
        <v>0</v>
      </c>
      <c r="AP78" s="31"/>
      <c r="AQ78" s="31"/>
      <c r="AR78" s="203"/>
      <c r="AS78" s="32"/>
    </row>
    <row r="79" spans="1:45" ht="12.75" hidden="1">
      <c r="A79" s="48">
        <v>73</v>
      </c>
      <c r="B79" s="12">
        <f>'Encargos e Benefícios'!B78</f>
        <v>0</v>
      </c>
      <c r="C79" s="10">
        <f>'Encargos e Benefícios'!C78</f>
        <v>0</v>
      </c>
      <c r="D79" s="38"/>
      <c r="E79" s="167"/>
      <c r="F79" s="166"/>
      <c r="G79" s="165"/>
      <c r="H79" s="127"/>
      <c r="I79" s="47">
        <f>'Encargos e Benefícios'!W78*'Gastos com Pessoal'!H79</f>
        <v>0</v>
      </c>
      <c r="J79" s="47">
        <f>'Encargos e Benefícios'!X78*'Gastos com Pessoal'!H79</f>
        <v>0</v>
      </c>
      <c r="K79" s="47">
        <f>'Encargos e Benefícios'!V78*'Gastos com Pessoal'!H79</f>
        <v>0</v>
      </c>
      <c r="L79" s="47"/>
      <c r="M79" s="165">
        <v>46023</v>
      </c>
      <c r="N79" s="127">
        <v>4.4999999999999998E-2</v>
      </c>
      <c r="O79" s="47">
        <f>('Encargos e Benefícios'!W78+'Gastos com Pessoal'!I79)*N79</f>
        <v>0</v>
      </c>
      <c r="P79" s="47">
        <f>('Encargos e Benefícios'!X78+'Gastos com Pessoal'!J79)*N79</f>
        <v>0</v>
      </c>
      <c r="Q79" s="47">
        <f>('Encargos e Benefícios'!V78+'Gastos com Pessoal'!K79)*'Gastos com Pessoal'!N79</f>
        <v>0</v>
      </c>
      <c r="R79" s="47"/>
      <c r="S79" s="165"/>
      <c r="T79" s="127"/>
      <c r="U79" s="47"/>
      <c r="V79" s="47"/>
      <c r="W79" s="47"/>
      <c r="X79" s="47"/>
      <c r="Y79" s="165"/>
      <c r="Z79" s="127"/>
      <c r="AA79" s="47"/>
      <c r="AB79" s="47"/>
      <c r="AC79" s="47"/>
      <c r="AD79" s="47"/>
      <c r="AE79" s="165"/>
      <c r="AF79" s="127"/>
      <c r="AG79" s="47"/>
      <c r="AH79" s="47"/>
      <c r="AI79" s="47"/>
      <c r="AJ79" s="130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14">
        <f>IF('Encargos e Benefícios'!C78=0,0,'Encargos e Benefícios'!AD78/'Encargos e Benefícios'!C78)</f>
        <v>0</v>
      </c>
      <c r="AO79" s="32">
        <f t="shared" si="1"/>
        <v>0</v>
      </c>
      <c r="AP79" s="31"/>
      <c r="AQ79" s="31"/>
      <c r="AR79" s="203"/>
      <c r="AS79" s="32"/>
    </row>
    <row r="80" spans="1:45" ht="12.75" hidden="1">
      <c r="A80" s="48">
        <v>74</v>
      </c>
      <c r="B80" s="12">
        <f>'Encargos e Benefícios'!B79</f>
        <v>0</v>
      </c>
      <c r="C80" s="10">
        <f>'Encargos e Benefícios'!C79</f>
        <v>0</v>
      </c>
      <c r="D80" s="38"/>
      <c r="E80" s="167"/>
      <c r="F80" s="166"/>
      <c r="G80" s="165"/>
      <c r="H80" s="127"/>
      <c r="I80" s="47">
        <f>'Encargos e Benefícios'!W79*'Gastos com Pessoal'!H80</f>
        <v>0</v>
      </c>
      <c r="J80" s="47">
        <f>'Encargos e Benefícios'!X79*'Gastos com Pessoal'!H80</f>
        <v>0</v>
      </c>
      <c r="K80" s="47">
        <f>'Encargos e Benefícios'!V79*'Gastos com Pessoal'!H80</f>
        <v>0</v>
      </c>
      <c r="L80" s="47"/>
      <c r="M80" s="165">
        <v>46023</v>
      </c>
      <c r="N80" s="127">
        <v>4.4999999999999998E-2</v>
      </c>
      <c r="O80" s="47">
        <f>('Encargos e Benefícios'!W79+'Gastos com Pessoal'!I80)*N80</f>
        <v>0</v>
      </c>
      <c r="P80" s="47">
        <f>('Encargos e Benefícios'!X79+'Gastos com Pessoal'!J80)*N80</f>
        <v>0</v>
      </c>
      <c r="Q80" s="47">
        <f>('Encargos e Benefícios'!V79+'Gastos com Pessoal'!K80)*'Gastos com Pessoal'!N80</f>
        <v>0</v>
      </c>
      <c r="R80" s="47"/>
      <c r="S80" s="165"/>
      <c r="T80" s="127"/>
      <c r="U80" s="47"/>
      <c r="V80" s="47"/>
      <c r="W80" s="47"/>
      <c r="X80" s="47"/>
      <c r="Y80" s="165"/>
      <c r="Z80" s="127"/>
      <c r="AA80" s="47"/>
      <c r="AB80" s="47"/>
      <c r="AC80" s="47"/>
      <c r="AD80" s="47"/>
      <c r="AE80" s="165"/>
      <c r="AF80" s="127"/>
      <c r="AG80" s="47"/>
      <c r="AH80" s="47"/>
      <c r="AI80" s="47"/>
      <c r="AJ80" s="130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14">
        <f>IF('Encargos e Benefícios'!C79=0,0,'Encargos e Benefícios'!AD79/'Encargos e Benefícios'!C79)</f>
        <v>0</v>
      </c>
      <c r="AO80" s="32">
        <f t="shared" si="1"/>
        <v>0</v>
      </c>
      <c r="AP80" s="31"/>
      <c r="AQ80" s="31"/>
      <c r="AR80" s="203"/>
      <c r="AS80" s="32"/>
    </row>
    <row r="81" spans="1:45" ht="12.75" hidden="1">
      <c r="A81" s="48">
        <v>75</v>
      </c>
      <c r="B81" s="12">
        <f>'Encargos e Benefícios'!B80</f>
        <v>0</v>
      </c>
      <c r="C81" s="10">
        <f>'Encargos e Benefícios'!C80</f>
        <v>0</v>
      </c>
      <c r="D81" s="38"/>
      <c r="E81" s="167"/>
      <c r="F81" s="166"/>
      <c r="G81" s="165"/>
      <c r="H81" s="127"/>
      <c r="I81" s="47">
        <f>'Encargos e Benefícios'!W80*'Gastos com Pessoal'!H81</f>
        <v>0</v>
      </c>
      <c r="J81" s="47">
        <f>'Encargos e Benefícios'!X80*'Gastos com Pessoal'!H81</f>
        <v>0</v>
      </c>
      <c r="K81" s="47">
        <f>'Encargos e Benefícios'!V80*'Gastos com Pessoal'!H81</f>
        <v>0</v>
      </c>
      <c r="L81" s="47"/>
      <c r="M81" s="165">
        <v>46023</v>
      </c>
      <c r="N81" s="127">
        <v>4.4999999999999998E-2</v>
      </c>
      <c r="O81" s="47">
        <f>('Encargos e Benefícios'!W80+'Gastos com Pessoal'!I81)*N81</f>
        <v>0</v>
      </c>
      <c r="P81" s="47">
        <f>('Encargos e Benefícios'!X80+'Gastos com Pessoal'!J81)*N81</f>
        <v>0</v>
      </c>
      <c r="Q81" s="47">
        <f>('Encargos e Benefícios'!V80+'Gastos com Pessoal'!K81)*'Gastos com Pessoal'!N81</f>
        <v>0</v>
      </c>
      <c r="R81" s="47"/>
      <c r="S81" s="165"/>
      <c r="T81" s="127"/>
      <c r="U81" s="47"/>
      <c r="V81" s="47"/>
      <c r="W81" s="47"/>
      <c r="X81" s="47"/>
      <c r="Y81" s="165"/>
      <c r="Z81" s="127"/>
      <c r="AA81" s="47"/>
      <c r="AB81" s="47"/>
      <c r="AC81" s="47"/>
      <c r="AD81" s="47"/>
      <c r="AE81" s="165"/>
      <c r="AF81" s="127"/>
      <c r="AG81" s="47"/>
      <c r="AH81" s="47"/>
      <c r="AI81" s="47"/>
      <c r="AJ81" s="130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14">
        <f>IF('Encargos e Benefícios'!C80=0,0,'Encargos e Benefícios'!AD80/'Encargos e Benefícios'!C80)</f>
        <v>0</v>
      </c>
      <c r="AO81" s="32">
        <f t="shared" si="1"/>
        <v>0</v>
      </c>
      <c r="AP81" s="31"/>
      <c r="AQ81" s="31"/>
      <c r="AR81" s="203"/>
      <c r="AS81" s="32"/>
    </row>
    <row r="82" spans="1:45" ht="12.75" hidden="1">
      <c r="A82" s="48">
        <v>76</v>
      </c>
      <c r="B82" s="12">
        <f>'Encargos e Benefícios'!B81</f>
        <v>0</v>
      </c>
      <c r="C82" s="10">
        <f>'Encargos e Benefícios'!C81</f>
        <v>0</v>
      </c>
      <c r="D82" s="38"/>
      <c r="E82" s="167"/>
      <c r="F82" s="166"/>
      <c r="G82" s="165"/>
      <c r="H82" s="127"/>
      <c r="I82" s="47">
        <f>'Encargos e Benefícios'!W81*'Gastos com Pessoal'!H82</f>
        <v>0</v>
      </c>
      <c r="J82" s="47">
        <f>'Encargos e Benefícios'!X81*'Gastos com Pessoal'!H82</f>
        <v>0</v>
      </c>
      <c r="K82" s="47">
        <f>'Encargos e Benefícios'!V81*'Gastos com Pessoal'!H82</f>
        <v>0</v>
      </c>
      <c r="L82" s="47"/>
      <c r="M82" s="165">
        <v>46023</v>
      </c>
      <c r="N82" s="127">
        <v>4.4999999999999998E-2</v>
      </c>
      <c r="O82" s="47">
        <f>('Encargos e Benefícios'!W81+'Gastos com Pessoal'!I82)*N82</f>
        <v>0</v>
      </c>
      <c r="P82" s="47">
        <f>('Encargos e Benefícios'!X81+'Gastos com Pessoal'!J82)*N82</f>
        <v>0</v>
      </c>
      <c r="Q82" s="47">
        <f>('Encargos e Benefícios'!V81+'Gastos com Pessoal'!K82)*'Gastos com Pessoal'!N82</f>
        <v>0</v>
      </c>
      <c r="R82" s="47"/>
      <c r="S82" s="165"/>
      <c r="T82" s="127"/>
      <c r="U82" s="47"/>
      <c r="V82" s="47"/>
      <c r="W82" s="47"/>
      <c r="X82" s="47"/>
      <c r="Y82" s="165"/>
      <c r="Z82" s="127"/>
      <c r="AA82" s="47"/>
      <c r="AB82" s="47"/>
      <c r="AC82" s="47"/>
      <c r="AD82" s="47"/>
      <c r="AE82" s="165"/>
      <c r="AF82" s="127"/>
      <c r="AG82" s="47"/>
      <c r="AH82" s="47"/>
      <c r="AI82" s="47"/>
      <c r="AJ82" s="130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14">
        <f>IF('Encargos e Benefícios'!C81=0,0,'Encargos e Benefícios'!AD81/'Encargos e Benefícios'!C81)</f>
        <v>0</v>
      </c>
      <c r="AO82" s="32">
        <f t="shared" si="1"/>
        <v>0</v>
      </c>
      <c r="AP82" s="31"/>
      <c r="AQ82" s="31"/>
      <c r="AR82" s="203"/>
      <c r="AS82" s="32"/>
    </row>
    <row r="83" spans="1:45" ht="12.75" hidden="1">
      <c r="A83" s="48">
        <v>77</v>
      </c>
      <c r="B83" s="12">
        <f>'Encargos e Benefícios'!B82</f>
        <v>0</v>
      </c>
      <c r="C83" s="10">
        <f>'Encargos e Benefícios'!C82</f>
        <v>0</v>
      </c>
      <c r="D83" s="38"/>
      <c r="E83" s="167"/>
      <c r="F83" s="166"/>
      <c r="G83" s="165"/>
      <c r="H83" s="127"/>
      <c r="I83" s="47">
        <f>'Encargos e Benefícios'!W82*'Gastos com Pessoal'!H83</f>
        <v>0</v>
      </c>
      <c r="J83" s="47">
        <f>'Encargos e Benefícios'!X82*'Gastos com Pessoal'!H83</f>
        <v>0</v>
      </c>
      <c r="K83" s="47">
        <f>'Encargos e Benefícios'!V82*'Gastos com Pessoal'!H83</f>
        <v>0</v>
      </c>
      <c r="L83" s="47"/>
      <c r="M83" s="165">
        <v>46023</v>
      </c>
      <c r="N83" s="127">
        <v>4.4999999999999998E-2</v>
      </c>
      <c r="O83" s="47">
        <f>('Encargos e Benefícios'!W82+'Gastos com Pessoal'!I83)*N83</f>
        <v>0</v>
      </c>
      <c r="P83" s="47">
        <f>('Encargos e Benefícios'!X82+'Gastos com Pessoal'!J83)*N83</f>
        <v>0</v>
      </c>
      <c r="Q83" s="47">
        <f>('Encargos e Benefícios'!V82+'Gastos com Pessoal'!K83)*'Gastos com Pessoal'!N83</f>
        <v>0</v>
      </c>
      <c r="R83" s="47"/>
      <c r="S83" s="165"/>
      <c r="T83" s="127"/>
      <c r="U83" s="47"/>
      <c r="V83" s="47"/>
      <c r="W83" s="47"/>
      <c r="X83" s="47"/>
      <c r="Y83" s="165"/>
      <c r="Z83" s="127"/>
      <c r="AA83" s="47"/>
      <c r="AB83" s="47"/>
      <c r="AC83" s="47"/>
      <c r="AD83" s="47"/>
      <c r="AE83" s="165"/>
      <c r="AF83" s="127"/>
      <c r="AG83" s="47"/>
      <c r="AH83" s="47"/>
      <c r="AI83" s="47"/>
      <c r="AJ83" s="130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14">
        <f>IF('Encargos e Benefícios'!C82=0,0,'Encargos e Benefícios'!AD82/'Encargos e Benefícios'!C82)</f>
        <v>0</v>
      </c>
      <c r="AO83" s="32">
        <f t="shared" si="1"/>
        <v>0</v>
      </c>
      <c r="AP83" s="31"/>
      <c r="AQ83" s="31"/>
      <c r="AR83" s="203"/>
      <c r="AS83" s="32"/>
    </row>
    <row r="84" spans="1:45" ht="12.75" hidden="1">
      <c r="A84" s="48">
        <v>78</v>
      </c>
      <c r="B84" s="12">
        <f>'Encargos e Benefícios'!B83</f>
        <v>0</v>
      </c>
      <c r="C84" s="10">
        <f>'Encargos e Benefícios'!C83</f>
        <v>0</v>
      </c>
      <c r="D84" s="38"/>
      <c r="E84" s="167"/>
      <c r="F84" s="166"/>
      <c r="G84" s="165"/>
      <c r="H84" s="127"/>
      <c r="I84" s="47">
        <f>'Encargos e Benefícios'!W83*'Gastos com Pessoal'!H84</f>
        <v>0</v>
      </c>
      <c r="J84" s="47">
        <f>'Encargos e Benefícios'!X83*'Gastos com Pessoal'!H84</f>
        <v>0</v>
      </c>
      <c r="K84" s="47">
        <f>'Encargos e Benefícios'!V83*'Gastos com Pessoal'!H84</f>
        <v>0</v>
      </c>
      <c r="L84" s="47"/>
      <c r="M84" s="165">
        <v>46023</v>
      </c>
      <c r="N84" s="127">
        <v>4.4999999999999998E-2</v>
      </c>
      <c r="O84" s="47">
        <f>('Encargos e Benefícios'!W83+'Gastos com Pessoal'!I84)*N84</f>
        <v>0</v>
      </c>
      <c r="P84" s="47">
        <f>('Encargos e Benefícios'!X83+'Gastos com Pessoal'!J84)*N84</f>
        <v>0</v>
      </c>
      <c r="Q84" s="47">
        <f>('Encargos e Benefícios'!V83+'Gastos com Pessoal'!K84)*'Gastos com Pessoal'!N84</f>
        <v>0</v>
      </c>
      <c r="R84" s="47"/>
      <c r="S84" s="165"/>
      <c r="T84" s="127"/>
      <c r="U84" s="47"/>
      <c r="V84" s="47"/>
      <c r="W84" s="47"/>
      <c r="X84" s="47"/>
      <c r="Y84" s="165"/>
      <c r="Z84" s="127"/>
      <c r="AA84" s="47"/>
      <c r="AB84" s="47"/>
      <c r="AC84" s="47"/>
      <c r="AD84" s="47"/>
      <c r="AE84" s="165"/>
      <c r="AF84" s="127"/>
      <c r="AG84" s="47"/>
      <c r="AH84" s="47"/>
      <c r="AI84" s="47"/>
      <c r="AJ84" s="130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14">
        <f>IF('Encargos e Benefícios'!C83=0,0,'Encargos e Benefícios'!AD83/'Encargos e Benefícios'!C83)</f>
        <v>0</v>
      </c>
      <c r="AO84" s="32">
        <f t="shared" si="1"/>
        <v>0</v>
      </c>
      <c r="AP84" s="31"/>
      <c r="AQ84" s="31"/>
      <c r="AR84" s="203"/>
      <c r="AS84" s="32"/>
    </row>
    <row r="85" spans="1:45" ht="12.75" hidden="1">
      <c r="A85" s="48">
        <v>79</v>
      </c>
      <c r="B85" s="12">
        <f>'Encargos e Benefícios'!B84</f>
        <v>0</v>
      </c>
      <c r="C85" s="10">
        <f>'Encargos e Benefícios'!C84</f>
        <v>0</v>
      </c>
      <c r="D85" s="38"/>
      <c r="E85" s="167"/>
      <c r="F85" s="166"/>
      <c r="G85" s="165"/>
      <c r="H85" s="127"/>
      <c r="I85" s="47">
        <f>'Encargos e Benefícios'!W84*'Gastos com Pessoal'!H85</f>
        <v>0</v>
      </c>
      <c r="J85" s="47">
        <f>'Encargos e Benefícios'!X84*'Gastos com Pessoal'!H85</f>
        <v>0</v>
      </c>
      <c r="K85" s="47">
        <f>'Encargos e Benefícios'!V84*'Gastos com Pessoal'!H85</f>
        <v>0</v>
      </c>
      <c r="L85" s="47"/>
      <c r="M85" s="165">
        <v>46023</v>
      </c>
      <c r="N85" s="127">
        <v>4.4999999999999998E-2</v>
      </c>
      <c r="O85" s="47">
        <f>('Encargos e Benefícios'!W84+'Gastos com Pessoal'!I85)*N85</f>
        <v>0</v>
      </c>
      <c r="P85" s="47">
        <f>('Encargos e Benefícios'!X84+'Gastos com Pessoal'!J85)*N85</f>
        <v>0</v>
      </c>
      <c r="Q85" s="47">
        <f>('Encargos e Benefícios'!V84+'Gastos com Pessoal'!K85)*'Gastos com Pessoal'!N85</f>
        <v>0</v>
      </c>
      <c r="R85" s="47"/>
      <c r="S85" s="165"/>
      <c r="T85" s="127"/>
      <c r="U85" s="47"/>
      <c r="V85" s="47"/>
      <c r="W85" s="47"/>
      <c r="X85" s="47"/>
      <c r="Y85" s="165"/>
      <c r="Z85" s="127"/>
      <c r="AA85" s="47"/>
      <c r="AB85" s="47"/>
      <c r="AC85" s="47"/>
      <c r="AD85" s="47"/>
      <c r="AE85" s="165"/>
      <c r="AF85" s="127"/>
      <c r="AG85" s="47"/>
      <c r="AH85" s="47"/>
      <c r="AI85" s="47"/>
      <c r="AJ85" s="130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14">
        <f>IF('Encargos e Benefícios'!C84=0,0,'Encargos e Benefícios'!AD84/'Encargos e Benefícios'!C84)</f>
        <v>0</v>
      </c>
      <c r="AO85" s="32">
        <f t="shared" si="1"/>
        <v>0</v>
      </c>
      <c r="AP85" s="31"/>
      <c r="AQ85" s="31"/>
      <c r="AR85" s="203"/>
      <c r="AS85" s="32"/>
    </row>
    <row r="86" spans="1:45" ht="12.75" hidden="1">
      <c r="A86" s="48">
        <v>80</v>
      </c>
      <c r="B86" s="12">
        <f>'Encargos e Benefícios'!B85</f>
        <v>0</v>
      </c>
      <c r="C86" s="10">
        <f>'Encargos e Benefícios'!C85</f>
        <v>0</v>
      </c>
      <c r="D86" s="38"/>
      <c r="E86" s="167"/>
      <c r="F86" s="166"/>
      <c r="G86" s="165"/>
      <c r="H86" s="127"/>
      <c r="I86" s="47">
        <f>'Encargos e Benefícios'!W85*'Gastos com Pessoal'!H86</f>
        <v>0</v>
      </c>
      <c r="J86" s="47">
        <f>'Encargos e Benefícios'!X85*'Gastos com Pessoal'!H86</f>
        <v>0</v>
      </c>
      <c r="K86" s="47">
        <f>'Encargos e Benefícios'!V85*'Gastos com Pessoal'!H86</f>
        <v>0</v>
      </c>
      <c r="L86" s="47"/>
      <c r="M86" s="165">
        <v>46023</v>
      </c>
      <c r="N86" s="127">
        <v>4.4999999999999998E-2</v>
      </c>
      <c r="O86" s="47">
        <f>('Encargos e Benefícios'!W85+'Gastos com Pessoal'!I86)*N86</f>
        <v>0</v>
      </c>
      <c r="P86" s="47">
        <f>('Encargos e Benefícios'!X85+'Gastos com Pessoal'!J86)*N86</f>
        <v>0</v>
      </c>
      <c r="Q86" s="47">
        <f>('Encargos e Benefícios'!V85+'Gastos com Pessoal'!K86)*'Gastos com Pessoal'!N86</f>
        <v>0</v>
      </c>
      <c r="R86" s="47"/>
      <c r="S86" s="165"/>
      <c r="T86" s="127"/>
      <c r="U86" s="47"/>
      <c r="V86" s="47"/>
      <c r="W86" s="47"/>
      <c r="X86" s="47"/>
      <c r="Y86" s="165"/>
      <c r="Z86" s="127"/>
      <c r="AA86" s="47"/>
      <c r="AB86" s="47"/>
      <c r="AC86" s="47"/>
      <c r="AD86" s="47"/>
      <c r="AE86" s="165"/>
      <c r="AF86" s="127"/>
      <c r="AG86" s="47"/>
      <c r="AH86" s="47"/>
      <c r="AI86" s="47"/>
      <c r="AJ86" s="130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14">
        <f>IF('Encargos e Benefícios'!C85=0,0,'Encargos e Benefícios'!AD85/'Encargos e Benefícios'!C85)</f>
        <v>0</v>
      </c>
      <c r="AO86" s="32">
        <f t="shared" si="1"/>
        <v>0</v>
      </c>
      <c r="AP86" s="31"/>
      <c r="AQ86" s="31"/>
      <c r="AR86" s="203"/>
      <c r="AS86" s="32"/>
    </row>
    <row r="87" spans="1:45" ht="12.75" hidden="1">
      <c r="A87" s="48">
        <v>81</v>
      </c>
      <c r="B87" s="12">
        <f>'Encargos e Benefícios'!B86</f>
        <v>0</v>
      </c>
      <c r="C87" s="10">
        <f>'Encargos e Benefícios'!C86</f>
        <v>0</v>
      </c>
      <c r="D87" s="38"/>
      <c r="E87" s="167"/>
      <c r="F87" s="166"/>
      <c r="G87" s="165"/>
      <c r="H87" s="127"/>
      <c r="I87" s="47">
        <f>'Encargos e Benefícios'!W86*'Gastos com Pessoal'!H87</f>
        <v>0</v>
      </c>
      <c r="J87" s="47">
        <f>'Encargos e Benefícios'!X86*'Gastos com Pessoal'!H87</f>
        <v>0</v>
      </c>
      <c r="K87" s="47">
        <f>'Encargos e Benefícios'!V86*'Gastos com Pessoal'!H87</f>
        <v>0</v>
      </c>
      <c r="L87" s="47"/>
      <c r="M87" s="165">
        <v>46023</v>
      </c>
      <c r="N87" s="127">
        <v>4.4999999999999998E-2</v>
      </c>
      <c r="O87" s="47">
        <f>('Encargos e Benefícios'!W86+'Gastos com Pessoal'!I87)*N87</f>
        <v>0</v>
      </c>
      <c r="P87" s="47">
        <f>('Encargos e Benefícios'!X86+'Gastos com Pessoal'!J87)*N87</f>
        <v>0</v>
      </c>
      <c r="Q87" s="47">
        <f>('Encargos e Benefícios'!V86+'Gastos com Pessoal'!K87)*'Gastos com Pessoal'!N87</f>
        <v>0</v>
      </c>
      <c r="R87" s="47"/>
      <c r="S87" s="165"/>
      <c r="T87" s="127"/>
      <c r="U87" s="47"/>
      <c r="V87" s="47"/>
      <c r="W87" s="47"/>
      <c r="X87" s="47"/>
      <c r="Y87" s="165"/>
      <c r="Z87" s="127"/>
      <c r="AA87" s="47"/>
      <c r="AB87" s="47"/>
      <c r="AC87" s="47"/>
      <c r="AD87" s="47"/>
      <c r="AE87" s="165"/>
      <c r="AF87" s="127"/>
      <c r="AG87" s="47"/>
      <c r="AH87" s="47"/>
      <c r="AI87" s="47"/>
      <c r="AJ87" s="130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14">
        <f>IF('Encargos e Benefícios'!C86=0,0,'Encargos e Benefícios'!AD86/'Encargos e Benefícios'!C86)</f>
        <v>0</v>
      </c>
      <c r="AO87" s="32">
        <f t="shared" si="1"/>
        <v>0</v>
      </c>
      <c r="AP87" s="31"/>
      <c r="AQ87" s="31"/>
      <c r="AR87" s="203"/>
      <c r="AS87" s="32"/>
    </row>
    <row r="88" spans="1:45" ht="12.75" hidden="1">
      <c r="A88" s="48">
        <v>82</v>
      </c>
      <c r="B88" s="12">
        <f>'Encargos e Benefícios'!B87</f>
        <v>0</v>
      </c>
      <c r="C88" s="10">
        <f>'Encargos e Benefícios'!C87</f>
        <v>0</v>
      </c>
      <c r="D88" s="38"/>
      <c r="E88" s="167"/>
      <c r="F88" s="166"/>
      <c r="G88" s="165"/>
      <c r="H88" s="127"/>
      <c r="I88" s="47">
        <f>'Encargos e Benefícios'!W87*'Gastos com Pessoal'!H88</f>
        <v>0</v>
      </c>
      <c r="J88" s="47">
        <f>'Encargos e Benefícios'!X87*'Gastos com Pessoal'!H88</f>
        <v>0</v>
      </c>
      <c r="K88" s="47">
        <f>'Encargos e Benefícios'!V87*'Gastos com Pessoal'!H88</f>
        <v>0</v>
      </c>
      <c r="L88" s="47"/>
      <c r="M88" s="165">
        <v>46023</v>
      </c>
      <c r="N88" s="127">
        <v>4.4999999999999998E-2</v>
      </c>
      <c r="O88" s="47">
        <f>('Encargos e Benefícios'!W87+'Gastos com Pessoal'!I88)*N88</f>
        <v>0</v>
      </c>
      <c r="P88" s="47">
        <f>('Encargos e Benefícios'!X87+'Gastos com Pessoal'!J88)*N88</f>
        <v>0</v>
      </c>
      <c r="Q88" s="47">
        <f>('Encargos e Benefícios'!V87+'Gastos com Pessoal'!K88)*'Gastos com Pessoal'!N88</f>
        <v>0</v>
      </c>
      <c r="R88" s="47"/>
      <c r="S88" s="165"/>
      <c r="T88" s="127"/>
      <c r="U88" s="47"/>
      <c r="V88" s="47"/>
      <c r="W88" s="47"/>
      <c r="X88" s="47"/>
      <c r="Y88" s="165"/>
      <c r="Z88" s="127"/>
      <c r="AA88" s="47"/>
      <c r="AB88" s="47"/>
      <c r="AC88" s="47"/>
      <c r="AD88" s="47"/>
      <c r="AE88" s="165"/>
      <c r="AF88" s="127"/>
      <c r="AG88" s="47"/>
      <c r="AH88" s="47"/>
      <c r="AI88" s="47"/>
      <c r="AJ88" s="130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14">
        <f>IF('Encargos e Benefícios'!C87=0,0,'Encargos e Benefícios'!AD87/'Encargos e Benefícios'!C87)</f>
        <v>0</v>
      </c>
      <c r="AO88" s="32">
        <f t="shared" si="1"/>
        <v>0</v>
      </c>
      <c r="AP88" s="31"/>
      <c r="AQ88" s="31"/>
      <c r="AR88" s="203"/>
      <c r="AS88" s="32"/>
    </row>
    <row r="89" spans="1:45" ht="12.75" hidden="1">
      <c r="A89" s="48">
        <v>83</v>
      </c>
      <c r="B89" s="12">
        <f>'Encargos e Benefícios'!B88</f>
        <v>0</v>
      </c>
      <c r="C89" s="10">
        <f>'Encargos e Benefícios'!C88</f>
        <v>0</v>
      </c>
      <c r="D89" s="38"/>
      <c r="E89" s="167"/>
      <c r="F89" s="166"/>
      <c r="G89" s="165"/>
      <c r="H89" s="127"/>
      <c r="I89" s="47">
        <f>'Encargos e Benefícios'!W88*'Gastos com Pessoal'!H89</f>
        <v>0</v>
      </c>
      <c r="J89" s="47">
        <f>'Encargos e Benefícios'!X88*'Gastos com Pessoal'!H89</f>
        <v>0</v>
      </c>
      <c r="K89" s="47">
        <f>'Encargos e Benefícios'!V88*'Gastos com Pessoal'!H89</f>
        <v>0</v>
      </c>
      <c r="L89" s="47"/>
      <c r="M89" s="165">
        <v>46023</v>
      </c>
      <c r="N89" s="127">
        <v>4.4999999999999998E-2</v>
      </c>
      <c r="O89" s="47">
        <f>('Encargos e Benefícios'!W88+'Gastos com Pessoal'!I89)*N89</f>
        <v>0</v>
      </c>
      <c r="P89" s="47">
        <f>('Encargos e Benefícios'!X88+'Gastos com Pessoal'!J89)*N89</f>
        <v>0</v>
      </c>
      <c r="Q89" s="47">
        <f>('Encargos e Benefícios'!V88+'Gastos com Pessoal'!K89)*'Gastos com Pessoal'!N89</f>
        <v>0</v>
      </c>
      <c r="R89" s="47"/>
      <c r="S89" s="165"/>
      <c r="T89" s="127"/>
      <c r="U89" s="47"/>
      <c r="V89" s="47"/>
      <c r="W89" s="47"/>
      <c r="X89" s="47"/>
      <c r="Y89" s="165"/>
      <c r="Z89" s="127"/>
      <c r="AA89" s="47"/>
      <c r="AB89" s="47"/>
      <c r="AC89" s="47"/>
      <c r="AD89" s="47"/>
      <c r="AE89" s="165"/>
      <c r="AF89" s="127"/>
      <c r="AG89" s="47"/>
      <c r="AH89" s="47"/>
      <c r="AI89" s="47"/>
      <c r="AJ89" s="130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14">
        <f>IF('Encargos e Benefícios'!C88=0,0,'Encargos e Benefícios'!AD88/'Encargos e Benefícios'!C88)</f>
        <v>0</v>
      </c>
      <c r="AO89" s="32">
        <f t="shared" si="1"/>
        <v>0</v>
      </c>
      <c r="AP89" s="31"/>
      <c r="AQ89" s="31"/>
      <c r="AR89" s="203"/>
      <c r="AS89" s="32"/>
    </row>
    <row r="90" spans="1:45" ht="12.75" hidden="1">
      <c r="A90" s="48">
        <v>84</v>
      </c>
      <c r="B90" s="12">
        <f>'Encargos e Benefícios'!B89</f>
        <v>0</v>
      </c>
      <c r="C90" s="10">
        <f>'Encargos e Benefícios'!C89</f>
        <v>0</v>
      </c>
      <c r="D90" s="38"/>
      <c r="E90" s="167"/>
      <c r="F90" s="166"/>
      <c r="G90" s="165"/>
      <c r="H90" s="127"/>
      <c r="I90" s="47">
        <f>'Encargos e Benefícios'!W89*'Gastos com Pessoal'!H90</f>
        <v>0</v>
      </c>
      <c r="J90" s="47">
        <f>'Encargos e Benefícios'!X89*'Gastos com Pessoal'!H90</f>
        <v>0</v>
      </c>
      <c r="K90" s="47">
        <f>'Encargos e Benefícios'!V89*'Gastos com Pessoal'!H90</f>
        <v>0</v>
      </c>
      <c r="L90" s="47"/>
      <c r="M90" s="165">
        <v>46023</v>
      </c>
      <c r="N90" s="127">
        <v>4.4999999999999998E-2</v>
      </c>
      <c r="O90" s="47">
        <f>('Encargos e Benefícios'!W89+'Gastos com Pessoal'!I90)*N90</f>
        <v>0</v>
      </c>
      <c r="P90" s="47">
        <f>('Encargos e Benefícios'!X89+'Gastos com Pessoal'!J90)*N90</f>
        <v>0</v>
      </c>
      <c r="Q90" s="47">
        <f>('Encargos e Benefícios'!V89+'Gastos com Pessoal'!K90)*'Gastos com Pessoal'!N90</f>
        <v>0</v>
      </c>
      <c r="R90" s="47"/>
      <c r="S90" s="165"/>
      <c r="T90" s="127"/>
      <c r="U90" s="47"/>
      <c r="V90" s="47"/>
      <c r="W90" s="47"/>
      <c r="X90" s="47"/>
      <c r="Y90" s="165"/>
      <c r="Z90" s="127"/>
      <c r="AA90" s="47"/>
      <c r="AB90" s="47"/>
      <c r="AC90" s="47"/>
      <c r="AD90" s="47"/>
      <c r="AE90" s="165"/>
      <c r="AF90" s="127"/>
      <c r="AG90" s="47"/>
      <c r="AH90" s="47"/>
      <c r="AI90" s="47"/>
      <c r="AJ90" s="130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14">
        <f>IF('Encargos e Benefícios'!C89=0,0,'Encargos e Benefícios'!AD89/'Encargos e Benefícios'!C89)</f>
        <v>0</v>
      </c>
      <c r="AO90" s="32">
        <f t="shared" si="1"/>
        <v>0</v>
      </c>
      <c r="AP90" s="31"/>
      <c r="AQ90" s="31"/>
      <c r="AR90" s="203"/>
      <c r="AS90" s="32"/>
    </row>
    <row r="91" spans="1:45" ht="12.75" hidden="1">
      <c r="A91" s="48">
        <v>85</v>
      </c>
      <c r="B91" s="12">
        <f>'Encargos e Benefícios'!B90</f>
        <v>0</v>
      </c>
      <c r="C91" s="10">
        <f>'Encargos e Benefícios'!C90</f>
        <v>0</v>
      </c>
      <c r="D91" s="38"/>
      <c r="E91" s="167"/>
      <c r="F91" s="166"/>
      <c r="G91" s="165"/>
      <c r="H91" s="127"/>
      <c r="I91" s="47">
        <f>'Encargos e Benefícios'!W90*'Gastos com Pessoal'!H91</f>
        <v>0</v>
      </c>
      <c r="J91" s="47">
        <f>'Encargos e Benefícios'!X90*'Gastos com Pessoal'!H91</f>
        <v>0</v>
      </c>
      <c r="K91" s="47">
        <f>'Encargos e Benefícios'!V90*'Gastos com Pessoal'!H91</f>
        <v>0</v>
      </c>
      <c r="L91" s="47"/>
      <c r="M91" s="165">
        <v>46023</v>
      </c>
      <c r="N91" s="127">
        <v>4.4999999999999998E-2</v>
      </c>
      <c r="O91" s="47">
        <f>('Encargos e Benefícios'!W90+'Gastos com Pessoal'!I91)*N91</f>
        <v>0</v>
      </c>
      <c r="P91" s="47">
        <f>('Encargos e Benefícios'!X90+'Gastos com Pessoal'!J91)*N91</f>
        <v>0</v>
      </c>
      <c r="Q91" s="47">
        <f>('Encargos e Benefícios'!V90+'Gastos com Pessoal'!K91)*'Gastos com Pessoal'!N91</f>
        <v>0</v>
      </c>
      <c r="R91" s="47"/>
      <c r="S91" s="165"/>
      <c r="T91" s="127"/>
      <c r="U91" s="47"/>
      <c r="V91" s="47"/>
      <c r="W91" s="47"/>
      <c r="X91" s="47"/>
      <c r="Y91" s="165"/>
      <c r="Z91" s="127"/>
      <c r="AA91" s="47"/>
      <c r="AB91" s="47"/>
      <c r="AC91" s="47"/>
      <c r="AD91" s="47"/>
      <c r="AE91" s="165"/>
      <c r="AF91" s="127"/>
      <c r="AG91" s="47"/>
      <c r="AH91" s="47"/>
      <c r="AI91" s="47"/>
      <c r="AJ91" s="130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14">
        <f>IF('Encargos e Benefícios'!C90=0,0,'Encargos e Benefícios'!AD90/'Encargos e Benefícios'!C90)</f>
        <v>0</v>
      </c>
      <c r="AO91" s="32">
        <f t="shared" si="1"/>
        <v>0</v>
      </c>
      <c r="AP91" s="31"/>
      <c r="AQ91" s="31"/>
      <c r="AR91" s="203"/>
      <c r="AS91" s="32"/>
    </row>
    <row r="92" spans="1:45" ht="12.75" hidden="1">
      <c r="A92" s="48">
        <v>86</v>
      </c>
      <c r="B92" s="12">
        <f>'Encargos e Benefícios'!B91</f>
        <v>0</v>
      </c>
      <c r="C92" s="10">
        <f>'Encargos e Benefícios'!C91</f>
        <v>0</v>
      </c>
      <c r="D92" s="38"/>
      <c r="E92" s="167"/>
      <c r="F92" s="166"/>
      <c r="G92" s="165"/>
      <c r="H92" s="127"/>
      <c r="I92" s="47">
        <f>'Encargos e Benefícios'!W91*'Gastos com Pessoal'!H92</f>
        <v>0</v>
      </c>
      <c r="J92" s="47">
        <f>'Encargos e Benefícios'!X91*'Gastos com Pessoal'!H92</f>
        <v>0</v>
      </c>
      <c r="K92" s="47">
        <f>'Encargos e Benefícios'!V91*'Gastos com Pessoal'!H92</f>
        <v>0</v>
      </c>
      <c r="L92" s="47"/>
      <c r="M92" s="165">
        <v>46023</v>
      </c>
      <c r="N92" s="127">
        <v>4.4999999999999998E-2</v>
      </c>
      <c r="O92" s="47">
        <f>('Encargos e Benefícios'!W91+'Gastos com Pessoal'!I92)*N92</f>
        <v>0</v>
      </c>
      <c r="P92" s="47">
        <f>('Encargos e Benefícios'!X91+'Gastos com Pessoal'!J92)*N92</f>
        <v>0</v>
      </c>
      <c r="Q92" s="47">
        <f>('Encargos e Benefícios'!V91+'Gastos com Pessoal'!K92)*'Gastos com Pessoal'!N92</f>
        <v>0</v>
      </c>
      <c r="R92" s="47"/>
      <c r="S92" s="165"/>
      <c r="T92" s="127"/>
      <c r="U92" s="47"/>
      <c r="V92" s="47"/>
      <c r="W92" s="47"/>
      <c r="X92" s="47"/>
      <c r="Y92" s="165"/>
      <c r="Z92" s="127"/>
      <c r="AA92" s="47"/>
      <c r="AB92" s="47"/>
      <c r="AC92" s="47"/>
      <c r="AD92" s="47"/>
      <c r="AE92" s="165"/>
      <c r="AF92" s="127"/>
      <c r="AG92" s="47"/>
      <c r="AH92" s="47"/>
      <c r="AI92" s="47"/>
      <c r="AJ92" s="130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14">
        <f>IF('Encargos e Benefícios'!C91=0,0,'Encargos e Benefícios'!AD91/'Encargos e Benefícios'!C91)</f>
        <v>0</v>
      </c>
      <c r="AO92" s="32">
        <f t="shared" si="1"/>
        <v>0</v>
      </c>
      <c r="AP92" s="31"/>
      <c r="AQ92" s="31"/>
      <c r="AR92" s="203"/>
      <c r="AS92" s="32"/>
    </row>
    <row r="93" spans="1:45" ht="12.75" hidden="1">
      <c r="A93" s="48">
        <v>87</v>
      </c>
      <c r="B93" s="12">
        <f>'Encargos e Benefícios'!B92</f>
        <v>0</v>
      </c>
      <c r="C93" s="10">
        <f>'Encargos e Benefícios'!C92</f>
        <v>0</v>
      </c>
      <c r="D93" s="38"/>
      <c r="E93" s="167"/>
      <c r="F93" s="166"/>
      <c r="G93" s="165"/>
      <c r="H93" s="127"/>
      <c r="I93" s="47">
        <f>'Encargos e Benefícios'!W92*'Gastos com Pessoal'!H93</f>
        <v>0</v>
      </c>
      <c r="J93" s="47">
        <f>'Encargos e Benefícios'!X92*'Gastos com Pessoal'!H93</f>
        <v>0</v>
      </c>
      <c r="K93" s="47">
        <f>'Encargos e Benefícios'!V92*'Gastos com Pessoal'!H93</f>
        <v>0</v>
      </c>
      <c r="L93" s="47"/>
      <c r="M93" s="165">
        <v>46023</v>
      </c>
      <c r="N93" s="127">
        <v>4.4999999999999998E-2</v>
      </c>
      <c r="O93" s="47">
        <f>('Encargos e Benefícios'!W92+'Gastos com Pessoal'!I93)*N93</f>
        <v>0</v>
      </c>
      <c r="P93" s="47">
        <f>('Encargos e Benefícios'!X92+'Gastos com Pessoal'!J93)*N93</f>
        <v>0</v>
      </c>
      <c r="Q93" s="47">
        <f>('Encargos e Benefícios'!V92+'Gastos com Pessoal'!K93)*'Gastos com Pessoal'!N93</f>
        <v>0</v>
      </c>
      <c r="R93" s="47"/>
      <c r="S93" s="165"/>
      <c r="T93" s="127"/>
      <c r="U93" s="47"/>
      <c r="V93" s="47"/>
      <c r="W93" s="47"/>
      <c r="X93" s="47"/>
      <c r="Y93" s="165"/>
      <c r="Z93" s="127"/>
      <c r="AA93" s="47"/>
      <c r="AB93" s="47"/>
      <c r="AC93" s="47"/>
      <c r="AD93" s="47"/>
      <c r="AE93" s="165"/>
      <c r="AF93" s="127"/>
      <c r="AG93" s="47"/>
      <c r="AH93" s="47"/>
      <c r="AI93" s="47"/>
      <c r="AJ93" s="130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14">
        <f>IF('Encargos e Benefícios'!C92=0,0,'Encargos e Benefícios'!AD92/'Encargos e Benefícios'!C92)</f>
        <v>0</v>
      </c>
      <c r="AO93" s="32">
        <f t="shared" si="1"/>
        <v>0</v>
      </c>
      <c r="AP93" s="31"/>
      <c r="AQ93" s="31"/>
      <c r="AR93" s="203"/>
      <c r="AS93" s="32"/>
    </row>
    <row r="94" spans="1:45" ht="12.75" hidden="1">
      <c r="A94" s="48">
        <v>88</v>
      </c>
      <c r="B94" s="12">
        <f>'Encargos e Benefícios'!B93</f>
        <v>0</v>
      </c>
      <c r="C94" s="10">
        <f>'Encargos e Benefícios'!C93</f>
        <v>0</v>
      </c>
      <c r="D94" s="38"/>
      <c r="E94" s="167"/>
      <c r="F94" s="166"/>
      <c r="G94" s="165"/>
      <c r="H94" s="127"/>
      <c r="I94" s="47">
        <f>'Encargos e Benefícios'!W93*'Gastos com Pessoal'!H94</f>
        <v>0</v>
      </c>
      <c r="J94" s="47">
        <f>'Encargos e Benefícios'!X93*'Gastos com Pessoal'!H94</f>
        <v>0</v>
      </c>
      <c r="K94" s="47">
        <f>'Encargos e Benefícios'!V93*'Gastos com Pessoal'!H94</f>
        <v>0</v>
      </c>
      <c r="L94" s="47"/>
      <c r="M94" s="165">
        <v>46023</v>
      </c>
      <c r="N94" s="127">
        <v>4.4999999999999998E-2</v>
      </c>
      <c r="O94" s="47">
        <f>('Encargos e Benefícios'!W93+'Gastos com Pessoal'!I94)*N94</f>
        <v>0</v>
      </c>
      <c r="P94" s="47">
        <f>('Encargos e Benefícios'!X93+'Gastos com Pessoal'!J94)*N94</f>
        <v>0</v>
      </c>
      <c r="Q94" s="47">
        <f>('Encargos e Benefícios'!V93+'Gastos com Pessoal'!K94)*'Gastos com Pessoal'!N94</f>
        <v>0</v>
      </c>
      <c r="R94" s="47"/>
      <c r="S94" s="165"/>
      <c r="T94" s="127"/>
      <c r="U94" s="47"/>
      <c r="V94" s="47"/>
      <c r="W94" s="47"/>
      <c r="X94" s="47"/>
      <c r="Y94" s="165"/>
      <c r="Z94" s="127"/>
      <c r="AA94" s="47"/>
      <c r="AB94" s="47"/>
      <c r="AC94" s="47"/>
      <c r="AD94" s="47"/>
      <c r="AE94" s="165"/>
      <c r="AF94" s="127"/>
      <c r="AG94" s="47"/>
      <c r="AH94" s="47"/>
      <c r="AI94" s="47"/>
      <c r="AJ94" s="130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14">
        <f>IF('Encargos e Benefícios'!C93=0,0,'Encargos e Benefícios'!AD93/'Encargos e Benefícios'!C93)</f>
        <v>0</v>
      </c>
      <c r="AO94" s="32">
        <f t="shared" si="1"/>
        <v>0</v>
      </c>
      <c r="AP94" s="31"/>
      <c r="AQ94" s="31"/>
      <c r="AR94" s="203"/>
      <c r="AS94" s="32"/>
    </row>
    <row r="95" spans="1:45" ht="12.75" hidden="1">
      <c r="A95" s="48">
        <v>89</v>
      </c>
      <c r="B95" s="12">
        <f>'Encargos e Benefícios'!B94</f>
        <v>0</v>
      </c>
      <c r="C95" s="10">
        <f>'Encargos e Benefícios'!C94</f>
        <v>0</v>
      </c>
      <c r="D95" s="38"/>
      <c r="E95" s="167"/>
      <c r="F95" s="166"/>
      <c r="G95" s="165"/>
      <c r="H95" s="127"/>
      <c r="I95" s="47">
        <f>'Encargos e Benefícios'!W94*'Gastos com Pessoal'!H95</f>
        <v>0</v>
      </c>
      <c r="J95" s="47">
        <f>'Encargos e Benefícios'!X94*'Gastos com Pessoal'!H95</f>
        <v>0</v>
      </c>
      <c r="K95" s="47">
        <f>'Encargos e Benefícios'!V94*'Gastos com Pessoal'!H95</f>
        <v>0</v>
      </c>
      <c r="L95" s="47"/>
      <c r="M95" s="165">
        <v>46023</v>
      </c>
      <c r="N95" s="127">
        <v>4.4999999999999998E-2</v>
      </c>
      <c r="O95" s="47">
        <f>('Encargos e Benefícios'!W94+'Gastos com Pessoal'!I95)*N95</f>
        <v>0</v>
      </c>
      <c r="P95" s="47">
        <f>('Encargos e Benefícios'!X94+'Gastos com Pessoal'!J95)*N95</f>
        <v>0</v>
      </c>
      <c r="Q95" s="47">
        <f>('Encargos e Benefícios'!V94+'Gastos com Pessoal'!K95)*'Gastos com Pessoal'!N95</f>
        <v>0</v>
      </c>
      <c r="R95" s="47"/>
      <c r="S95" s="165"/>
      <c r="T95" s="127"/>
      <c r="U95" s="47"/>
      <c r="V95" s="47"/>
      <c r="W95" s="47"/>
      <c r="X95" s="47"/>
      <c r="Y95" s="165"/>
      <c r="Z95" s="127"/>
      <c r="AA95" s="47"/>
      <c r="AB95" s="47"/>
      <c r="AC95" s="47"/>
      <c r="AD95" s="47"/>
      <c r="AE95" s="165"/>
      <c r="AF95" s="127"/>
      <c r="AG95" s="47"/>
      <c r="AH95" s="47"/>
      <c r="AI95" s="47"/>
      <c r="AJ95" s="130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14">
        <f>IF('Encargos e Benefícios'!C94=0,0,'Encargos e Benefícios'!AD94/'Encargos e Benefícios'!C94)</f>
        <v>0</v>
      </c>
      <c r="AO95" s="32">
        <f t="shared" si="1"/>
        <v>0</v>
      </c>
      <c r="AP95" s="31"/>
      <c r="AQ95" s="31"/>
      <c r="AR95" s="203"/>
      <c r="AS95" s="32"/>
    </row>
    <row r="96" spans="1:45" ht="12.75" hidden="1">
      <c r="A96" s="48">
        <v>90</v>
      </c>
      <c r="B96" s="12">
        <f>'Encargos e Benefícios'!B95</f>
        <v>0</v>
      </c>
      <c r="C96" s="10">
        <f>'Encargos e Benefícios'!C95</f>
        <v>0</v>
      </c>
      <c r="D96" s="38"/>
      <c r="E96" s="167"/>
      <c r="F96" s="166"/>
      <c r="G96" s="165"/>
      <c r="H96" s="127"/>
      <c r="I96" s="47">
        <f>'Encargos e Benefícios'!W95*'Gastos com Pessoal'!H96</f>
        <v>0</v>
      </c>
      <c r="J96" s="47">
        <f>'Encargos e Benefícios'!X95*'Gastos com Pessoal'!H96</f>
        <v>0</v>
      </c>
      <c r="K96" s="47">
        <f>'Encargos e Benefícios'!V95*'Gastos com Pessoal'!H96</f>
        <v>0</v>
      </c>
      <c r="L96" s="47"/>
      <c r="M96" s="165">
        <v>46023</v>
      </c>
      <c r="N96" s="127">
        <v>4.4999999999999998E-2</v>
      </c>
      <c r="O96" s="47">
        <f>('Encargos e Benefícios'!W95+'Gastos com Pessoal'!I96)*N96</f>
        <v>0</v>
      </c>
      <c r="P96" s="47">
        <f>('Encargos e Benefícios'!X95+'Gastos com Pessoal'!J96)*N96</f>
        <v>0</v>
      </c>
      <c r="Q96" s="47">
        <f>('Encargos e Benefícios'!V95+'Gastos com Pessoal'!K96)*'Gastos com Pessoal'!N96</f>
        <v>0</v>
      </c>
      <c r="R96" s="47"/>
      <c r="S96" s="165"/>
      <c r="T96" s="127"/>
      <c r="U96" s="47"/>
      <c r="V96" s="47"/>
      <c r="W96" s="47"/>
      <c r="X96" s="47"/>
      <c r="Y96" s="165"/>
      <c r="Z96" s="127"/>
      <c r="AA96" s="47"/>
      <c r="AB96" s="47"/>
      <c r="AC96" s="47"/>
      <c r="AD96" s="47"/>
      <c r="AE96" s="165"/>
      <c r="AF96" s="127"/>
      <c r="AG96" s="47"/>
      <c r="AH96" s="47"/>
      <c r="AI96" s="47"/>
      <c r="AJ96" s="130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14">
        <f>IF('Encargos e Benefícios'!C95=0,0,'Encargos e Benefícios'!AD95/'Encargos e Benefícios'!C95)</f>
        <v>0</v>
      </c>
      <c r="AO96" s="32">
        <f t="shared" si="1"/>
        <v>0</v>
      </c>
      <c r="AP96" s="31"/>
      <c r="AQ96" s="31"/>
      <c r="AR96" s="203"/>
      <c r="AS96" s="32"/>
    </row>
    <row r="97" spans="1:45" ht="12.75" hidden="1">
      <c r="A97" s="48">
        <v>91</v>
      </c>
      <c r="B97" s="12">
        <f>'Encargos e Benefícios'!B96</f>
        <v>0</v>
      </c>
      <c r="C97" s="10">
        <f>'Encargos e Benefícios'!C96</f>
        <v>0</v>
      </c>
      <c r="D97" s="38"/>
      <c r="E97" s="167"/>
      <c r="F97" s="166"/>
      <c r="G97" s="165"/>
      <c r="H97" s="127"/>
      <c r="I97" s="47">
        <f>'Encargos e Benefícios'!W96*'Gastos com Pessoal'!H97</f>
        <v>0</v>
      </c>
      <c r="J97" s="47">
        <f>'Encargos e Benefícios'!X96*'Gastos com Pessoal'!H97</f>
        <v>0</v>
      </c>
      <c r="K97" s="47">
        <f>'Encargos e Benefícios'!V96*'Gastos com Pessoal'!H97</f>
        <v>0</v>
      </c>
      <c r="L97" s="47"/>
      <c r="M97" s="165">
        <v>46023</v>
      </c>
      <c r="N97" s="127">
        <v>4.4999999999999998E-2</v>
      </c>
      <c r="O97" s="47">
        <f>('Encargos e Benefícios'!W96+'Gastos com Pessoal'!I97)*N97</f>
        <v>0</v>
      </c>
      <c r="P97" s="47">
        <f>('Encargos e Benefícios'!X96+'Gastos com Pessoal'!J97)*N97</f>
        <v>0</v>
      </c>
      <c r="Q97" s="47">
        <f>('Encargos e Benefícios'!V96+'Gastos com Pessoal'!K97)*'Gastos com Pessoal'!N97</f>
        <v>0</v>
      </c>
      <c r="R97" s="47"/>
      <c r="S97" s="165"/>
      <c r="T97" s="127"/>
      <c r="U97" s="47"/>
      <c r="V97" s="47"/>
      <c r="W97" s="47"/>
      <c r="X97" s="47"/>
      <c r="Y97" s="165"/>
      <c r="Z97" s="127"/>
      <c r="AA97" s="47"/>
      <c r="AB97" s="47"/>
      <c r="AC97" s="47"/>
      <c r="AD97" s="47"/>
      <c r="AE97" s="165"/>
      <c r="AF97" s="127"/>
      <c r="AG97" s="47"/>
      <c r="AH97" s="47"/>
      <c r="AI97" s="47"/>
      <c r="AJ97" s="130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14">
        <f>IF('Encargos e Benefícios'!C96=0,0,'Encargos e Benefícios'!AD96/'Encargos e Benefícios'!C96)</f>
        <v>0</v>
      </c>
      <c r="AO97" s="32">
        <f t="shared" si="1"/>
        <v>0</v>
      </c>
      <c r="AP97" s="31"/>
      <c r="AQ97" s="31"/>
      <c r="AR97" s="203"/>
      <c r="AS97" s="32"/>
    </row>
    <row r="98" spans="1:45" ht="12.75" hidden="1">
      <c r="A98" s="48">
        <v>92</v>
      </c>
      <c r="B98" s="12">
        <f>'Encargos e Benefícios'!B97</f>
        <v>0</v>
      </c>
      <c r="C98" s="10">
        <f>'Encargos e Benefícios'!C97</f>
        <v>0</v>
      </c>
      <c r="D98" s="38"/>
      <c r="E98" s="167"/>
      <c r="F98" s="166"/>
      <c r="G98" s="165"/>
      <c r="H98" s="127"/>
      <c r="I98" s="47">
        <f>'Encargos e Benefícios'!W97*'Gastos com Pessoal'!H98</f>
        <v>0</v>
      </c>
      <c r="J98" s="47">
        <f>'Encargos e Benefícios'!X97*'Gastos com Pessoal'!H98</f>
        <v>0</v>
      </c>
      <c r="K98" s="47">
        <f>'Encargos e Benefícios'!V97*'Gastos com Pessoal'!H98</f>
        <v>0</v>
      </c>
      <c r="L98" s="47"/>
      <c r="M98" s="165">
        <v>46023</v>
      </c>
      <c r="N98" s="127">
        <v>4.4999999999999998E-2</v>
      </c>
      <c r="O98" s="47">
        <f>('Encargos e Benefícios'!W97+'Gastos com Pessoal'!I98)*N98</f>
        <v>0</v>
      </c>
      <c r="P98" s="47">
        <f>('Encargos e Benefícios'!X97+'Gastos com Pessoal'!J98)*N98</f>
        <v>0</v>
      </c>
      <c r="Q98" s="47">
        <f>('Encargos e Benefícios'!V97+'Gastos com Pessoal'!K98)*'Gastos com Pessoal'!N98</f>
        <v>0</v>
      </c>
      <c r="R98" s="47"/>
      <c r="S98" s="165"/>
      <c r="T98" s="127"/>
      <c r="U98" s="47"/>
      <c r="V98" s="47"/>
      <c r="W98" s="47"/>
      <c r="X98" s="47"/>
      <c r="Y98" s="165"/>
      <c r="Z98" s="127"/>
      <c r="AA98" s="47"/>
      <c r="AB98" s="47"/>
      <c r="AC98" s="47"/>
      <c r="AD98" s="47"/>
      <c r="AE98" s="165"/>
      <c r="AF98" s="127"/>
      <c r="AG98" s="47"/>
      <c r="AH98" s="47"/>
      <c r="AI98" s="47"/>
      <c r="AJ98" s="130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14">
        <f>IF('Encargos e Benefícios'!C97=0,0,'Encargos e Benefícios'!AD97/'Encargos e Benefícios'!C97)</f>
        <v>0</v>
      </c>
      <c r="AO98" s="32">
        <f t="shared" si="1"/>
        <v>0</v>
      </c>
      <c r="AP98" s="31"/>
      <c r="AQ98" s="31"/>
      <c r="AR98" s="203"/>
      <c r="AS98" s="32"/>
    </row>
    <row r="99" spans="1:45" ht="12.75" hidden="1">
      <c r="A99" s="48">
        <v>93</v>
      </c>
      <c r="B99" s="12">
        <f>'Encargos e Benefícios'!B98</f>
        <v>0</v>
      </c>
      <c r="C99" s="10">
        <f>'Encargos e Benefícios'!C98</f>
        <v>0</v>
      </c>
      <c r="D99" s="38"/>
      <c r="E99" s="167"/>
      <c r="F99" s="166"/>
      <c r="G99" s="165"/>
      <c r="H99" s="127"/>
      <c r="I99" s="47">
        <f>'Encargos e Benefícios'!W98*'Gastos com Pessoal'!H99</f>
        <v>0</v>
      </c>
      <c r="J99" s="47">
        <f>'Encargos e Benefícios'!X98*'Gastos com Pessoal'!H99</f>
        <v>0</v>
      </c>
      <c r="K99" s="47">
        <f>'Encargos e Benefícios'!V98*'Gastos com Pessoal'!H99</f>
        <v>0</v>
      </c>
      <c r="L99" s="47"/>
      <c r="M99" s="165">
        <v>46023</v>
      </c>
      <c r="N99" s="127">
        <v>4.4999999999999998E-2</v>
      </c>
      <c r="O99" s="47">
        <f>('Encargos e Benefícios'!W98+'Gastos com Pessoal'!I99)*N99</f>
        <v>0</v>
      </c>
      <c r="P99" s="47">
        <f>('Encargos e Benefícios'!X98+'Gastos com Pessoal'!J99)*N99</f>
        <v>0</v>
      </c>
      <c r="Q99" s="47">
        <f>('Encargos e Benefícios'!V98+'Gastos com Pessoal'!K99)*'Gastos com Pessoal'!N99</f>
        <v>0</v>
      </c>
      <c r="R99" s="47"/>
      <c r="S99" s="165"/>
      <c r="T99" s="127"/>
      <c r="U99" s="47"/>
      <c r="V99" s="47"/>
      <c r="W99" s="47"/>
      <c r="X99" s="47"/>
      <c r="Y99" s="165"/>
      <c r="Z99" s="127"/>
      <c r="AA99" s="47"/>
      <c r="AB99" s="47"/>
      <c r="AC99" s="47"/>
      <c r="AD99" s="47"/>
      <c r="AE99" s="165"/>
      <c r="AF99" s="127"/>
      <c r="AG99" s="47"/>
      <c r="AH99" s="47"/>
      <c r="AI99" s="47"/>
      <c r="AJ99" s="130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14">
        <f>IF('Encargos e Benefícios'!C98=0,0,'Encargos e Benefícios'!AD98/'Encargos e Benefícios'!C98)</f>
        <v>0</v>
      </c>
      <c r="AO99" s="32">
        <f t="shared" si="1"/>
        <v>0</v>
      </c>
      <c r="AP99" s="31"/>
      <c r="AQ99" s="31"/>
      <c r="AR99" s="203"/>
      <c r="AS99" s="32"/>
    </row>
    <row r="100" spans="1:45" ht="12.75" hidden="1">
      <c r="A100" s="48">
        <v>94</v>
      </c>
      <c r="B100" s="12">
        <f>'Encargos e Benefícios'!B99</f>
        <v>0</v>
      </c>
      <c r="C100" s="10">
        <f>'Encargos e Benefícios'!C99</f>
        <v>0</v>
      </c>
      <c r="D100" s="38"/>
      <c r="E100" s="167"/>
      <c r="F100" s="166"/>
      <c r="G100" s="165"/>
      <c r="H100" s="127"/>
      <c r="I100" s="47">
        <f>'Encargos e Benefícios'!W99*'Gastos com Pessoal'!H100</f>
        <v>0</v>
      </c>
      <c r="J100" s="47">
        <f>'Encargos e Benefícios'!X99*'Gastos com Pessoal'!H100</f>
        <v>0</v>
      </c>
      <c r="K100" s="47">
        <f>'Encargos e Benefícios'!V99*'Gastos com Pessoal'!H100</f>
        <v>0</v>
      </c>
      <c r="L100" s="47"/>
      <c r="M100" s="165">
        <v>46023</v>
      </c>
      <c r="N100" s="127">
        <v>4.4999999999999998E-2</v>
      </c>
      <c r="O100" s="47">
        <f>('Encargos e Benefícios'!W99+'Gastos com Pessoal'!I100)*N100</f>
        <v>0</v>
      </c>
      <c r="P100" s="47">
        <f>('Encargos e Benefícios'!X99+'Gastos com Pessoal'!J100)*N100</f>
        <v>0</v>
      </c>
      <c r="Q100" s="47">
        <f>('Encargos e Benefícios'!V99+'Gastos com Pessoal'!K100)*'Gastos com Pessoal'!N100</f>
        <v>0</v>
      </c>
      <c r="R100" s="47"/>
      <c r="S100" s="165"/>
      <c r="T100" s="127"/>
      <c r="U100" s="47"/>
      <c r="V100" s="47"/>
      <c r="W100" s="47"/>
      <c r="X100" s="47"/>
      <c r="Y100" s="165"/>
      <c r="Z100" s="127"/>
      <c r="AA100" s="47"/>
      <c r="AB100" s="47"/>
      <c r="AC100" s="47"/>
      <c r="AD100" s="47"/>
      <c r="AE100" s="165"/>
      <c r="AF100" s="127"/>
      <c r="AG100" s="47"/>
      <c r="AH100" s="47"/>
      <c r="AI100" s="47"/>
      <c r="AJ100" s="130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14">
        <f>IF('Encargos e Benefícios'!C99=0,0,'Encargos e Benefícios'!AD99/'Encargos e Benefícios'!C99)</f>
        <v>0</v>
      </c>
      <c r="AO100" s="32">
        <f t="shared" si="1"/>
        <v>0</v>
      </c>
      <c r="AP100" s="31"/>
      <c r="AQ100" s="31"/>
      <c r="AR100" s="203"/>
      <c r="AS100" s="32"/>
    </row>
    <row r="101" spans="1:45" ht="12.75" hidden="1">
      <c r="A101" s="48">
        <v>95</v>
      </c>
      <c r="B101" s="12">
        <f>'Encargos e Benefícios'!B100</f>
        <v>0</v>
      </c>
      <c r="C101" s="10">
        <f>'Encargos e Benefícios'!C100</f>
        <v>0</v>
      </c>
      <c r="D101" s="38"/>
      <c r="E101" s="167"/>
      <c r="F101" s="166"/>
      <c r="G101" s="165"/>
      <c r="H101" s="127"/>
      <c r="I101" s="47">
        <f>'Encargos e Benefícios'!W100*'Gastos com Pessoal'!H101</f>
        <v>0</v>
      </c>
      <c r="J101" s="47">
        <f>'Encargos e Benefícios'!X100*'Gastos com Pessoal'!H101</f>
        <v>0</v>
      </c>
      <c r="K101" s="47">
        <f>'Encargos e Benefícios'!V100*'Gastos com Pessoal'!H101</f>
        <v>0</v>
      </c>
      <c r="L101" s="47"/>
      <c r="M101" s="165">
        <v>46023</v>
      </c>
      <c r="N101" s="127">
        <v>4.4999999999999998E-2</v>
      </c>
      <c r="O101" s="47">
        <f>('Encargos e Benefícios'!W100+'Gastos com Pessoal'!I101)*N101</f>
        <v>0</v>
      </c>
      <c r="P101" s="47">
        <f>('Encargos e Benefícios'!X100+'Gastos com Pessoal'!J101)*N101</f>
        <v>0</v>
      </c>
      <c r="Q101" s="47">
        <f>('Encargos e Benefícios'!V100+'Gastos com Pessoal'!K101)*'Gastos com Pessoal'!N101</f>
        <v>0</v>
      </c>
      <c r="R101" s="47"/>
      <c r="S101" s="165"/>
      <c r="T101" s="127"/>
      <c r="U101" s="47"/>
      <c r="V101" s="47"/>
      <c r="W101" s="47"/>
      <c r="X101" s="47"/>
      <c r="Y101" s="165"/>
      <c r="Z101" s="127"/>
      <c r="AA101" s="47"/>
      <c r="AB101" s="47"/>
      <c r="AC101" s="47"/>
      <c r="AD101" s="47"/>
      <c r="AE101" s="165"/>
      <c r="AF101" s="127"/>
      <c r="AG101" s="47"/>
      <c r="AH101" s="47"/>
      <c r="AI101" s="47"/>
      <c r="AJ101" s="130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14">
        <f>IF('Encargos e Benefícios'!C100=0,0,'Encargos e Benefícios'!AD100/'Encargos e Benefícios'!C100)</f>
        <v>0</v>
      </c>
      <c r="AO101" s="32">
        <f t="shared" si="1"/>
        <v>0</v>
      </c>
      <c r="AP101" s="31"/>
      <c r="AQ101" s="31"/>
      <c r="AR101" s="203"/>
      <c r="AS101" s="32"/>
    </row>
    <row r="102" spans="1:45" ht="12.75" hidden="1">
      <c r="A102" s="48">
        <v>96</v>
      </c>
      <c r="B102" s="12">
        <f>'Encargos e Benefícios'!B101</f>
        <v>0</v>
      </c>
      <c r="C102" s="10">
        <f>'Encargos e Benefícios'!C101</f>
        <v>0</v>
      </c>
      <c r="D102" s="38"/>
      <c r="E102" s="167"/>
      <c r="F102" s="166"/>
      <c r="G102" s="165"/>
      <c r="H102" s="127"/>
      <c r="I102" s="47">
        <f>'Encargos e Benefícios'!W101*'Gastos com Pessoal'!H102</f>
        <v>0</v>
      </c>
      <c r="J102" s="47">
        <f>'Encargos e Benefícios'!X101*'Gastos com Pessoal'!H102</f>
        <v>0</v>
      </c>
      <c r="K102" s="47">
        <f>'Encargos e Benefícios'!V101*'Gastos com Pessoal'!H102</f>
        <v>0</v>
      </c>
      <c r="L102" s="47"/>
      <c r="M102" s="165">
        <v>46023</v>
      </c>
      <c r="N102" s="127">
        <v>4.4999999999999998E-2</v>
      </c>
      <c r="O102" s="47">
        <f>('Encargos e Benefícios'!W101+'Gastos com Pessoal'!I102)*N102</f>
        <v>0</v>
      </c>
      <c r="P102" s="47">
        <f>('Encargos e Benefícios'!X101+'Gastos com Pessoal'!J102)*N102</f>
        <v>0</v>
      </c>
      <c r="Q102" s="47">
        <f>('Encargos e Benefícios'!V101+'Gastos com Pessoal'!K102)*'Gastos com Pessoal'!N102</f>
        <v>0</v>
      </c>
      <c r="R102" s="47"/>
      <c r="S102" s="165"/>
      <c r="T102" s="127"/>
      <c r="U102" s="47"/>
      <c r="V102" s="47"/>
      <c r="W102" s="47"/>
      <c r="X102" s="47"/>
      <c r="Y102" s="165"/>
      <c r="Z102" s="127"/>
      <c r="AA102" s="47"/>
      <c r="AB102" s="47"/>
      <c r="AC102" s="47"/>
      <c r="AD102" s="47"/>
      <c r="AE102" s="165"/>
      <c r="AF102" s="127"/>
      <c r="AG102" s="47"/>
      <c r="AH102" s="47"/>
      <c r="AI102" s="47"/>
      <c r="AJ102" s="130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14">
        <f>IF('Encargos e Benefícios'!C101=0,0,'Encargos e Benefícios'!AD101/'Encargos e Benefícios'!C101)</f>
        <v>0</v>
      </c>
      <c r="AO102" s="32">
        <f t="shared" si="1"/>
        <v>0</v>
      </c>
      <c r="AP102" s="31"/>
      <c r="AQ102" s="31"/>
      <c r="AR102" s="203"/>
      <c r="AS102" s="32"/>
    </row>
    <row r="103" spans="1:45" ht="12.75" hidden="1">
      <c r="A103" s="48">
        <v>97</v>
      </c>
      <c r="B103" s="12">
        <f>'Encargos e Benefícios'!B102</f>
        <v>0</v>
      </c>
      <c r="C103" s="10">
        <f>'Encargos e Benefícios'!C102</f>
        <v>0</v>
      </c>
      <c r="D103" s="38"/>
      <c r="E103" s="167"/>
      <c r="F103" s="166"/>
      <c r="G103" s="165"/>
      <c r="H103" s="127"/>
      <c r="I103" s="47">
        <f>'Encargos e Benefícios'!W102*'Gastos com Pessoal'!H103</f>
        <v>0</v>
      </c>
      <c r="J103" s="47">
        <f>'Encargos e Benefícios'!X102*'Gastos com Pessoal'!H103</f>
        <v>0</v>
      </c>
      <c r="K103" s="47">
        <f>'Encargos e Benefícios'!V102*'Gastos com Pessoal'!H103</f>
        <v>0</v>
      </c>
      <c r="L103" s="47"/>
      <c r="M103" s="165">
        <v>46023</v>
      </c>
      <c r="N103" s="127">
        <v>4.4999999999999998E-2</v>
      </c>
      <c r="O103" s="47">
        <f>('Encargos e Benefícios'!W102+'Gastos com Pessoal'!I103)*N103</f>
        <v>0</v>
      </c>
      <c r="P103" s="47">
        <f>('Encargos e Benefícios'!X102+'Gastos com Pessoal'!J103)*N103</f>
        <v>0</v>
      </c>
      <c r="Q103" s="47">
        <f>('Encargos e Benefícios'!V102+'Gastos com Pessoal'!K103)*'Gastos com Pessoal'!N103</f>
        <v>0</v>
      </c>
      <c r="R103" s="47"/>
      <c r="S103" s="165"/>
      <c r="T103" s="127"/>
      <c r="U103" s="47"/>
      <c r="V103" s="47"/>
      <c r="W103" s="47"/>
      <c r="X103" s="47"/>
      <c r="Y103" s="165"/>
      <c r="Z103" s="127"/>
      <c r="AA103" s="47"/>
      <c r="AB103" s="47"/>
      <c r="AC103" s="47"/>
      <c r="AD103" s="47"/>
      <c r="AE103" s="165"/>
      <c r="AF103" s="127"/>
      <c r="AG103" s="47"/>
      <c r="AH103" s="47"/>
      <c r="AI103" s="47"/>
      <c r="AJ103" s="130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14">
        <f>IF('Encargos e Benefícios'!C102=0,0,'Encargos e Benefícios'!AD102/'Encargos e Benefícios'!C102)</f>
        <v>0</v>
      </c>
      <c r="AO103" s="32">
        <f t="shared" si="1"/>
        <v>0</v>
      </c>
      <c r="AP103" s="31"/>
      <c r="AQ103" s="31"/>
      <c r="AR103" s="203"/>
      <c r="AS103" s="32"/>
    </row>
    <row r="104" spans="1:45" ht="12.75" hidden="1">
      <c r="A104" s="48">
        <v>98</v>
      </c>
      <c r="B104" s="12">
        <f>'Encargos e Benefícios'!B103</f>
        <v>0</v>
      </c>
      <c r="C104" s="10">
        <f>'Encargos e Benefícios'!C103</f>
        <v>0</v>
      </c>
      <c r="D104" s="38"/>
      <c r="E104" s="167"/>
      <c r="F104" s="166"/>
      <c r="G104" s="165"/>
      <c r="H104" s="127"/>
      <c r="I104" s="47">
        <f>'Encargos e Benefícios'!W103*'Gastos com Pessoal'!H104</f>
        <v>0</v>
      </c>
      <c r="J104" s="47">
        <f>'Encargos e Benefícios'!X103*'Gastos com Pessoal'!H104</f>
        <v>0</v>
      </c>
      <c r="K104" s="47">
        <f>'Encargos e Benefícios'!V103*'Gastos com Pessoal'!H104</f>
        <v>0</v>
      </c>
      <c r="L104" s="47"/>
      <c r="M104" s="165">
        <v>46023</v>
      </c>
      <c r="N104" s="127">
        <v>4.4999999999999998E-2</v>
      </c>
      <c r="O104" s="47">
        <f>('Encargos e Benefícios'!W103+'Gastos com Pessoal'!I104)*N104</f>
        <v>0</v>
      </c>
      <c r="P104" s="47">
        <f>('Encargos e Benefícios'!X103+'Gastos com Pessoal'!J104)*N104</f>
        <v>0</v>
      </c>
      <c r="Q104" s="47">
        <f>('Encargos e Benefícios'!V103+'Gastos com Pessoal'!K104)*'Gastos com Pessoal'!N104</f>
        <v>0</v>
      </c>
      <c r="R104" s="47"/>
      <c r="S104" s="165"/>
      <c r="T104" s="127"/>
      <c r="U104" s="47"/>
      <c r="V104" s="47"/>
      <c r="W104" s="47"/>
      <c r="X104" s="47"/>
      <c r="Y104" s="165"/>
      <c r="Z104" s="127"/>
      <c r="AA104" s="47"/>
      <c r="AB104" s="47"/>
      <c r="AC104" s="47"/>
      <c r="AD104" s="47"/>
      <c r="AE104" s="165"/>
      <c r="AF104" s="127"/>
      <c r="AG104" s="47"/>
      <c r="AH104" s="47"/>
      <c r="AI104" s="47"/>
      <c r="AJ104" s="130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14">
        <f>IF('Encargos e Benefícios'!C103=0,0,'Encargos e Benefícios'!AD103/'Encargos e Benefícios'!C103)</f>
        <v>0</v>
      </c>
      <c r="AO104" s="32">
        <f t="shared" si="1"/>
        <v>0</v>
      </c>
      <c r="AP104" s="31"/>
      <c r="AQ104" s="31"/>
      <c r="AR104" s="203"/>
      <c r="AS104" s="32"/>
    </row>
    <row r="105" spans="1:45" ht="12.75" hidden="1">
      <c r="A105" s="48">
        <v>99</v>
      </c>
      <c r="B105" s="12">
        <f>'Encargos e Benefícios'!B104</f>
        <v>0</v>
      </c>
      <c r="C105" s="10">
        <f>'Encargos e Benefícios'!C104</f>
        <v>0</v>
      </c>
      <c r="D105" s="38"/>
      <c r="E105" s="167"/>
      <c r="F105" s="166"/>
      <c r="G105" s="165"/>
      <c r="H105" s="127"/>
      <c r="I105" s="47">
        <f>'Encargos e Benefícios'!W104*'Gastos com Pessoal'!H105</f>
        <v>0</v>
      </c>
      <c r="J105" s="47">
        <f>'Encargos e Benefícios'!X104*'Gastos com Pessoal'!H105</f>
        <v>0</v>
      </c>
      <c r="K105" s="47">
        <f>'Encargos e Benefícios'!V104*'Gastos com Pessoal'!H105</f>
        <v>0</v>
      </c>
      <c r="L105" s="47"/>
      <c r="M105" s="165">
        <v>46023</v>
      </c>
      <c r="N105" s="127">
        <v>4.4999999999999998E-2</v>
      </c>
      <c r="O105" s="47">
        <f>('Encargos e Benefícios'!W104+'Gastos com Pessoal'!I105)*N105</f>
        <v>0</v>
      </c>
      <c r="P105" s="47">
        <f>('Encargos e Benefícios'!X104+'Gastos com Pessoal'!J105)*N105</f>
        <v>0</v>
      </c>
      <c r="Q105" s="47">
        <f>('Encargos e Benefícios'!V104+'Gastos com Pessoal'!K105)*'Gastos com Pessoal'!N105</f>
        <v>0</v>
      </c>
      <c r="R105" s="47"/>
      <c r="S105" s="165"/>
      <c r="T105" s="127"/>
      <c r="U105" s="47"/>
      <c r="V105" s="47"/>
      <c r="W105" s="47"/>
      <c r="X105" s="47"/>
      <c r="Y105" s="165"/>
      <c r="Z105" s="127"/>
      <c r="AA105" s="47"/>
      <c r="AB105" s="47"/>
      <c r="AC105" s="47"/>
      <c r="AD105" s="47"/>
      <c r="AE105" s="165"/>
      <c r="AF105" s="127"/>
      <c r="AG105" s="47"/>
      <c r="AH105" s="47"/>
      <c r="AI105" s="47"/>
      <c r="AJ105" s="130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14">
        <f>IF('Encargos e Benefícios'!C104=0,0,'Encargos e Benefícios'!AD104/'Encargos e Benefícios'!C104)</f>
        <v>0</v>
      </c>
      <c r="AO105" s="32">
        <f t="shared" si="1"/>
        <v>0</v>
      </c>
      <c r="AP105" s="31"/>
      <c r="AQ105" s="31"/>
      <c r="AR105" s="203"/>
      <c r="AS105" s="32"/>
    </row>
    <row r="106" spans="1:45" ht="12.75" hidden="1">
      <c r="A106" s="48">
        <v>100</v>
      </c>
      <c r="B106" s="12">
        <f>'Encargos e Benefícios'!B105</f>
        <v>0</v>
      </c>
      <c r="C106" s="10">
        <f>'Encargos e Benefícios'!C105</f>
        <v>0</v>
      </c>
      <c r="D106" s="38"/>
      <c r="E106" s="167"/>
      <c r="F106" s="166"/>
      <c r="G106" s="165"/>
      <c r="H106" s="127"/>
      <c r="I106" s="47">
        <f>'Encargos e Benefícios'!W105*'Gastos com Pessoal'!H106</f>
        <v>0</v>
      </c>
      <c r="J106" s="47">
        <f>'Encargos e Benefícios'!X105*'Gastos com Pessoal'!H106</f>
        <v>0</v>
      </c>
      <c r="K106" s="47">
        <f>'Encargos e Benefícios'!V105*'Gastos com Pessoal'!H106</f>
        <v>0</v>
      </c>
      <c r="L106" s="47"/>
      <c r="M106" s="165">
        <v>46023</v>
      </c>
      <c r="N106" s="127">
        <v>4.4999999999999998E-2</v>
      </c>
      <c r="O106" s="47">
        <f>('Encargos e Benefícios'!W105+'Gastos com Pessoal'!I106)*N106</f>
        <v>0</v>
      </c>
      <c r="P106" s="47">
        <f>('Encargos e Benefícios'!X105+'Gastos com Pessoal'!J106)*N106</f>
        <v>0</v>
      </c>
      <c r="Q106" s="47">
        <f>('Encargos e Benefícios'!V105+'Gastos com Pessoal'!K106)*'Gastos com Pessoal'!N106</f>
        <v>0</v>
      </c>
      <c r="R106" s="47"/>
      <c r="S106" s="165"/>
      <c r="T106" s="127"/>
      <c r="U106" s="47"/>
      <c r="V106" s="47"/>
      <c r="W106" s="47"/>
      <c r="X106" s="47"/>
      <c r="Y106" s="165"/>
      <c r="Z106" s="127"/>
      <c r="AA106" s="47"/>
      <c r="AB106" s="47"/>
      <c r="AC106" s="47"/>
      <c r="AD106" s="47"/>
      <c r="AE106" s="165"/>
      <c r="AF106" s="127"/>
      <c r="AG106" s="47"/>
      <c r="AH106" s="47"/>
      <c r="AI106" s="47"/>
      <c r="AJ106" s="130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14">
        <f>IF('Encargos e Benefícios'!C105=0,0,'Encargos e Benefícios'!AD105/'Encargos e Benefícios'!C105)</f>
        <v>0</v>
      </c>
      <c r="AO106" s="32">
        <f t="shared" si="1"/>
        <v>0</v>
      </c>
      <c r="AP106" s="31"/>
      <c r="AQ106" s="31"/>
      <c r="AR106" s="203"/>
      <c r="AS106" s="32"/>
    </row>
    <row r="107" spans="1:45" ht="12.75" hidden="1">
      <c r="A107" s="48">
        <v>101</v>
      </c>
      <c r="B107" s="12">
        <f>'Encargos e Benefícios'!B106</f>
        <v>0</v>
      </c>
      <c r="C107" s="10">
        <f>'Encargos e Benefícios'!C106</f>
        <v>0</v>
      </c>
      <c r="D107" s="38"/>
      <c r="E107" s="167"/>
      <c r="F107" s="166"/>
      <c r="G107" s="165"/>
      <c r="H107" s="127"/>
      <c r="I107" s="47">
        <f>'Encargos e Benefícios'!W106*'Gastos com Pessoal'!H107</f>
        <v>0</v>
      </c>
      <c r="J107" s="47">
        <f>'Encargos e Benefícios'!X106*'Gastos com Pessoal'!H107</f>
        <v>0</v>
      </c>
      <c r="K107" s="47">
        <f>'Encargos e Benefícios'!V106*'Gastos com Pessoal'!H107</f>
        <v>0</v>
      </c>
      <c r="L107" s="47"/>
      <c r="M107" s="165">
        <v>46023</v>
      </c>
      <c r="N107" s="127">
        <v>4.4999999999999998E-2</v>
      </c>
      <c r="O107" s="47">
        <f>('Encargos e Benefícios'!W106+'Gastos com Pessoal'!I107)*N107</f>
        <v>0</v>
      </c>
      <c r="P107" s="47">
        <f>('Encargos e Benefícios'!X106+'Gastos com Pessoal'!J107)*N107</f>
        <v>0</v>
      </c>
      <c r="Q107" s="47">
        <f>('Encargos e Benefícios'!V106+'Gastos com Pessoal'!K107)*'Gastos com Pessoal'!N107</f>
        <v>0</v>
      </c>
      <c r="R107" s="47"/>
      <c r="S107" s="165"/>
      <c r="T107" s="127"/>
      <c r="U107" s="47"/>
      <c r="V107" s="47"/>
      <c r="W107" s="47"/>
      <c r="X107" s="47"/>
      <c r="Y107" s="165"/>
      <c r="Z107" s="127"/>
      <c r="AA107" s="47"/>
      <c r="AB107" s="47"/>
      <c r="AC107" s="47"/>
      <c r="AD107" s="47"/>
      <c r="AE107" s="165"/>
      <c r="AF107" s="127"/>
      <c r="AG107" s="47"/>
      <c r="AH107" s="47"/>
      <c r="AI107" s="47"/>
      <c r="AJ107" s="130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14">
        <f>IF('Encargos e Benefícios'!C106=0,0,'Encargos e Benefícios'!AD106/'Encargos e Benefícios'!C106)</f>
        <v>0</v>
      </c>
      <c r="AO107" s="32">
        <f t="shared" si="1"/>
        <v>0</v>
      </c>
      <c r="AP107" s="31"/>
      <c r="AQ107" s="31"/>
      <c r="AR107" s="203"/>
      <c r="AS107" s="32"/>
    </row>
    <row r="108" spans="1:45" ht="12.75" hidden="1">
      <c r="A108" s="48">
        <v>102</v>
      </c>
      <c r="B108" s="12">
        <f>'Encargos e Benefícios'!B107</f>
        <v>0</v>
      </c>
      <c r="C108" s="10">
        <f>'Encargos e Benefícios'!C107</f>
        <v>0</v>
      </c>
      <c r="D108" s="38"/>
      <c r="E108" s="167"/>
      <c r="F108" s="166"/>
      <c r="G108" s="165"/>
      <c r="H108" s="127"/>
      <c r="I108" s="47">
        <f>'Encargos e Benefícios'!W107*'Gastos com Pessoal'!H108</f>
        <v>0</v>
      </c>
      <c r="J108" s="47">
        <f>'Encargos e Benefícios'!X107*'Gastos com Pessoal'!H108</f>
        <v>0</v>
      </c>
      <c r="K108" s="47">
        <f>'Encargos e Benefícios'!V107*'Gastos com Pessoal'!H108</f>
        <v>0</v>
      </c>
      <c r="L108" s="47"/>
      <c r="M108" s="165">
        <v>46023</v>
      </c>
      <c r="N108" s="127">
        <v>4.4999999999999998E-2</v>
      </c>
      <c r="O108" s="47">
        <f>('Encargos e Benefícios'!W107+'Gastos com Pessoal'!I108)*N108</f>
        <v>0</v>
      </c>
      <c r="P108" s="47">
        <f>('Encargos e Benefícios'!X107+'Gastos com Pessoal'!J108)*N108</f>
        <v>0</v>
      </c>
      <c r="Q108" s="47">
        <f>('Encargos e Benefícios'!V107+'Gastos com Pessoal'!K108)*'Gastos com Pessoal'!N108</f>
        <v>0</v>
      </c>
      <c r="R108" s="47"/>
      <c r="S108" s="165"/>
      <c r="T108" s="127"/>
      <c r="U108" s="47"/>
      <c r="V108" s="47"/>
      <c r="W108" s="47"/>
      <c r="X108" s="47"/>
      <c r="Y108" s="165"/>
      <c r="Z108" s="127"/>
      <c r="AA108" s="47"/>
      <c r="AB108" s="47"/>
      <c r="AC108" s="47"/>
      <c r="AD108" s="47"/>
      <c r="AE108" s="165"/>
      <c r="AF108" s="127"/>
      <c r="AG108" s="47"/>
      <c r="AH108" s="47"/>
      <c r="AI108" s="47"/>
      <c r="AJ108" s="130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14">
        <f>IF('Encargos e Benefícios'!C107=0,0,'Encargos e Benefícios'!AD107/'Encargos e Benefícios'!C107)</f>
        <v>0</v>
      </c>
      <c r="AO108" s="32">
        <f t="shared" si="1"/>
        <v>0</v>
      </c>
      <c r="AP108" s="31"/>
      <c r="AQ108" s="31"/>
      <c r="AR108" s="203"/>
      <c r="AS108" s="32"/>
    </row>
    <row r="109" spans="1:45" ht="12.75" hidden="1">
      <c r="A109" s="48">
        <v>103</v>
      </c>
      <c r="B109" s="12">
        <f>'Encargos e Benefícios'!B108</f>
        <v>0</v>
      </c>
      <c r="C109" s="10">
        <f>'Encargos e Benefícios'!C108</f>
        <v>0</v>
      </c>
      <c r="D109" s="38"/>
      <c r="E109" s="167"/>
      <c r="F109" s="166"/>
      <c r="G109" s="165"/>
      <c r="H109" s="127"/>
      <c r="I109" s="47">
        <f>'Encargos e Benefícios'!W108*'Gastos com Pessoal'!H109</f>
        <v>0</v>
      </c>
      <c r="J109" s="47">
        <f>'Encargos e Benefícios'!X108*'Gastos com Pessoal'!H109</f>
        <v>0</v>
      </c>
      <c r="K109" s="47">
        <f>'Encargos e Benefícios'!V108*'Gastos com Pessoal'!H109</f>
        <v>0</v>
      </c>
      <c r="L109" s="47"/>
      <c r="M109" s="165">
        <v>46023</v>
      </c>
      <c r="N109" s="127">
        <v>4.4999999999999998E-2</v>
      </c>
      <c r="O109" s="47">
        <f>('Encargos e Benefícios'!W108+'Gastos com Pessoal'!I109)*N109</f>
        <v>0</v>
      </c>
      <c r="P109" s="47">
        <f>('Encargos e Benefícios'!X108+'Gastos com Pessoal'!J109)*N109</f>
        <v>0</v>
      </c>
      <c r="Q109" s="47">
        <f>('Encargos e Benefícios'!V108+'Gastos com Pessoal'!K109)*'Gastos com Pessoal'!N109</f>
        <v>0</v>
      </c>
      <c r="R109" s="47"/>
      <c r="S109" s="165"/>
      <c r="T109" s="127"/>
      <c r="U109" s="47"/>
      <c r="V109" s="47"/>
      <c r="W109" s="47"/>
      <c r="X109" s="47"/>
      <c r="Y109" s="165"/>
      <c r="Z109" s="127"/>
      <c r="AA109" s="47"/>
      <c r="AB109" s="47"/>
      <c r="AC109" s="47"/>
      <c r="AD109" s="47"/>
      <c r="AE109" s="165"/>
      <c r="AF109" s="127"/>
      <c r="AG109" s="47"/>
      <c r="AH109" s="47"/>
      <c r="AI109" s="47"/>
      <c r="AJ109" s="130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14">
        <f>IF('Encargos e Benefícios'!C108=0,0,'Encargos e Benefícios'!AD108/'Encargos e Benefícios'!C108)</f>
        <v>0</v>
      </c>
      <c r="AO109" s="32">
        <f t="shared" si="1"/>
        <v>0</v>
      </c>
      <c r="AP109" s="31"/>
      <c r="AQ109" s="31"/>
      <c r="AR109" s="203"/>
      <c r="AS109" s="32"/>
    </row>
    <row r="110" spans="1:45" ht="12.75" hidden="1">
      <c r="A110" s="48">
        <v>104</v>
      </c>
      <c r="B110" s="12">
        <f>'Encargos e Benefícios'!B109</f>
        <v>0</v>
      </c>
      <c r="C110" s="10">
        <f>'Encargos e Benefícios'!C109</f>
        <v>0</v>
      </c>
      <c r="D110" s="38"/>
      <c r="E110" s="167"/>
      <c r="F110" s="166"/>
      <c r="G110" s="165"/>
      <c r="H110" s="127"/>
      <c r="I110" s="47">
        <f>'Encargos e Benefícios'!W109*'Gastos com Pessoal'!H110</f>
        <v>0</v>
      </c>
      <c r="J110" s="47">
        <f>'Encargos e Benefícios'!X109*'Gastos com Pessoal'!H110</f>
        <v>0</v>
      </c>
      <c r="K110" s="47">
        <f>'Encargos e Benefícios'!V109*'Gastos com Pessoal'!H110</f>
        <v>0</v>
      </c>
      <c r="L110" s="47"/>
      <c r="M110" s="165">
        <v>46023</v>
      </c>
      <c r="N110" s="127">
        <v>4.4999999999999998E-2</v>
      </c>
      <c r="O110" s="47">
        <f>('Encargos e Benefícios'!W109+'Gastos com Pessoal'!I110)*N110</f>
        <v>0</v>
      </c>
      <c r="P110" s="47">
        <f>('Encargos e Benefícios'!X109+'Gastos com Pessoal'!J110)*N110</f>
        <v>0</v>
      </c>
      <c r="Q110" s="47">
        <f>('Encargos e Benefícios'!V109+'Gastos com Pessoal'!K110)*'Gastos com Pessoal'!N110</f>
        <v>0</v>
      </c>
      <c r="R110" s="47"/>
      <c r="S110" s="165"/>
      <c r="T110" s="127"/>
      <c r="U110" s="47"/>
      <c r="V110" s="47"/>
      <c r="W110" s="47"/>
      <c r="X110" s="47"/>
      <c r="Y110" s="165"/>
      <c r="Z110" s="127"/>
      <c r="AA110" s="47"/>
      <c r="AB110" s="47"/>
      <c r="AC110" s="47"/>
      <c r="AD110" s="47"/>
      <c r="AE110" s="165"/>
      <c r="AF110" s="127"/>
      <c r="AG110" s="47"/>
      <c r="AH110" s="47"/>
      <c r="AI110" s="47"/>
      <c r="AJ110" s="130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14">
        <f>IF('Encargos e Benefícios'!C109=0,0,'Encargos e Benefícios'!AD109/'Encargos e Benefícios'!C109)</f>
        <v>0</v>
      </c>
      <c r="AO110" s="32">
        <f t="shared" si="1"/>
        <v>0</v>
      </c>
      <c r="AP110" s="31"/>
      <c r="AQ110" s="31"/>
      <c r="AR110" s="203"/>
      <c r="AS110" s="32"/>
    </row>
    <row r="111" spans="1:45" ht="12.75" hidden="1">
      <c r="A111" s="48">
        <v>105</v>
      </c>
      <c r="B111" s="12">
        <f>'Encargos e Benefícios'!B110</f>
        <v>0</v>
      </c>
      <c r="C111" s="10">
        <f>'Encargos e Benefícios'!C110</f>
        <v>0</v>
      </c>
      <c r="D111" s="38"/>
      <c r="E111" s="167"/>
      <c r="F111" s="166"/>
      <c r="G111" s="165"/>
      <c r="H111" s="127"/>
      <c r="I111" s="47">
        <f>'Encargos e Benefícios'!W110*'Gastos com Pessoal'!H111</f>
        <v>0</v>
      </c>
      <c r="J111" s="47">
        <f>'Encargos e Benefícios'!X110*'Gastos com Pessoal'!H111</f>
        <v>0</v>
      </c>
      <c r="K111" s="47">
        <f>'Encargos e Benefícios'!V110*'Gastos com Pessoal'!H111</f>
        <v>0</v>
      </c>
      <c r="L111" s="47"/>
      <c r="M111" s="165">
        <v>46023</v>
      </c>
      <c r="N111" s="127">
        <v>4.4999999999999998E-2</v>
      </c>
      <c r="O111" s="47">
        <f>('Encargos e Benefícios'!W110+'Gastos com Pessoal'!I111)*N111</f>
        <v>0</v>
      </c>
      <c r="P111" s="47">
        <f>('Encargos e Benefícios'!X110+'Gastos com Pessoal'!J111)*N111</f>
        <v>0</v>
      </c>
      <c r="Q111" s="47">
        <f>('Encargos e Benefícios'!V110+'Gastos com Pessoal'!K111)*'Gastos com Pessoal'!N111</f>
        <v>0</v>
      </c>
      <c r="R111" s="47"/>
      <c r="S111" s="165"/>
      <c r="T111" s="127"/>
      <c r="U111" s="47"/>
      <c r="V111" s="47"/>
      <c r="W111" s="47"/>
      <c r="X111" s="47"/>
      <c r="Y111" s="165"/>
      <c r="Z111" s="127"/>
      <c r="AA111" s="47"/>
      <c r="AB111" s="47"/>
      <c r="AC111" s="47"/>
      <c r="AD111" s="47"/>
      <c r="AE111" s="165"/>
      <c r="AF111" s="127"/>
      <c r="AG111" s="47"/>
      <c r="AH111" s="47"/>
      <c r="AI111" s="47"/>
      <c r="AJ111" s="130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14">
        <f>IF('Encargos e Benefícios'!C110=0,0,'Encargos e Benefícios'!AD110/'Encargos e Benefícios'!C110)</f>
        <v>0</v>
      </c>
      <c r="AO111" s="32">
        <f t="shared" si="1"/>
        <v>0</v>
      </c>
      <c r="AP111" s="31"/>
      <c r="AQ111" s="31"/>
      <c r="AR111" s="203"/>
      <c r="AS111" s="32"/>
    </row>
    <row r="112" spans="1:45" ht="12.75" hidden="1">
      <c r="A112" s="48">
        <v>106</v>
      </c>
      <c r="B112" s="12">
        <f>'Encargos e Benefícios'!B111</f>
        <v>0</v>
      </c>
      <c r="C112" s="10">
        <f>'Encargos e Benefícios'!C111</f>
        <v>0</v>
      </c>
      <c r="D112" s="38"/>
      <c r="E112" s="167"/>
      <c r="F112" s="166"/>
      <c r="G112" s="165"/>
      <c r="H112" s="127"/>
      <c r="I112" s="47">
        <f>'Encargos e Benefícios'!W111*'Gastos com Pessoal'!H112</f>
        <v>0</v>
      </c>
      <c r="J112" s="47">
        <f>'Encargos e Benefícios'!X111*'Gastos com Pessoal'!H112</f>
        <v>0</v>
      </c>
      <c r="K112" s="47">
        <f>'Encargos e Benefícios'!V111*'Gastos com Pessoal'!H112</f>
        <v>0</v>
      </c>
      <c r="L112" s="47"/>
      <c r="M112" s="165">
        <v>46023</v>
      </c>
      <c r="N112" s="127">
        <v>4.4999999999999998E-2</v>
      </c>
      <c r="O112" s="47">
        <f>('Encargos e Benefícios'!W111+'Gastos com Pessoal'!I112)*N112</f>
        <v>0</v>
      </c>
      <c r="P112" s="47">
        <f>('Encargos e Benefícios'!X111+'Gastos com Pessoal'!J112)*N112</f>
        <v>0</v>
      </c>
      <c r="Q112" s="47">
        <f>('Encargos e Benefícios'!V111+'Gastos com Pessoal'!K112)*'Gastos com Pessoal'!N112</f>
        <v>0</v>
      </c>
      <c r="R112" s="47"/>
      <c r="S112" s="165"/>
      <c r="T112" s="127"/>
      <c r="U112" s="47"/>
      <c r="V112" s="47"/>
      <c r="W112" s="47"/>
      <c r="X112" s="47"/>
      <c r="Y112" s="165"/>
      <c r="Z112" s="127"/>
      <c r="AA112" s="47"/>
      <c r="AB112" s="47"/>
      <c r="AC112" s="47"/>
      <c r="AD112" s="47"/>
      <c r="AE112" s="165"/>
      <c r="AF112" s="127"/>
      <c r="AG112" s="47"/>
      <c r="AH112" s="47"/>
      <c r="AI112" s="47"/>
      <c r="AJ112" s="130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14">
        <f>IF('Encargos e Benefícios'!C111=0,0,'Encargos e Benefícios'!AD111/'Encargos e Benefícios'!C111)</f>
        <v>0</v>
      </c>
      <c r="AO112" s="32">
        <f t="shared" si="1"/>
        <v>0</v>
      </c>
      <c r="AP112" s="31"/>
      <c r="AQ112" s="31"/>
      <c r="AR112" s="203"/>
      <c r="AS112" s="32"/>
    </row>
    <row r="113" spans="1:45" ht="12.75" hidden="1">
      <c r="A113" s="48">
        <v>107</v>
      </c>
      <c r="B113" s="12">
        <f>'Encargos e Benefícios'!B112</f>
        <v>0</v>
      </c>
      <c r="C113" s="10">
        <f>'Encargos e Benefícios'!C112</f>
        <v>0</v>
      </c>
      <c r="D113" s="38"/>
      <c r="E113" s="167"/>
      <c r="F113" s="166"/>
      <c r="G113" s="165"/>
      <c r="H113" s="127"/>
      <c r="I113" s="47">
        <f>'Encargos e Benefícios'!W112*'Gastos com Pessoal'!H113</f>
        <v>0</v>
      </c>
      <c r="J113" s="47">
        <f>'Encargos e Benefícios'!X112*'Gastos com Pessoal'!H113</f>
        <v>0</v>
      </c>
      <c r="K113" s="47">
        <f>'Encargos e Benefícios'!V112*'Gastos com Pessoal'!H113</f>
        <v>0</v>
      </c>
      <c r="L113" s="47"/>
      <c r="M113" s="165">
        <v>46023</v>
      </c>
      <c r="N113" s="127">
        <v>4.4999999999999998E-2</v>
      </c>
      <c r="O113" s="47">
        <f>('Encargos e Benefícios'!W112+'Gastos com Pessoal'!I113)*N113</f>
        <v>0</v>
      </c>
      <c r="P113" s="47">
        <f>('Encargos e Benefícios'!X112+'Gastos com Pessoal'!J113)*N113</f>
        <v>0</v>
      </c>
      <c r="Q113" s="47">
        <f>('Encargos e Benefícios'!V112+'Gastos com Pessoal'!K113)*'Gastos com Pessoal'!N113</f>
        <v>0</v>
      </c>
      <c r="R113" s="47"/>
      <c r="S113" s="165"/>
      <c r="T113" s="127"/>
      <c r="U113" s="47"/>
      <c r="V113" s="47"/>
      <c r="W113" s="47"/>
      <c r="X113" s="47"/>
      <c r="Y113" s="165"/>
      <c r="Z113" s="127"/>
      <c r="AA113" s="47"/>
      <c r="AB113" s="47"/>
      <c r="AC113" s="47"/>
      <c r="AD113" s="47"/>
      <c r="AE113" s="165"/>
      <c r="AF113" s="127"/>
      <c r="AG113" s="47"/>
      <c r="AH113" s="47"/>
      <c r="AI113" s="47"/>
      <c r="AJ113" s="130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14">
        <f>IF('Encargos e Benefícios'!C112=0,0,'Encargos e Benefícios'!AD112/'Encargos e Benefícios'!C112)</f>
        <v>0</v>
      </c>
      <c r="AO113" s="32">
        <f t="shared" si="1"/>
        <v>0</v>
      </c>
      <c r="AP113" s="31"/>
      <c r="AQ113" s="31"/>
      <c r="AR113" s="203"/>
      <c r="AS113" s="32"/>
    </row>
    <row r="114" spans="1:45" ht="12.75" hidden="1">
      <c r="A114" s="48">
        <v>108</v>
      </c>
      <c r="B114" s="12">
        <f>'Encargos e Benefícios'!B113</f>
        <v>0</v>
      </c>
      <c r="C114" s="10">
        <f>'Encargos e Benefícios'!C113</f>
        <v>0</v>
      </c>
      <c r="D114" s="38"/>
      <c r="E114" s="167"/>
      <c r="F114" s="166"/>
      <c r="G114" s="165"/>
      <c r="H114" s="127"/>
      <c r="I114" s="47">
        <f>'Encargos e Benefícios'!W113*'Gastos com Pessoal'!H114</f>
        <v>0</v>
      </c>
      <c r="J114" s="47">
        <f>'Encargos e Benefícios'!X113*'Gastos com Pessoal'!H114</f>
        <v>0</v>
      </c>
      <c r="K114" s="47">
        <f>'Encargos e Benefícios'!V113*'Gastos com Pessoal'!H114</f>
        <v>0</v>
      </c>
      <c r="L114" s="47"/>
      <c r="M114" s="165">
        <v>46023</v>
      </c>
      <c r="N114" s="127">
        <v>4.4999999999999998E-2</v>
      </c>
      <c r="O114" s="47">
        <f>('Encargos e Benefícios'!W113+'Gastos com Pessoal'!I114)*N114</f>
        <v>0</v>
      </c>
      <c r="P114" s="47">
        <f>('Encargos e Benefícios'!X113+'Gastos com Pessoal'!J114)*N114</f>
        <v>0</v>
      </c>
      <c r="Q114" s="47">
        <f>('Encargos e Benefícios'!V113+'Gastos com Pessoal'!K114)*'Gastos com Pessoal'!N114</f>
        <v>0</v>
      </c>
      <c r="R114" s="47"/>
      <c r="S114" s="165"/>
      <c r="T114" s="127"/>
      <c r="U114" s="47"/>
      <c r="V114" s="47"/>
      <c r="W114" s="47"/>
      <c r="X114" s="47"/>
      <c r="Y114" s="165"/>
      <c r="Z114" s="127"/>
      <c r="AA114" s="47"/>
      <c r="AB114" s="47"/>
      <c r="AC114" s="47"/>
      <c r="AD114" s="47"/>
      <c r="AE114" s="165"/>
      <c r="AF114" s="127"/>
      <c r="AG114" s="47"/>
      <c r="AH114" s="47"/>
      <c r="AI114" s="47"/>
      <c r="AJ114" s="130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14">
        <f>IF('Encargos e Benefícios'!C113=0,0,'Encargos e Benefícios'!AD113/'Encargos e Benefícios'!C113)</f>
        <v>0</v>
      </c>
      <c r="AO114" s="32">
        <f t="shared" si="1"/>
        <v>0</v>
      </c>
      <c r="AP114" s="31"/>
      <c r="AQ114" s="31"/>
      <c r="AR114" s="203"/>
      <c r="AS114" s="32"/>
    </row>
    <row r="115" spans="1:45" ht="12.75" hidden="1">
      <c r="A115" s="48">
        <v>109</v>
      </c>
      <c r="B115" s="12">
        <f>'Encargos e Benefícios'!B114</f>
        <v>0</v>
      </c>
      <c r="C115" s="10">
        <f>'Encargos e Benefícios'!C114</f>
        <v>0</v>
      </c>
      <c r="D115" s="38"/>
      <c r="E115" s="167"/>
      <c r="F115" s="166"/>
      <c r="G115" s="165"/>
      <c r="H115" s="127"/>
      <c r="I115" s="47">
        <f>'Encargos e Benefícios'!W114*'Gastos com Pessoal'!H115</f>
        <v>0</v>
      </c>
      <c r="J115" s="47">
        <f>'Encargos e Benefícios'!X114*'Gastos com Pessoal'!H115</f>
        <v>0</v>
      </c>
      <c r="K115" s="47">
        <f>'Encargos e Benefícios'!V114*'Gastos com Pessoal'!H115</f>
        <v>0</v>
      </c>
      <c r="L115" s="47"/>
      <c r="M115" s="165">
        <v>46023</v>
      </c>
      <c r="N115" s="127">
        <v>4.4999999999999998E-2</v>
      </c>
      <c r="O115" s="47">
        <f>('Encargos e Benefícios'!W114+'Gastos com Pessoal'!I115)*N115</f>
        <v>0</v>
      </c>
      <c r="P115" s="47">
        <f>('Encargos e Benefícios'!X114+'Gastos com Pessoal'!J115)*N115</f>
        <v>0</v>
      </c>
      <c r="Q115" s="47">
        <f>('Encargos e Benefícios'!V114+'Gastos com Pessoal'!K115)*'Gastos com Pessoal'!N115</f>
        <v>0</v>
      </c>
      <c r="R115" s="47"/>
      <c r="S115" s="165"/>
      <c r="T115" s="127"/>
      <c r="U115" s="47"/>
      <c r="V115" s="47"/>
      <c r="W115" s="47"/>
      <c r="X115" s="47"/>
      <c r="Y115" s="165"/>
      <c r="Z115" s="127"/>
      <c r="AA115" s="47"/>
      <c r="AB115" s="47"/>
      <c r="AC115" s="47"/>
      <c r="AD115" s="47"/>
      <c r="AE115" s="165"/>
      <c r="AF115" s="127"/>
      <c r="AG115" s="47"/>
      <c r="AH115" s="47"/>
      <c r="AI115" s="47"/>
      <c r="AJ115" s="130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14">
        <f>IF('Encargos e Benefícios'!C114=0,0,'Encargos e Benefícios'!AD114/'Encargos e Benefícios'!C114)</f>
        <v>0</v>
      </c>
      <c r="AO115" s="32">
        <f t="shared" si="1"/>
        <v>0</v>
      </c>
      <c r="AP115" s="31"/>
      <c r="AQ115" s="31"/>
      <c r="AR115" s="203"/>
      <c r="AS115" s="32"/>
    </row>
    <row r="116" spans="1:45" ht="12.75" hidden="1">
      <c r="A116" s="48">
        <v>110</v>
      </c>
      <c r="B116" s="12">
        <f>'Encargos e Benefícios'!B115</f>
        <v>0</v>
      </c>
      <c r="C116" s="10">
        <f>'Encargos e Benefícios'!C115</f>
        <v>0</v>
      </c>
      <c r="D116" s="38"/>
      <c r="E116" s="167"/>
      <c r="F116" s="166"/>
      <c r="G116" s="165"/>
      <c r="H116" s="127"/>
      <c r="I116" s="47">
        <f>'Encargos e Benefícios'!W115*'Gastos com Pessoal'!H116</f>
        <v>0</v>
      </c>
      <c r="J116" s="47">
        <f>'Encargos e Benefícios'!X115*'Gastos com Pessoal'!H116</f>
        <v>0</v>
      </c>
      <c r="K116" s="47">
        <f>'Encargos e Benefícios'!V115*'Gastos com Pessoal'!H116</f>
        <v>0</v>
      </c>
      <c r="L116" s="47"/>
      <c r="M116" s="165">
        <v>46023</v>
      </c>
      <c r="N116" s="127">
        <v>4.4999999999999998E-2</v>
      </c>
      <c r="O116" s="47">
        <f>('Encargos e Benefícios'!W115+'Gastos com Pessoal'!I116)*N116</f>
        <v>0</v>
      </c>
      <c r="P116" s="47">
        <f>('Encargos e Benefícios'!X115+'Gastos com Pessoal'!J116)*N116</f>
        <v>0</v>
      </c>
      <c r="Q116" s="47">
        <f>('Encargos e Benefícios'!V115+'Gastos com Pessoal'!K116)*'Gastos com Pessoal'!N116</f>
        <v>0</v>
      </c>
      <c r="R116" s="47"/>
      <c r="S116" s="165"/>
      <c r="T116" s="127"/>
      <c r="U116" s="47"/>
      <c r="V116" s="47"/>
      <c r="W116" s="47"/>
      <c r="X116" s="47"/>
      <c r="Y116" s="165"/>
      <c r="Z116" s="127"/>
      <c r="AA116" s="47"/>
      <c r="AB116" s="47"/>
      <c r="AC116" s="47"/>
      <c r="AD116" s="47"/>
      <c r="AE116" s="165"/>
      <c r="AF116" s="127"/>
      <c r="AG116" s="47"/>
      <c r="AH116" s="47"/>
      <c r="AI116" s="47"/>
      <c r="AJ116" s="130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14">
        <f>IF('Encargos e Benefícios'!C115=0,0,'Encargos e Benefícios'!AD115/'Encargos e Benefícios'!C115)</f>
        <v>0</v>
      </c>
      <c r="AO116" s="32">
        <f t="shared" si="1"/>
        <v>0</v>
      </c>
      <c r="AP116" s="31"/>
      <c r="AQ116" s="31"/>
      <c r="AR116" s="203"/>
      <c r="AS116" s="32"/>
    </row>
    <row r="117" spans="1:45" ht="12.75" hidden="1">
      <c r="A117" s="48">
        <v>111</v>
      </c>
      <c r="B117" s="12">
        <f>'Encargos e Benefícios'!B116</f>
        <v>0</v>
      </c>
      <c r="C117" s="10">
        <f>'Encargos e Benefícios'!C116</f>
        <v>0</v>
      </c>
      <c r="D117" s="38"/>
      <c r="E117" s="167"/>
      <c r="F117" s="166"/>
      <c r="G117" s="165"/>
      <c r="H117" s="127"/>
      <c r="I117" s="47">
        <f>'Encargos e Benefícios'!W116*'Gastos com Pessoal'!H117</f>
        <v>0</v>
      </c>
      <c r="J117" s="47">
        <f>'Encargos e Benefícios'!X116*'Gastos com Pessoal'!H117</f>
        <v>0</v>
      </c>
      <c r="K117" s="47">
        <f>'Encargos e Benefícios'!V116*'Gastos com Pessoal'!H117</f>
        <v>0</v>
      </c>
      <c r="L117" s="47"/>
      <c r="M117" s="165">
        <v>46023</v>
      </c>
      <c r="N117" s="127">
        <v>4.4999999999999998E-2</v>
      </c>
      <c r="O117" s="47">
        <f>('Encargos e Benefícios'!W116+'Gastos com Pessoal'!I117)*N117</f>
        <v>0</v>
      </c>
      <c r="P117" s="47">
        <f>('Encargos e Benefícios'!X116+'Gastos com Pessoal'!J117)*N117</f>
        <v>0</v>
      </c>
      <c r="Q117" s="47">
        <f>('Encargos e Benefícios'!V116+'Gastos com Pessoal'!K117)*'Gastos com Pessoal'!N117</f>
        <v>0</v>
      </c>
      <c r="R117" s="47"/>
      <c r="S117" s="165"/>
      <c r="T117" s="127"/>
      <c r="U117" s="47"/>
      <c r="V117" s="47"/>
      <c r="W117" s="47"/>
      <c r="X117" s="47"/>
      <c r="Y117" s="165"/>
      <c r="Z117" s="127"/>
      <c r="AA117" s="47"/>
      <c r="AB117" s="47"/>
      <c r="AC117" s="47"/>
      <c r="AD117" s="47"/>
      <c r="AE117" s="165"/>
      <c r="AF117" s="127"/>
      <c r="AG117" s="47"/>
      <c r="AH117" s="47"/>
      <c r="AI117" s="47"/>
      <c r="AJ117" s="130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14">
        <f>IF('Encargos e Benefícios'!C116=0,0,'Encargos e Benefícios'!AD116/'Encargos e Benefícios'!C116)</f>
        <v>0</v>
      </c>
      <c r="AO117" s="32">
        <f t="shared" si="1"/>
        <v>0</v>
      </c>
      <c r="AP117" s="31"/>
      <c r="AQ117" s="31"/>
      <c r="AR117" s="203"/>
      <c r="AS117" s="32"/>
    </row>
    <row r="118" spans="1:45" ht="12.75" hidden="1">
      <c r="A118" s="48">
        <v>112</v>
      </c>
      <c r="B118" s="12">
        <f>'Encargos e Benefícios'!B117</f>
        <v>0</v>
      </c>
      <c r="C118" s="10">
        <f>'Encargos e Benefícios'!C117</f>
        <v>0</v>
      </c>
      <c r="D118" s="38"/>
      <c r="E118" s="167"/>
      <c r="F118" s="166"/>
      <c r="G118" s="165"/>
      <c r="H118" s="127"/>
      <c r="I118" s="47">
        <f>'Encargos e Benefícios'!W117*'Gastos com Pessoal'!H118</f>
        <v>0</v>
      </c>
      <c r="J118" s="47">
        <f>'Encargos e Benefícios'!X117*'Gastos com Pessoal'!H118</f>
        <v>0</v>
      </c>
      <c r="K118" s="47">
        <f>'Encargos e Benefícios'!V117*'Gastos com Pessoal'!H118</f>
        <v>0</v>
      </c>
      <c r="L118" s="47"/>
      <c r="M118" s="165">
        <v>46023</v>
      </c>
      <c r="N118" s="127">
        <v>4.4999999999999998E-2</v>
      </c>
      <c r="O118" s="47">
        <f>('Encargos e Benefícios'!W117+'Gastos com Pessoal'!I118)*N118</f>
        <v>0</v>
      </c>
      <c r="P118" s="47">
        <f>('Encargos e Benefícios'!X117+'Gastos com Pessoal'!J118)*N118</f>
        <v>0</v>
      </c>
      <c r="Q118" s="47">
        <f>('Encargos e Benefícios'!V117+'Gastos com Pessoal'!K118)*'Gastos com Pessoal'!N118</f>
        <v>0</v>
      </c>
      <c r="R118" s="47"/>
      <c r="S118" s="165"/>
      <c r="T118" s="127"/>
      <c r="U118" s="47"/>
      <c r="V118" s="47"/>
      <c r="W118" s="47"/>
      <c r="X118" s="47"/>
      <c r="Y118" s="165"/>
      <c r="Z118" s="127"/>
      <c r="AA118" s="47"/>
      <c r="AB118" s="47"/>
      <c r="AC118" s="47"/>
      <c r="AD118" s="47"/>
      <c r="AE118" s="165"/>
      <c r="AF118" s="127"/>
      <c r="AG118" s="47"/>
      <c r="AH118" s="47"/>
      <c r="AI118" s="47"/>
      <c r="AJ118" s="130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14">
        <f>IF('Encargos e Benefícios'!C117=0,0,'Encargos e Benefícios'!AD117/'Encargos e Benefícios'!C117)</f>
        <v>0</v>
      </c>
      <c r="AO118" s="32">
        <f t="shared" si="1"/>
        <v>0</v>
      </c>
      <c r="AP118" s="31"/>
      <c r="AQ118" s="31"/>
      <c r="AR118" s="203"/>
      <c r="AS118" s="32"/>
    </row>
    <row r="119" spans="1:45" ht="12.75" hidden="1">
      <c r="A119" s="48">
        <v>113</v>
      </c>
      <c r="B119" s="12">
        <f>'Encargos e Benefícios'!B118</f>
        <v>0</v>
      </c>
      <c r="C119" s="10">
        <f>'Encargos e Benefícios'!C118</f>
        <v>0</v>
      </c>
      <c r="D119" s="38"/>
      <c r="E119" s="167"/>
      <c r="F119" s="166"/>
      <c r="G119" s="165"/>
      <c r="H119" s="127"/>
      <c r="I119" s="47">
        <f>'Encargos e Benefícios'!W118*'Gastos com Pessoal'!H119</f>
        <v>0</v>
      </c>
      <c r="J119" s="47">
        <f>'Encargos e Benefícios'!X118*'Gastos com Pessoal'!H119</f>
        <v>0</v>
      </c>
      <c r="K119" s="47">
        <f>'Encargos e Benefícios'!V118*'Gastos com Pessoal'!H119</f>
        <v>0</v>
      </c>
      <c r="L119" s="47"/>
      <c r="M119" s="165">
        <v>46023</v>
      </c>
      <c r="N119" s="127">
        <v>4.4999999999999998E-2</v>
      </c>
      <c r="O119" s="47">
        <f>('Encargos e Benefícios'!W118+'Gastos com Pessoal'!I119)*N119</f>
        <v>0</v>
      </c>
      <c r="P119" s="47">
        <f>('Encargos e Benefícios'!X118+'Gastos com Pessoal'!J119)*N119</f>
        <v>0</v>
      </c>
      <c r="Q119" s="47">
        <f>('Encargos e Benefícios'!V118+'Gastos com Pessoal'!K119)*'Gastos com Pessoal'!N119</f>
        <v>0</v>
      </c>
      <c r="R119" s="47"/>
      <c r="S119" s="165"/>
      <c r="T119" s="127"/>
      <c r="U119" s="47"/>
      <c r="V119" s="47"/>
      <c r="W119" s="47"/>
      <c r="X119" s="47"/>
      <c r="Y119" s="165"/>
      <c r="Z119" s="127"/>
      <c r="AA119" s="47"/>
      <c r="AB119" s="47"/>
      <c r="AC119" s="47"/>
      <c r="AD119" s="47"/>
      <c r="AE119" s="165"/>
      <c r="AF119" s="127"/>
      <c r="AG119" s="47"/>
      <c r="AH119" s="47"/>
      <c r="AI119" s="47"/>
      <c r="AJ119" s="130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14">
        <f>IF('Encargos e Benefícios'!C118=0,0,'Encargos e Benefícios'!AD118/'Encargos e Benefícios'!C118)</f>
        <v>0</v>
      </c>
      <c r="AO119" s="32">
        <f t="shared" si="1"/>
        <v>0</v>
      </c>
      <c r="AP119" s="31"/>
      <c r="AQ119" s="31"/>
      <c r="AR119" s="203"/>
      <c r="AS119" s="32"/>
    </row>
    <row r="120" spans="1:45" ht="12.75" hidden="1">
      <c r="A120" s="48">
        <v>114</v>
      </c>
      <c r="B120" s="12">
        <f>'Encargos e Benefícios'!B119</f>
        <v>0</v>
      </c>
      <c r="C120" s="10">
        <f>'Encargos e Benefícios'!C119</f>
        <v>0</v>
      </c>
      <c r="D120" s="38"/>
      <c r="E120" s="167"/>
      <c r="F120" s="166"/>
      <c r="G120" s="165"/>
      <c r="H120" s="127"/>
      <c r="I120" s="47">
        <f>'Encargos e Benefícios'!W119*'Gastos com Pessoal'!H120</f>
        <v>0</v>
      </c>
      <c r="J120" s="47">
        <f>'Encargos e Benefícios'!X119*'Gastos com Pessoal'!H120</f>
        <v>0</v>
      </c>
      <c r="K120" s="47">
        <f>'Encargos e Benefícios'!V119*'Gastos com Pessoal'!H120</f>
        <v>0</v>
      </c>
      <c r="L120" s="47"/>
      <c r="M120" s="165">
        <v>46023</v>
      </c>
      <c r="N120" s="127">
        <v>4.4999999999999998E-2</v>
      </c>
      <c r="O120" s="47">
        <f>('Encargos e Benefícios'!W119+'Gastos com Pessoal'!I120)*N120</f>
        <v>0</v>
      </c>
      <c r="P120" s="47">
        <f>('Encargos e Benefícios'!X119+'Gastos com Pessoal'!J120)*N120</f>
        <v>0</v>
      </c>
      <c r="Q120" s="47">
        <f>('Encargos e Benefícios'!V119+'Gastos com Pessoal'!K120)*'Gastos com Pessoal'!N120</f>
        <v>0</v>
      </c>
      <c r="R120" s="47"/>
      <c r="S120" s="165"/>
      <c r="T120" s="127"/>
      <c r="U120" s="47"/>
      <c r="V120" s="47"/>
      <c r="W120" s="47"/>
      <c r="X120" s="47"/>
      <c r="Y120" s="165"/>
      <c r="Z120" s="127"/>
      <c r="AA120" s="47"/>
      <c r="AB120" s="47"/>
      <c r="AC120" s="47"/>
      <c r="AD120" s="47"/>
      <c r="AE120" s="165"/>
      <c r="AF120" s="127"/>
      <c r="AG120" s="47"/>
      <c r="AH120" s="47"/>
      <c r="AI120" s="47"/>
      <c r="AJ120" s="130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14">
        <f>IF('Encargos e Benefícios'!C119=0,0,'Encargos e Benefícios'!AD119/'Encargos e Benefícios'!C119)</f>
        <v>0</v>
      </c>
      <c r="AO120" s="32">
        <f t="shared" si="1"/>
        <v>0</v>
      </c>
      <c r="AP120" s="31"/>
      <c r="AQ120" s="31"/>
      <c r="AR120" s="203"/>
      <c r="AS120" s="32"/>
    </row>
    <row r="121" spans="1:45" ht="12.75" hidden="1">
      <c r="A121" s="48">
        <v>115</v>
      </c>
      <c r="B121" s="12">
        <f>'Encargos e Benefícios'!B120</f>
        <v>0</v>
      </c>
      <c r="C121" s="10">
        <f>'Encargos e Benefícios'!C120</f>
        <v>0</v>
      </c>
      <c r="D121" s="38"/>
      <c r="E121" s="167"/>
      <c r="F121" s="166"/>
      <c r="G121" s="165"/>
      <c r="H121" s="127"/>
      <c r="I121" s="47">
        <f>'Encargos e Benefícios'!W120*'Gastos com Pessoal'!H121</f>
        <v>0</v>
      </c>
      <c r="J121" s="47">
        <f>'Encargos e Benefícios'!X120*'Gastos com Pessoal'!H121</f>
        <v>0</v>
      </c>
      <c r="K121" s="47">
        <f>'Encargos e Benefícios'!V120*'Gastos com Pessoal'!H121</f>
        <v>0</v>
      </c>
      <c r="L121" s="47"/>
      <c r="M121" s="165">
        <v>46023</v>
      </c>
      <c r="N121" s="127">
        <v>4.4999999999999998E-2</v>
      </c>
      <c r="O121" s="47">
        <f>('Encargos e Benefícios'!W120+'Gastos com Pessoal'!I121)*N121</f>
        <v>0</v>
      </c>
      <c r="P121" s="47">
        <f>('Encargos e Benefícios'!X120+'Gastos com Pessoal'!J121)*N121</f>
        <v>0</v>
      </c>
      <c r="Q121" s="47">
        <f>('Encargos e Benefícios'!V120+'Gastos com Pessoal'!K121)*'Gastos com Pessoal'!N121</f>
        <v>0</v>
      </c>
      <c r="R121" s="47"/>
      <c r="S121" s="165"/>
      <c r="T121" s="127"/>
      <c r="U121" s="47"/>
      <c r="V121" s="47"/>
      <c r="W121" s="47"/>
      <c r="X121" s="47"/>
      <c r="Y121" s="165"/>
      <c r="Z121" s="127"/>
      <c r="AA121" s="47"/>
      <c r="AB121" s="47"/>
      <c r="AC121" s="47"/>
      <c r="AD121" s="47"/>
      <c r="AE121" s="165"/>
      <c r="AF121" s="127"/>
      <c r="AG121" s="47"/>
      <c r="AH121" s="47"/>
      <c r="AI121" s="47"/>
      <c r="AJ121" s="130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14">
        <f>IF('Encargos e Benefícios'!C120=0,0,'Encargos e Benefícios'!AD120/'Encargos e Benefícios'!C120)</f>
        <v>0</v>
      </c>
      <c r="AO121" s="32">
        <f t="shared" si="1"/>
        <v>0</v>
      </c>
      <c r="AP121" s="31"/>
      <c r="AQ121" s="31"/>
      <c r="AR121" s="203"/>
      <c r="AS121" s="32"/>
    </row>
    <row r="122" spans="1:45" ht="12.75" hidden="1">
      <c r="A122" s="48">
        <v>116</v>
      </c>
      <c r="B122" s="12">
        <f>'Encargos e Benefícios'!B121</f>
        <v>0</v>
      </c>
      <c r="C122" s="10">
        <f>'Encargos e Benefícios'!C121</f>
        <v>0</v>
      </c>
      <c r="D122" s="38"/>
      <c r="E122" s="167"/>
      <c r="F122" s="166"/>
      <c r="G122" s="165"/>
      <c r="H122" s="127"/>
      <c r="I122" s="47">
        <f>'Encargos e Benefícios'!W121*'Gastos com Pessoal'!H122</f>
        <v>0</v>
      </c>
      <c r="J122" s="47">
        <f>'Encargos e Benefícios'!X121*'Gastos com Pessoal'!H122</f>
        <v>0</v>
      </c>
      <c r="K122" s="47">
        <f>'Encargos e Benefícios'!V121*'Gastos com Pessoal'!H122</f>
        <v>0</v>
      </c>
      <c r="L122" s="47"/>
      <c r="M122" s="165">
        <v>46023</v>
      </c>
      <c r="N122" s="127">
        <v>4.4999999999999998E-2</v>
      </c>
      <c r="O122" s="47">
        <f>('Encargos e Benefícios'!W121+'Gastos com Pessoal'!I122)*N122</f>
        <v>0</v>
      </c>
      <c r="P122" s="47">
        <f>('Encargos e Benefícios'!X121+'Gastos com Pessoal'!J122)*N122</f>
        <v>0</v>
      </c>
      <c r="Q122" s="47">
        <f>('Encargos e Benefícios'!V121+'Gastos com Pessoal'!K122)*'Gastos com Pessoal'!N122</f>
        <v>0</v>
      </c>
      <c r="R122" s="47"/>
      <c r="S122" s="165"/>
      <c r="T122" s="127"/>
      <c r="U122" s="47"/>
      <c r="V122" s="47"/>
      <c r="W122" s="47"/>
      <c r="X122" s="47"/>
      <c r="Y122" s="165"/>
      <c r="Z122" s="127"/>
      <c r="AA122" s="47"/>
      <c r="AB122" s="47"/>
      <c r="AC122" s="47"/>
      <c r="AD122" s="47"/>
      <c r="AE122" s="165"/>
      <c r="AF122" s="127"/>
      <c r="AG122" s="47"/>
      <c r="AH122" s="47"/>
      <c r="AI122" s="47"/>
      <c r="AJ122" s="130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14">
        <f>IF('Encargos e Benefícios'!C121=0,0,'Encargos e Benefícios'!AD121/'Encargos e Benefícios'!C121)</f>
        <v>0</v>
      </c>
      <c r="AO122" s="32">
        <f t="shared" si="1"/>
        <v>0</v>
      </c>
      <c r="AP122" s="31"/>
      <c r="AQ122" s="31"/>
      <c r="AR122" s="203"/>
      <c r="AS122" s="32"/>
    </row>
    <row r="123" spans="1:45" ht="12.75" hidden="1">
      <c r="A123" s="48">
        <v>117</v>
      </c>
      <c r="B123" s="12">
        <f>'Encargos e Benefícios'!B122</f>
        <v>0</v>
      </c>
      <c r="C123" s="10">
        <f>'Encargos e Benefícios'!C122</f>
        <v>0</v>
      </c>
      <c r="D123" s="38"/>
      <c r="E123" s="167"/>
      <c r="F123" s="166"/>
      <c r="G123" s="165"/>
      <c r="H123" s="127"/>
      <c r="I123" s="47">
        <f>'Encargos e Benefícios'!W122*'Gastos com Pessoal'!H123</f>
        <v>0</v>
      </c>
      <c r="J123" s="47">
        <f>'Encargos e Benefícios'!X122*'Gastos com Pessoal'!H123</f>
        <v>0</v>
      </c>
      <c r="K123" s="47">
        <f>'Encargos e Benefícios'!V122*'Gastos com Pessoal'!H123</f>
        <v>0</v>
      </c>
      <c r="L123" s="47"/>
      <c r="M123" s="165">
        <v>46023</v>
      </c>
      <c r="N123" s="127">
        <v>4.4999999999999998E-2</v>
      </c>
      <c r="O123" s="47">
        <f>('Encargos e Benefícios'!W122+'Gastos com Pessoal'!I123)*N123</f>
        <v>0</v>
      </c>
      <c r="P123" s="47">
        <f>('Encargos e Benefícios'!X122+'Gastos com Pessoal'!J123)*N123</f>
        <v>0</v>
      </c>
      <c r="Q123" s="47">
        <f>('Encargos e Benefícios'!V122+'Gastos com Pessoal'!K123)*'Gastos com Pessoal'!N123</f>
        <v>0</v>
      </c>
      <c r="R123" s="47"/>
      <c r="S123" s="165"/>
      <c r="T123" s="127"/>
      <c r="U123" s="47"/>
      <c r="V123" s="47"/>
      <c r="W123" s="47"/>
      <c r="X123" s="47"/>
      <c r="Y123" s="165"/>
      <c r="Z123" s="127"/>
      <c r="AA123" s="47"/>
      <c r="AB123" s="47"/>
      <c r="AC123" s="47"/>
      <c r="AD123" s="47"/>
      <c r="AE123" s="165"/>
      <c r="AF123" s="127"/>
      <c r="AG123" s="47"/>
      <c r="AH123" s="47"/>
      <c r="AI123" s="47"/>
      <c r="AJ123" s="130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14">
        <f>IF('Encargos e Benefícios'!C122=0,0,'Encargos e Benefícios'!AD122/'Encargos e Benefícios'!C122)</f>
        <v>0</v>
      </c>
      <c r="AO123" s="32">
        <f t="shared" si="1"/>
        <v>0</v>
      </c>
      <c r="AP123" s="31"/>
      <c r="AQ123" s="31"/>
      <c r="AR123" s="203"/>
      <c r="AS123" s="32"/>
    </row>
    <row r="124" spans="1:45" ht="12.75" hidden="1">
      <c r="A124" s="48">
        <v>118</v>
      </c>
      <c r="B124" s="12">
        <f>'Encargos e Benefícios'!B123</f>
        <v>0</v>
      </c>
      <c r="C124" s="10">
        <f>'Encargos e Benefícios'!C123</f>
        <v>0</v>
      </c>
      <c r="D124" s="38"/>
      <c r="E124" s="167"/>
      <c r="F124" s="166"/>
      <c r="G124" s="165"/>
      <c r="H124" s="127"/>
      <c r="I124" s="47">
        <f>'Encargos e Benefícios'!W123*'Gastos com Pessoal'!H124</f>
        <v>0</v>
      </c>
      <c r="J124" s="47">
        <f>'Encargos e Benefícios'!X123*'Gastos com Pessoal'!H124</f>
        <v>0</v>
      </c>
      <c r="K124" s="47">
        <f>'Encargos e Benefícios'!V123*'Gastos com Pessoal'!H124</f>
        <v>0</v>
      </c>
      <c r="L124" s="47"/>
      <c r="M124" s="165">
        <v>46023</v>
      </c>
      <c r="N124" s="127">
        <v>4.4999999999999998E-2</v>
      </c>
      <c r="O124" s="47">
        <f>('Encargos e Benefícios'!W123+'Gastos com Pessoal'!I124)*N124</f>
        <v>0</v>
      </c>
      <c r="P124" s="47">
        <f>('Encargos e Benefícios'!X123+'Gastos com Pessoal'!J124)*N124</f>
        <v>0</v>
      </c>
      <c r="Q124" s="47">
        <f>('Encargos e Benefícios'!V123+'Gastos com Pessoal'!K124)*'Gastos com Pessoal'!N124</f>
        <v>0</v>
      </c>
      <c r="R124" s="47"/>
      <c r="S124" s="165"/>
      <c r="T124" s="127"/>
      <c r="U124" s="47"/>
      <c r="V124" s="47"/>
      <c r="W124" s="47"/>
      <c r="X124" s="47"/>
      <c r="Y124" s="165"/>
      <c r="Z124" s="127"/>
      <c r="AA124" s="47"/>
      <c r="AB124" s="47"/>
      <c r="AC124" s="47"/>
      <c r="AD124" s="47"/>
      <c r="AE124" s="165"/>
      <c r="AF124" s="127"/>
      <c r="AG124" s="47"/>
      <c r="AH124" s="47"/>
      <c r="AI124" s="47"/>
      <c r="AJ124" s="130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14">
        <f>IF('Encargos e Benefícios'!C123=0,0,'Encargos e Benefícios'!AD123/'Encargos e Benefícios'!C123)</f>
        <v>0</v>
      </c>
      <c r="AO124" s="32">
        <f t="shared" si="1"/>
        <v>0</v>
      </c>
      <c r="AP124" s="31"/>
      <c r="AQ124" s="31"/>
      <c r="AR124" s="203"/>
      <c r="AS124" s="32"/>
    </row>
    <row r="125" spans="1:45" ht="12.75" hidden="1">
      <c r="A125" s="48">
        <v>119</v>
      </c>
      <c r="B125" s="12">
        <f>'Encargos e Benefícios'!B124</f>
        <v>0</v>
      </c>
      <c r="C125" s="10">
        <f>'Encargos e Benefícios'!C124</f>
        <v>0</v>
      </c>
      <c r="D125" s="38"/>
      <c r="E125" s="167"/>
      <c r="F125" s="166"/>
      <c r="G125" s="165"/>
      <c r="H125" s="127"/>
      <c r="I125" s="47">
        <f>'Encargos e Benefícios'!W124*'Gastos com Pessoal'!H125</f>
        <v>0</v>
      </c>
      <c r="J125" s="47">
        <f>'Encargos e Benefícios'!X124*'Gastos com Pessoal'!H125</f>
        <v>0</v>
      </c>
      <c r="K125" s="47">
        <f>'Encargos e Benefícios'!V124*'Gastos com Pessoal'!H125</f>
        <v>0</v>
      </c>
      <c r="L125" s="47"/>
      <c r="M125" s="165">
        <v>46023</v>
      </c>
      <c r="N125" s="127">
        <v>4.4999999999999998E-2</v>
      </c>
      <c r="O125" s="47">
        <f>('Encargos e Benefícios'!W124+'Gastos com Pessoal'!I125)*N125</f>
        <v>0</v>
      </c>
      <c r="P125" s="47">
        <f>('Encargos e Benefícios'!X124+'Gastos com Pessoal'!J125)*N125</f>
        <v>0</v>
      </c>
      <c r="Q125" s="47">
        <f>('Encargos e Benefícios'!V124+'Gastos com Pessoal'!K125)*'Gastos com Pessoal'!N125</f>
        <v>0</v>
      </c>
      <c r="R125" s="47"/>
      <c r="S125" s="165"/>
      <c r="T125" s="127"/>
      <c r="U125" s="47"/>
      <c r="V125" s="47"/>
      <c r="W125" s="47"/>
      <c r="X125" s="47"/>
      <c r="Y125" s="165"/>
      <c r="Z125" s="127"/>
      <c r="AA125" s="47"/>
      <c r="AB125" s="47"/>
      <c r="AC125" s="47"/>
      <c r="AD125" s="47"/>
      <c r="AE125" s="165"/>
      <c r="AF125" s="127"/>
      <c r="AG125" s="47"/>
      <c r="AH125" s="47"/>
      <c r="AI125" s="47"/>
      <c r="AJ125" s="130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14">
        <f>IF('Encargos e Benefícios'!C124=0,0,'Encargos e Benefícios'!AD124/'Encargos e Benefícios'!C124)</f>
        <v>0</v>
      </c>
      <c r="AO125" s="32">
        <f t="shared" si="1"/>
        <v>0</v>
      </c>
      <c r="AP125" s="31"/>
      <c r="AQ125" s="31"/>
      <c r="AR125" s="203"/>
      <c r="AS125" s="32"/>
    </row>
    <row r="126" spans="1:45" ht="12.75" hidden="1">
      <c r="A126" s="48">
        <v>120</v>
      </c>
      <c r="B126" s="12">
        <f>'Encargos e Benefícios'!B125</f>
        <v>0</v>
      </c>
      <c r="C126" s="10">
        <f>'Encargos e Benefícios'!C125</f>
        <v>0</v>
      </c>
      <c r="D126" s="38"/>
      <c r="E126" s="167"/>
      <c r="F126" s="166"/>
      <c r="G126" s="165"/>
      <c r="H126" s="127"/>
      <c r="I126" s="47">
        <f>'Encargos e Benefícios'!W125*'Gastos com Pessoal'!H126</f>
        <v>0</v>
      </c>
      <c r="J126" s="47">
        <f>'Encargos e Benefícios'!X125*'Gastos com Pessoal'!H126</f>
        <v>0</v>
      </c>
      <c r="K126" s="47">
        <f>'Encargos e Benefícios'!V125*'Gastos com Pessoal'!H126</f>
        <v>0</v>
      </c>
      <c r="L126" s="47"/>
      <c r="M126" s="165">
        <v>46023</v>
      </c>
      <c r="N126" s="127">
        <v>4.4999999999999998E-2</v>
      </c>
      <c r="O126" s="47">
        <f>('Encargos e Benefícios'!W125+'Gastos com Pessoal'!I126)*N126</f>
        <v>0</v>
      </c>
      <c r="P126" s="47">
        <f>('Encargos e Benefícios'!X125+'Gastos com Pessoal'!J126)*N126</f>
        <v>0</v>
      </c>
      <c r="Q126" s="47">
        <f>('Encargos e Benefícios'!V125+'Gastos com Pessoal'!K126)*'Gastos com Pessoal'!N126</f>
        <v>0</v>
      </c>
      <c r="R126" s="47"/>
      <c r="S126" s="165"/>
      <c r="T126" s="127"/>
      <c r="U126" s="47"/>
      <c r="V126" s="47"/>
      <c r="W126" s="47"/>
      <c r="X126" s="47"/>
      <c r="Y126" s="165"/>
      <c r="Z126" s="127"/>
      <c r="AA126" s="47"/>
      <c r="AB126" s="47"/>
      <c r="AC126" s="47"/>
      <c r="AD126" s="47"/>
      <c r="AE126" s="165"/>
      <c r="AF126" s="127"/>
      <c r="AG126" s="47"/>
      <c r="AH126" s="47"/>
      <c r="AI126" s="47"/>
      <c r="AJ126" s="130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14">
        <f>IF('Encargos e Benefícios'!C125=0,0,'Encargos e Benefícios'!AD125/'Encargos e Benefícios'!C125)</f>
        <v>0</v>
      </c>
      <c r="AO126" s="32">
        <f t="shared" si="1"/>
        <v>0</v>
      </c>
      <c r="AP126" s="31"/>
      <c r="AQ126" s="31"/>
      <c r="AR126" s="203"/>
      <c r="AS126" s="32"/>
    </row>
    <row r="127" spans="1:45" ht="12.75" hidden="1">
      <c r="A127" s="48">
        <v>121</v>
      </c>
      <c r="B127" s="12">
        <f>'Encargos e Benefícios'!B126</f>
        <v>0</v>
      </c>
      <c r="C127" s="10">
        <f>'Encargos e Benefícios'!C126</f>
        <v>0</v>
      </c>
      <c r="D127" s="38"/>
      <c r="E127" s="167"/>
      <c r="F127" s="166"/>
      <c r="G127" s="165"/>
      <c r="H127" s="127"/>
      <c r="I127" s="47">
        <f>'Encargos e Benefícios'!W126*'Gastos com Pessoal'!H127</f>
        <v>0</v>
      </c>
      <c r="J127" s="47">
        <f>'Encargos e Benefícios'!X126*'Gastos com Pessoal'!H127</f>
        <v>0</v>
      </c>
      <c r="K127" s="47">
        <f>'Encargos e Benefícios'!V126*'Gastos com Pessoal'!H127</f>
        <v>0</v>
      </c>
      <c r="L127" s="47"/>
      <c r="M127" s="165">
        <v>46023</v>
      </c>
      <c r="N127" s="127">
        <v>4.4999999999999998E-2</v>
      </c>
      <c r="O127" s="47">
        <f>('Encargos e Benefícios'!W126+'Gastos com Pessoal'!I127)*N127</f>
        <v>0</v>
      </c>
      <c r="P127" s="47">
        <f>('Encargos e Benefícios'!X126+'Gastos com Pessoal'!J127)*N127</f>
        <v>0</v>
      </c>
      <c r="Q127" s="47">
        <f>('Encargos e Benefícios'!V126+'Gastos com Pessoal'!K127)*'Gastos com Pessoal'!N127</f>
        <v>0</v>
      </c>
      <c r="R127" s="47"/>
      <c r="S127" s="165"/>
      <c r="T127" s="127"/>
      <c r="U127" s="47"/>
      <c r="V127" s="47"/>
      <c r="W127" s="47"/>
      <c r="X127" s="47"/>
      <c r="Y127" s="165"/>
      <c r="Z127" s="127"/>
      <c r="AA127" s="47"/>
      <c r="AB127" s="47"/>
      <c r="AC127" s="47"/>
      <c r="AD127" s="47"/>
      <c r="AE127" s="165"/>
      <c r="AF127" s="127"/>
      <c r="AG127" s="47"/>
      <c r="AH127" s="47"/>
      <c r="AI127" s="47"/>
      <c r="AJ127" s="130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14">
        <f>IF('Encargos e Benefícios'!C126=0,0,'Encargos e Benefícios'!AD126/'Encargos e Benefícios'!C126)</f>
        <v>0</v>
      </c>
      <c r="AO127" s="32">
        <f t="shared" si="1"/>
        <v>0</v>
      </c>
      <c r="AP127" s="31"/>
      <c r="AQ127" s="31"/>
      <c r="AR127" s="203"/>
      <c r="AS127" s="32"/>
    </row>
    <row r="128" spans="1:45" ht="12.75" hidden="1">
      <c r="A128" s="48">
        <v>122</v>
      </c>
      <c r="B128" s="12">
        <f>'Encargos e Benefícios'!B127</f>
        <v>0</v>
      </c>
      <c r="C128" s="10">
        <f>'Encargos e Benefícios'!C127</f>
        <v>0</v>
      </c>
      <c r="D128" s="38"/>
      <c r="E128" s="167"/>
      <c r="F128" s="166"/>
      <c r="G128" s="165"/>
      <c r="H128" s="127"/>
      <c r="I128" s="47">
        <f>'Encargos e Benefícios'!W127*'Gastos com Pessoal'!H128</f>
        <v>0</v>
      </c>
      <c r="J128" s="47">
        <f>'Encargos e Benefícios'!X127*'Gastos com Pessoal'!H128</f>
        <v>0</v>
      </c>
      <c r="K128" s="47">
        <f>'Encargos e Benefícios'!V127*'Gastos com Pessoal'!H128</f>
        <v>0</v>
      </c>
      <c r="L128" s="47"/>
      <c r="M128" s="165">
        <v>46023</v>
      </c>
      <c r="N128" s="127">
        <v>4.4999999999999998E-2</v>
      </c>
      <c r="O128" s="47">
        <f>('Encargos e Benefícios'!W127+'Gastos com Pessoal'!I128)*N128</f>
        <v>0</v>
      </c>
      <c r="P128" s="47">
        <f>('Encargos e Benefícios'!X127+'Gastos com Pessoal'!J128)*N128</f>
        <v>0</v>
      </c>
      <c r="Q128" s="47">
        <f>('Encargos e Benefícios'!V127+'Gastos com Pessoal'!K128)*'Gastos com Pessoal'!N128</f>
        <v>0</v>
      </c>
      <c r="R128" s="47"/>
      <c r="S128" s="165"/>
      <c r="T128" s="127"/>
      <c r="U128" s="47"/>
      <c r="V128" s="47"/>
      <c r="W128" s="47"/>
      <c r="X128" s="47"/>
      <c r="Y128" s="165"/>
      <c r="Z128" s="127"/>
      <c r="AA128" s="47"/>
      <c r="AB128" s="47"/>
      <c r="AC128" s="47"/>
      <c r="AD128" s="47"/>
      <c r="AE128" s="165"/>
      <c r="AF128" s="127"/>
      <c r="AG128" s="47"/>
      <c r="AH128" s="47"/>
      <c r="AI128" s="47"/>
      <c r="AJ128" s="130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14">
        <f>IF('Encargos e Benefícios'!C127=0,0,'Encargos e Benefícios'!AD127/'Encargos e Benefícios'!C127)</f>
        <v>0</v>
      </c>
      <c r="AO128" s="32">
        <f t="shared" si="1"/>
        <v>0</v>
      </c>
      <c r="AP128" s="31"/>
      <c r="AQ128" s="31"/>
      <c r="AR128" s="203"/>
      <c r="AS128" s="32"/>
    </row>
    <row r="129" spans="1:45" ht="12.75" hidden="1">
      <c r="A129" s="48">
        <v>123</v>
      </c>
      <c r="B129" s="12">
        <f>'Encargos e Benefícios'!B128</f>
        <v>0</v>
      </c>
      <c r="C129" s="10">
        <f>'Encargos e Benefícios'!C128</f>
        <v>0</v>
      </c>
      <c r="D129" s="38"/>
      <c r="E129" s="167"/>
      <c r="F129" s="166"/>
      <c r="G129" s="165"/>
      <c r="H129" s="127"/>
      <c r="I129" s="47">
        <f>'Encargos e Benefícios'!W128*'Gastos com Pessoal'!H129</f>
        <v>0</v>
      </c>
      <c r="J129" s="47">
        <f>'Encargos e Benefícios'!X128*'Gastos com Pessoal'!H129</f>
        <v>0</v>
      </c>
      <c r="K129" s="47">
        <f>'Encargos e Benefícios'!V128*'Gastos com Pessoal'!H129</f>
        <v>0</v>
      </c>
      <c r="L129" s="47"/>
      <c r="M129" s="165">
        <v>46023</v>
      </c>
      <c r="N129" s="127">
        <v>4.4999999999999998E-2</v>
      </c>
      <c r="O129" s="47">
        <f>('Encargos e Benefícios'!W128+'Gastos com Pessoal'!I129)*N129</f>
        <v>0</v>
      </c>
      <c r="P129" s="47">
        <f>('Encargos e Benefícios'!X128+'Gastos com Pessoal'!J129)*N129</f>
        <v>0</v>
      </c>
      <c r="Q129" s="47">
        <f>('Encargos e Benefícios'!V128+'Gastos com Pessoal'!K129)*'Gastos com Pessoal'!N129</f>
        <v>0</v>
      </c>
      <c r="R129" s="47"/>
      <c r="S129" s="165"/>
      <c r="T129" s="127"/>
      <c r="U129" s="47"/>
      <c r="V129" s="47"/>
      <c r="W129" s="47"/>
      <c r="X129" s="47"/>
      <c r="Y129" s="165"/>
      <c r="Z129" s="127"/>
      <c r="AA129" s="47"/>
      <c r="AB129" s="47"/>
      <c r="AC129" s="47"/>
      <c r="AD129" s="47"/>
      <c r="AE129" s="165"/>
      <c r="AF129" s="127"/>
      <c r="AG129" s="47"/>
      <c r="AH129" s="47"/>
      <c r="AI129" s="47"/>
      <c r="AJ129" s="130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14">
        <f>IF('Encargos e Benefícios'!C128=0,0,'Encargos e Benefícios'!AD128/'Encargos e Benefícios'!C128)</f>
        <v>0</v>
      </c>
      <c r="AO129" s="32">
        <f t="shared" si="1"/>
        <v>0</v>
      </c>
      <c r="AP129" s="31"/>
      <c r="AQ129" s="31"/>
      <c r="AR129" s="203"/>
      <c r="AS129" s="32"/>
    </row>
    <row r="130" spans="1:45" ht="12.75" hidden="1">
      <c r="A130" s="48">
        <v>124</v>
      </c>
      <c r="B130" s="12">
        <f>'Encargos e Benefícios'!B129</f>
        <v>0</v>
      </c>
      <c r="C130" s="10">
        <f>'Encargos e Benefícios'!C129</f>
        <v>0</v>
      </c>
      <c r="D130" s="38"/>
      <c r="E130" s="167"/>
      <c r="F130" s="166"/>
      <c r="G130" s="165"/>
      <c r="H130" s="127"/>
      <c r="I130" s="47">
        <f>'Encargos e Benefícios'!W129*'Gastos com Pessoal'!H130</f>
        <v>0</v>
      </c>
      <c r="J130" s="47">
        <f>'Encargos e Benefícios'!X129*'Gastos com Pessoal'!H130</f>
        <v>0</v>
      </c>
      <c r="K130" s="47">
        <f>'Encargos e Benefícios'!V129*'Gastos com Pessoal'!H130</f>
        <v>0</v>
      </c>
      <c r="L130" s="47"/>
      <c r="M130" s="165">
        <v>46023</v>
      </c>
      <c r="N130" s="127">
        <v>4.4999999999999998E-2</v>
      </c>
      <c r="O130" s="47">
        <f>('Encargos e Benefícios'!W129+'Gastos com Pessoal'!I130)*N130</f>
        <v>0</v>
      </c>
      <c r="P130" s="47">
        <f>('Encargos e Benefícios'!X129+'Gastos com Pessoal'!J130)*N130</f>
        <v>0</v>
      </c>
      <c r="Q130" s="47">
        <f>('Encargos e Benefícios'!V129+'Gastos com Pessoal'!K130)*'Gastos com Pessoal'!N130</f>
        <v>0</v>
      </c>
      <c r="R130" s="47"/>
      <c r="S130" s="165"/>
      <c r="T130" s="127"/>
      <c r="U130" s="47"/>
      <c r="V130" s="47"/>
      <c r="W130" s="47"/>
      <c r="X130" s="47"/>
      <c r="Y130" s="165"/>
      <c r="Z130" s="127"/>
      <c r="AA130" s="47"/>
      <c r="AB130" s="47"/>
      <c r="AC130" s="47"/>
      <c r="AD130" s="47"/>
      <c r="AE130" s="165"/>
      <c r="AF130" s="127"/>
      <c r="AG130" s="47"/>
      <c r="AH130" s="47"/>
      <c r="AI130" s="47"/>
      <c r="AJ130" s="130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14">
        <f>IF('Encargos e Benefícios'!C129=0,0,'Encargos e Benefícios'!AD129/'Encargos e Benefícios'!C129)</f>
        <v>0</v>
      </c>
      <c r="AO130" s="32">
        <f t="shared" si="1"/>
        <v>0</v>
      </c>
      <c r="AP130" s="31"/>
      <c r="AQ130" s="31"/>
      <c r="AR130" s="203"/>
      <c r="AS130" s="32"/>
    </row>
    <row r="131" spans="1:45" ht="12.75" hidden="1">
      <c r="A131" s="48">
        <v>125</v>
      </c>
      <c r="B131" s="12">
        <f>'Encargos e Benefícios'!B130</f>
        <v>0</v>
      </c>
      <c r="C131" s="10">
        <f>'Encargos e Benefícios'!C130</f>
        <v>0</v>
      </c>
      <c r="D131" s="38"/>
      <c r="E131" s="167"/>
      <c r="F131" s="166"/>
      <c r="G131" s="165"/>
      <c r="H131" s="127"/>
      <c r="I131" s="47">
        <f>'Encargos e Benefícios'!W130*'Gastos com Pessoal'!H131</f>
        <v>0</v>
      </c>
      <c r="J131" s="47">
        <f>'Encargos e Benefícios'!X130*'Gastos com Pessoal'!H131</f>
        <v>0</v>
      </c>
      <c r="K131" s="47">
        <f>'Encargos e Benefícios'!V130*'Gastos com Pessoal'!H131</f>
        <v>0</v>
      </c>
      <c r="L131" s="47"/>
      <c r="M131" s="165">
        <v>46023</v>
      </c>
      <c r="N131" s="127">
        <v>4.4999999999999998E-2</v>
      </c>
      <c r="O131" s="47">
        <f>('Encargos e Benefícios'!W130+'Gastos com Pessoal'!I131)*N131</f>
        <v>0</v>
      </c>
      <c r="P131" s="47">
        <f>('Encargos e Benefícios'!X130+'Gastos com Pessoal'!J131)*N131</f>
        <v>0</v>
      </c>
      <c r="Q131" s="47">
        <f>('Encargos e Benefícios'!V130+'Gastos com Pessoal'!K131)*'Gastos com Pessoal'!N131</f>
        <v>0</v>
      </c>
      <c r="R131" s="47"/>
      <c r="S131" s="165"/>
      <c r="T131" s="127"/>
      <c r="U131" s="47"/>
      <c r="V131" s="47"/>
      <c r="W131" s="47"/>
      <c r="X131" s="47"/>
      <c r="Y131" s="165"/>
      <c r="Z131" s="127"/>
      <c r="AA131" s="47"/>
      <c r="AB131" s="47"/>
      <c r="AC131" s="47"/>
      <c r="AD131" s="47"/>
      <c r="AE131" s="165"/>
      <c r="AF131" s="127"/>
      <c r="AG131" s="47"/>
      <c r="AH131" s="47"/>
      <c r="AI131" s="47"/>
      <c r="AJ131" s="130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14">
        <f>IF('Encargos e Benefícios'!C130=0,0,'Encargos e Benefícios'!AD130/'Encargos e Benefícios'!C130)</f>
        <v>0</v>
      </c>
      <c r="AO131" s="32">
        <f t="shared" si="1"/>
        <v>0</v>
      </c>
      <c r="AP131" s="31"/>
      <c r="AQ131" s="31"/>
      <c r="AR131" s="203"/>
      <c r="AS131" s="32"/>
    </row>
    <row r="132" spans="1:45" ht="12.75" hidden="1">
      <c r="A132" s="48">
        <v>126</v>
      </c>
      <c r="B132" s="12">
        <f>'Encargos e Benefícios'!B131</f>
        <v>0</v>
      </c>
      <c r="C132" s="10">
        <f>'Encargos e Benefícios'!C131</f>
        <v>0</v>
      </c>
      <c r="D132" s="38"/>
      <c r="E132" s="167"/>
      <c r="F132" s="166"/>
      <c r="G132" s="165"/>
      <c r="H132" s="127"/>
      <c r="I132" s="47">
        <f>'Encargos e Benefícios'!W131*'Gastos com Pessoal'!H132</f>
        <v>0</v>
      </c>
      <c r="J132" s="47">
        <f>'Encargos e Benefícios'!X131*'Gastos com Pessoal'!H132</f>
        <v>0</v>
      </c>
      <c r="K132" s="47">
        <f>'Encargos e Benefícios'!V131*'Gastos com Pessoal'!H132</f>
        <v>0</v>
      </c>
      <c r="L132" s="47"/>
      <c r="M132" s="165">
        <v>46023</v>
      </c>
      <c r="N132" s="127">
        <v>4.4999999999999998E-2</v>
      </c>
      <c r="O132" s="47">
        <f>('Encargos e Benefícios'!W131+'Gastos com Pessoal'!I132)*N132</f>
        <v>0</v>
      </c>
      <c r="P132" s="47">
        <f>('Encargos e Benefícios'!X131+'Gastos com Pessoal'!J132)*N132</f>
        <v>0</v>
      </c>
      <c r="Q132" s="47">
        <f>('Encargos e Benefícios'!V131+'Gastos com Pessoal'!K132)*'Gastos com Pessoal'!N132</f>
        <v>0</v>
      </c>
      <c r="R132" s="47"/>
      <c r="S132" s="165"/>
      <c r="T132" s="127"/>
      <c r="U132" s="47"/>
      <c r="V132" s="47"/>
      <c r="W132" s="47"/>
      <c r="X132" s="47"/>
      <c r="Y132" s="165"/>
      <c r="Z132" s="127"/>
      <c r="AA132" s="47"/>
      <c r="AB132" s="47"/>
      <c r="AC132" s="47"/>
      <c r="AD132" s="47"/>
      <c r="AE132" s="165"/>
      <c r="AF132" s="127"/>
      <c r="AG132" s="47"/>
      <c r="AH132" s="47"/>
      <c r="AI132" s="47"/>
      <c r="AJ132" s="130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14">
        <f>IF('Encargos e Benefícios'!C131=0,0,'Encargos e Benefícios'!AD131/'Encargos e Benefícios'!C131)</f>
        <v>0</v>
      </c>
      <c r="AO132" s="32">
        <f t="shared" si="1"/>
        <v>0</v>
      </c>
      <c r="AP132" s="31"/>
      <c r="AQ132" s="31"/>
      <c r="AR132" s="203"/>
      <c r="AS132" s="32"/>
    </row>
    <row r="133" spans="1:45" ht="12.75" hidden="1">
      <c r="A133" s="48">
        <v>127</v>
      </c>
      <c r="B133" s="12">
        <f>'Encargos e Benefícios'!B132</f>
        <v>0</v>
      </c>
      <c r="C133" s="10">
        <f>'Encargos e Benefícios'!C132</f>
        <v>0</v>
      </c>
      <c r="D133" s="38"/>
      <c r="E133" s="167"/>
      <c r="F133" s="166"/>
      <c r="G133" s="165"/>
      <c r="H133" s="127"/>
      <c r="I133" s="47">
        <f>'Encargos e Benefícios'!W132*'Gastos com Pessoal'!H133</f>
        <v>0</v>
      </c>
      <c r="J133" s="47">
        <f>'Encargos e Benefícios'!X132*'Gastos com Pessoal'!H133</f>
        <v>0</v>
      </c>
      <c r="K133" s="47">
        <f>'Encargos e Benefícios'!V132*'Gastos com Pessoal'!H133</f>
        <v>0</v>
      </c>
      <c r="L133" s="47"/>
      <c r="M133" s="165">
        <v>46023</v>
      </c>
      <c r="N133" s="127">
        <v>4.4999999999999998E-2</v>
      </c>
      <c r="O133" s="47">
        <f>('Encargos e Benefícios'!W132+'Gastos com Pessoal'!I133)*N133</f>
        <v>0</v>
      </c>
      <c r="P133" s="47">
        <f>('Encargos e Benefícios'!X132+'Gastos com Pessoal'!J133)*N133</f>
        <v>0</v>
      </c>
      <c r="Q133" s="47">
        <f>('Encargos e Benefícios'!V132+'Gastos com Pessoal'!K133)*'Gastos com Pessoal'!N133</f>
        <v>0</v>
      </c>
      <c r="R133" s="47"/>
      <c r="S133" s="165"/>
      <c r="T133" s="127"/>
      <c r="U133" s="47"/>
      <c r="V133" s="47"/>
      <c r="W133" s="47"/>
      <c r="X133" s="47"/>
      <c r="Y133" s="165"/>
      <c r="Z133" s="127"/>
      <c r="AA133" s="47"/>
      <c r="AB133" s="47"/>
      <c r="AC133" s="47"/>
      <c r="AD133" s="47"/>
      <c r="AE133" s="165"/>
      <c r="AF133" s="127"/>
      <c r="AG133" s="47"/>
      <c r="AH133" s="47"/>
      <c r="AI133" s="47"/>
      <c r="AJ133" s="130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14">
        <f>IF('Encargos e Benefícios'!C132=0,0,'Encargos e Benefícios'!AD132/'Encargos e Benefícios'!C132)</f>
        <v>0</v>
      </c>
      <c r="AO133" s="32">
        <f t="shared" si="1"/>
        <v>0</v>
      </c>
      <c r="AP133" s="31"/>
      <c r="AQ133" s="31"/>
      <c r="AR133" s="203"/>
      <c r="AS133" s="32"/>
    </row>
    <row r="134" spans="1:45" ht="12.75" hidden="1">
      <c r="A134" s="48">
        <v>128</v>
      </c>
      <c r="B134" s="12">
        <f>'Encargos e Benefícios'!B133</f>
        <v>0</v>
      </c>
      <c r="C134" s="10">
        <f>'Encargos e Benefícios'!C133</f>
        <v>0</v>
      </c>
      <c r="D134" s="38"/>
      <c r="E134" s="167"/>
      <c r="F134" s="166"/>
      <c r="G134" s="165"/>
      <c r="H134" s="127"/>
      <c r="I134" s="47">
        <f>'Encargos e Benefícios'!W133*'Gastos com Pessoal'!H134</f>
        <v>0</v>
      </c>
      <c r="J134" s="47">
        <f>'Encargos e Benefícios'!X133*'Gastos com Pessoal'!H134</f>
        <v>0</v>
      </c>
      <c r="K134" s="47">
        <f>'Encargos e Benefícios'!V133*'Gastos com Pessoal'!H134</f>
        <v>0</v>
      </c>
      <c r="L134" s="47"/>
      <c r="M134" s="165">
        <v>46023</v>
      </c>
      <c r="N134" s="127">
        <v>4.4999999999999998E-2</v>
      </c>
      <c r="O134" s="47">
        <f>('Encargos e Benefícios'!W133+'Gastos com Pessoal'!I134)*N134</f>
        <v>0</v>
      </c>
      <c r="P134" s="47">
        <f>('Encargos e Benefícios'!X133+'Gastos com Pessoal'!J134)*N134</f>
        <v>0</v>
      </c>
      <c r="Q134" s="47">
        <f>('Encargos e Benefícios'!V133+'Gastos com Pessoal'!K134)*'Gastos com Pessoal'!N134</f>
        <v>0</v>
      </c>
      <c r="R134" s="47"/>
      <c r="S134" s="165"/>
      <c r="T134" s="127"/>
      <c r="U134" s="47"/>
      <c r="V134" s="47"/>
      <c r="W134" s="47"/>
      <c r="X134" s="47"/>
      <c r="Y134" s="165"/>
      <c r="Z134" s="127"/>
      <c r="AA134" s="47"/>
      <c r="AB134" s="47"/>
      <c r="AC134" s="47"/>
      <c r="AD134" s="47"/>
      <c r="AE134" s="165"/>
      <c r="AF134" s="127"/>
      <c r="AG134" s="47"/>
      <c r="AH134" s="47"/>
      <c r="AI134" s="47"/>
      <c r="AJ134" s="130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14">
        <f>IF('Encargos e Benefícios'!C133=0,0,'Encargos e Benefícios'!AD133/'Encargos e Benefícios'!C133)</f>
        <v>0</v>
      </c>
      <c r="AO134" s="32">
        <f t="shared" si="1"/>
        <v>0</v>
      </c>
      <c r="AP134" s="31"/>
      <c r="AQ134" s="31"/>
      <c r="AR134" s="203"/>
      <c r="AS134" s="32"/>
    </row>
    <row r="135" spans="1:45" ht="12.75" hidden="1">
      <c r="A135" s="48">
        <v>129</v>
      </c>
      <c r="B135" s="12">
        <f>'Encargos e Benefícios'!B134</f>
        <v>0</v>
      </c>
      <c r="C135" s="10">
        <f>'Encargos e Benefícios'!C134</f>
        <v>0</v>
      </c>
      <c r="D135" s="38"/>
      <c r="E135" s="167"/>
      <c r="F135" s="166"/>
      <c r="G135" s="165"/>
      <c r="H135" s="127"/>
      <c r="I135" s="47">
        <f>'Encargos e Benefícios'!W134*'Gastos com Pessoal'!H135</f>
        <v>0</v>
      </c>
      <c r="J135" s="47">
        <f>'Encargos e Benefícios'!X134*'Gastos com Pessoal'!H135</f>
        <v>0</v>
      </c>
      <c r="K135" s="47">
        <f>'Encargos e Benefícios'!V134*'Gastos com Pessoal'!H135</f>
        <v>0</v>
      </c>
      <c r="L135" s="47"/>
      <c r="M135" s="165">
        <v>46023</v>
      </c>
      <c r="N135" s="127">
        <v>4.4999999999999998E-2</v>
      </c>
      <c r="O135" s="47">
        <f>('Encargos e Benefícios'!W134+'Gastos com Pessoal'!I135)*N135</f>
        <v>0</v>
      </c>
      <c r="P135" s="47">
        <f>('Encargos e Benefícios'!X134+'Gastos com Pessoal'!J135)*N135</f>
        <v>0</v>
      </c>
      <c r="Q135" s="47">
        <f>('Encargos e Benefícios'!V134+'Gastos com Pessoal'!K135)*'Gastos com Pessoal'!N135</f>
        <v>0</v>
      </c>
      <c r="R135" s="47"/>
      <c r="S135" s="165"/>
      <c r="T135" s="127"/>
      <c r="U135" s="47"/>
      <c r="V135" s="47"/>
      <c r="W135" s="47"/>
      <c r="X135" s="47"/>
      <c r="Y135" s="165"/>
      <c r="Z135" s="127"/>
      <c r="AA135" s="47"/>
      <c r="AB135" s="47"/>
      <c r="AC135" s="47"/>
      <c r="AD135" s="47"/>
      <c r="AE135" s="165"/>
      <c r="AF135" s="127"/>
      <c r="AG135" s="47"/>
      <c r="AH135" s="47"/>
      <c r="AI135" s="47"/>
      <c r="AJ135" s="130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14">
        <f>IF('Encargos e Benefícios'!C134=0,0,'Encargos e Benefícios'!AD134/'Encargos e Benefícios'!C134)</f>
        <v>0</v>
      </c>
      <c r="AO135" s="32">
        <f t="shared" si="1"/>
        <v>0</v>
      </c>
      <c r="AP135" s="31"/>
      <c r="AQ135" s="31"/>
      <c r="AR135" s="203"/>
      <c r="AS135" s="32"/>
    </row>
    <row r="136" spans="1:45" ht="12.75" hidden="1">
      <c r="A136" s="48">
        <v>130</v>
      </c>
      <c r="B136" s="12">
        <f>'Encargos e Benefícios'!B135</f>
        <v>0</v>
      </c>
      <c r="C136" s="10">
        <f>'Encargos e Benefícios'!C135</f>
        <v>0</v>
      </c>
      <c r="D136" s="38"/>
      <c r="E136" s="167"/>
      <c r="F136" s="166"/>
      <c r="G136" s="165"/>
      <c r="H136" s="127"/>
      <c r="I136" s="47">
        <f>'Encargos e Benefícios'!W135*'Gastos com Pessoal'!H136</f>
        <v>0</v>
      </c>
      <c r="J136" s="47">
        <f>'Encargos e Benefícios'!X135*'Gastos com Pessoal'!H136</f>
        <v>0</v>
      </c>
      <c r="K136" s="47">
        <f>'Encargos e Benefícios'!V135*'Gastos com Pessoal'!H136</f>
        <v>0</v>
      </c>
      <c r="L136" s="47"/>
      <c r="M136" s="165">
        <v>46023</v>
      </c>
      <c r="N136" s="127">
        <v>4.4999999999999998E-2</v>
      </c>
      <c r="O136" s="47">
        <f>('Encargos e Benefícios'!W135+'Gastos com Pessoal'!I136)*N136</f>
        <v>0</v>
      </c>
      <c r="P136" s="47">
        <f>('Encargos e Benefícios'!X135+'Gastos com Pessoal'!J136)*N136</f>
        <v>0</v>
      </c>
      <c r="Q136" s="47">
        <f>('Encargos e Benefícios'!V135+'Gastos com Pessoal'!K136)*'Gastos com Pessoal'!N136</f>
        <v>0</v>
      </c>
      <c r="R136" s="47"/>
      <c r="S136" s="165"/>
      <c r="T136" s="127"/>
      <c r="U136" s="47"/>
      <c r="V136" s="47"/>
      <c r="W136" s="47"/>
      <c r="X136" s="47"/>
      <c r="Y136" s="165"/>
      <c r="Z136" s="127"/>
      <c r="AA136" s="47"/>
      <c r="AB136" s="47"/>
      <c r="AC136" s="47"/>
      <c r="AD136" s="47"/>
      <c r="AE136" s="165"/>
      <c r="AF136" s="127"/>
      <c r="AG136" s="47"/>
      <c r="AH136" s="47"/>
      <c r="AI136" s="47"/>
      <c r="AJ136" s="130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14">
        <f>IF('Encargos e Benefícios'!C135=0,0,'Encargos e Benefícios'!AD135/'Encargos e Benefícios'!C135)</f>
        <v>0</v>
      </c>
      <c r="AO136" s="32">
        <f t="shared" si="1"/>
        <v>0</v>
      </c>
      <c r="AP136" s="31"/>
      <c r="AQ136" s="31"/>
      <c r="AR136" s="203"/>
      <c r="AS136" s="32"/>
    </row>
    <row r="137" spans="1:45" ht="12.75" hidden="1">
      <c r="A137" s="48">
        <v>131</v>
      </c>
      <c r="B137" s="12">
        <f>'Encargos e Benefícios'!B136</f>
        <v>0</v>
      </c>
      <c r="C137" s="10">
        <f>'Encargos e Benefícios'!C136</f>
        <v>0</v>
      </c>
      <c r="D137" s="38"/>
      <c r="E137" s="167"/>
      <c r="F137" s="166"/>
      <c r="G137" s="165"/>
      <c r="H137" s="127"/>
      <c r="I137" s="47">
        <f>'Encargos e Benefícios'!W136*'Gastos com Pessoal'!H137</f>
        <v>0</v>
      </c>
      <c r="J137" s="47">
        <f>'Encargos e Benefícios'!X136*'Gastos com Pessoal'!H137</f>
        <v>0</v>
      </c>
      <c r="K137" s="47">
        <f>'Encargos e Benefícios'!V136*'Gastos com Pessoal'!H137</f>
        <v>0</v>
      </c>
      <c r="L137" s="47"/>
      <c r="M137" s="165">
        <v>46023</v>
      </c>
      <c r="N137" s="127">
        <v>4.4999999999999998E-2</v>
      </c>
      <c r="O137" s="47">
        <f>('Encargos e Benefícios'!W136+'Gastos com Pessoal'!I137)*N137</f>
        <v>0</v>
      </c>
      <c r="P137" s="47">
        <f>('Encargos e Benefícios'!X136+'Gastos com Pessoal'!J137)*N137</f>
        <v>0</v>
      </c>
      <c r="Q137" s="47">
        <f>('Encargos e Benefícios'!V136+'Gastos com Pessoal'!K137)*'Gastos com Pessoal'!N137</f>
        <v>0</v>
      </c>
      <c r="R137" s="47"/>
      <c r="S137" s="165"/>
      <c r="T137" s="127"/>
      <c r="U137" s="47"/>
      <c r="V137" s="47"/>
      <c r="W137" s="47"/>
      <c r="X137" s="47"/>
      <c r="Y137" s="165"/>
      <c r="Z137" s="127"/>
      <c r="AA137" s="47"/>
      <c r="AB137" s="47"/>
      <c r="AC137" s="47"/>
      <c r="AD137" s="47"/>
      <c r="AE137" s="165"/>
      <c r="AF137" s="127"/>
      <c r="AG137" s="47"/>
      <c r="AH137" s="47"/>
      <c r="AI137" s="47"/>
      <c r="AJ137" s="130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14">
        <f>IF('Encargos e Benefícios'!C136=0,0,'Encargos e Benefícios'!AD136/'Encargos e Benefícios'!C136)</f>
        <v>0</v>
      </c>
      <c r="AO137" s="32">
        <f t="shared" ref="AO137:AO200" si="2">SUM(AP137:AQ137)/2</f>
        <v>0</v>
      </c>
      <c r="AP137" s="31"/>
      <c r="AQ137" s="31"/>
      <c r="AR137" s="203"/>
      <c r="AS137" s="32"/>
    </row>
    <row r="138" spans="1:45" ht="12.75" hidden="1">
      <c r="A138" s="48">
        <v>132</v>
      </c>
      <c r="B138" s="12">
        <f>'Encargos e Benefícios'!B137</f>
        <v>0</v>
      </c>
      <c r="C138" s="10">
        <f>'Encargos e Benefícios'!C137</f>
        <v>0</v>
      </c>
      <c r="D138" s="38"/>
      <c r="E138" s="167"/>
      <c r="F138" s="166"/>
      <c r="G138" s="165"/>
      <c r="H138" s="127"/>
      <c r="I138" s="47">
        <f>'Encargos e Benefícios'!W137*'Gastos com Pessoal'!H138</f>
        <v>0</v>
      </c>
      <c r="J138" s="47">
        <f>'Encargos e Benefícios'!X137*'Gastos com Pessoal'!H138</f>
        <v>0</v>
      </c>
      <c r="K138" s="47">
        <f>'Encargos e Benefícios'!V137*'Gastos com Pessoal'!H138</f>
        <v>0</v>
      </c>
      <c r="L138" s="47"/>
      <c r="M138" s="165">
        <v>46023</v>
      </c>
      <c r="N138" s="127">
        <v>4.4999999999999998E-2</v>
      </c>
      <c r="O138" s="47">
        <f>('Encargos e Benefícios'!W137+'Gastos com Pessoal'!I138)*N138</f>
        <v>0</v>
      </c>
      <c r="P138" s="47">
        <f>('Encargos e Benefícios'!X137+'Gastos com Pessoal'!J138)*N138</f>
        <v>0</v>
      </c>
      <c r="Q138" s="47">
        <f>('Encargos e Benefícios'!V137+'Gastos com Pessoal'!K138)*'Gastos com Pessoal'!N138</f>
        <v>0</v>
      </c>
      <c r="R138" s="47"/>
      <c r="S138" s="165"/>
      <c r="T138" s="127"/>
      <c r="U138" s="47"/>
      <c r="V138" s="47"/>
      <c r="W138" s="47"/>
      <c r="X138" s="47"/>
      <c r="Y138" s="165"/>
      <c r="Z138" s="127"/>
      <c r="AA138" s="47"/>
      <c r="AB138" s="47"/>
      <c r="AC138" s="47"/>
      <c r="AD138" s="47"/>
      <c r="AE138" s="165"/>
      <c r="AF138" s="127"/>
      <c r="AG138" s="47"/>
      <c r="AH138" s="47"/>
      <c r="AI138" s="47"/>
      <c r="AJ138" s="130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14">
        <f>IF('Encargos e Benefícios'!C137=0,0,'Encargos e Benefícios'!AD137/'Encargos e Benefícios'!C137)</f>
        <v>0</v>
      </c>
      <c r="AO138" s="32">
        <f t="shared" si="2"/>
        <v>0</v>
      </c>
      <c r="AP138" s="31"/>
      <c r="AQ138" s="31"/>
      <c r="AR138" s="203"/>
      <c r="AS138" s="32"/>
    </row>
    <row r="139" spans="1:45" ht="12.75" hidden="1">
      <c r="A139" s="48">
        <v>133</v>
      </c>
      <c r="B139" s="12">
        <f>'Encargos e Benefícios'!B138</f>
        <v>0</v>
      </c>
      <c r="C139" s="10">
        <f>'Encargos e Benefícios'!C138</f>
        <v>0</v>
      </c>
      <c r="D139" s="38"/>
      <c r="E139" s="167"/>
      <c r="F139" s="166"/>
      <c r="G139" s="165"/>
      <c r="H139" s="127"/>
      <c r="I139" s="47">
        <f>'Encargos e Benefícios'!W138*'Gastos com Pessoal'!H139</f>
        <v>0</v>
      </c>
      <c r="J139" s="47">
        <f>'Encargos e Benefícios'!X138*'Gastos com Pessoal'!H139</f>
        <v>0</v>
      </c>
      <c r="K139" s="47">
        <f>'Encargos e Benefícios'!V138*'Gastos com Pessoal'!H139</f>
        <v>0</v>
      </c>
      <c r="L139" s="47"/>
      <c r="M139" s="165">
        <v>46023</v>
      </c>
      <c r="N139" s="127">
        <v>4.4999999999999998E-2</v>
      </c>
      <c r="O139" s="47">
        <f>('Encargos e Benefícios'!W138+'Gastos com Pessoal'!I139)*N139</f>
        <v>0</v>
      </c>
      <c r="P139" s="47">
        <f>('Encargos e Benefícios'!X138+'Gastos com Pessoal'!J139)*N139</f>
        <v>0</v>
      </c>
      <c r="Q139" s="47">
        <f>('Encargos e Benefícios'!V138+'Gastos com Pessoal'!K139)*'Gastos com Pessoal'!N139</f>
        <v>0</v>
      </c>
      <c r="R139" s="47"/>
      <c r="S139" s="165"/>
      <c r="T139" s="127"/>
      <c r="U139" s="47"/>
      <c r="V139" s="47"/>
      <c r="W139" s="47"/>
      <c r="X139" s="47"/>
      <c r="Y139" s="165"/>
      <c r="Z139" s="127"/>
      <c r="AA139" s="47"/>
      <c r="AB139" s="47"/>
      <c r="AC139" s="47"/>
      <c r="AD139" s="47"/>
      <c r="AE139" s="165"/>
      <c r="AF139" s="127"/>
      <c r="AG139" s="47"/>
      <c r="AH139" s="47"/>
      <c r="AI139" s="47"/>
      <c r="AJ139" s="130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14">
        <f>IF('Encargos e Benefícios'!C138=0,0,'Encargos e Benefícios'!AD138/'Encargos e Benefícios'!C138)</f>
        <v>0</v>
      </c>
      <c r="AO139" s="32">
        <f t="shared" si="2"/>
        <v>0</v>
      </c>
      <c r="AP139" s="31"/>
      <c r="AQ139" s="31"/>
      <c r="AR139" s="203"/>
      <c r="AS139" s="32"/>
    </row>
    <row r="140" spans="1:45" ht="12.75" hidden="1">
      <c r="A140" s="48">
        <v>134</v>
      </c>
      <c r="B140" s="12">
        <f>'Encargos e Benefícios'!B139</f>
        <v>0</v>
      </c>
      <c r="C140" s="10">
        <f>'Encargos e Benefícios'!C139</f>
        <v>0</v>
      </c>
      <c r="D140" s="38"/>
      <c r="E140" s="167"/>
      <c r="F140" s="166"/>
      <c r="G140" s="165"/>
      <c r="H140" s="127"/>
      <c r="I140" s="47">
        <f>'Encargos e Benefícios'!W139*'Gastos com Pessoal'!H140</f>
        <v>0</v>
      </c>
      <c r="J140" s="47">
        <f>'Encargos e Benefícios'!X139*'Gastos com Pessoal'!H140</f>
        <v>0</v>
      </c>
      <c r="K140" s="47">
        <f>'Encargos e Benefícios'!V139*'Gastos com Pessoal'!H140</f>
        <v>0</v>
      </c>
      <c r="L140" s="47"/>
      <c r="M140" s="165">
        <v>46023</v>
      </c>
      <c r="N140" s="127">
        <v>4.4999999999999998E-2</v>
      </c>
      <c r="O140" s="47">
        <f>('Encargos e Benefícios'!W139+'Gastos com Pessoal'!I140)*N140</f>
        <v>0</v>
      </c>
      <c r="P140" s="47">
        <f>('Encargos e Benefícios'!X139+'Gastos com Pessoal'!J140)*N140</f>
        <v>0</v>
      </c>
      <c r="Q140" s="47">
        <f>('Encargos e Benefícios'!V139+'Gastos com Pessoal'!K140)*'Gastos com Pessoal'!N140</f>
        <v>0</v>
      </c>
      <c r="R140" s="47"/>
      <c r="S140" s="165"/>
      <c r="T140" s="127"/>
      <c r="U140" s="47"/>
      <c r="V140" s="47"/>
      <c r="W140" s="47"/>
      <c r="X140" s="47"/>
      <c r="Y140" s="165"/>
      <c r="Z140" s="127"/>
      <c r="AA140" s="47"/>
      <c r="AB140" s="47"/>
      <c r="AC140" s="47"/>
      <c r="AD140" s="47"/>
      <c r="AE140" s="165"/>
      <c r="AF140" s="127"/>
      <c r="AG140" s="47"/>
      <c r="AH140" s="47"/>
      <c r="AI140" s="47"/>
      <c r="AJ140" s="130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14">
        <f>IF('Encargos e Benefícios'!C139=0,0,'Encargos e Benefícios'!AD139/'Encargos e Benefícios'!C139)</f>
        <v>0</v>
      </c>
      <c r="AO140" s="32">
        <f t="shared" si="2"/>
        <v>0</v>
      </c>
      <c r="AP140" s="31"/>
      <c r="AQ140" s="31"/>
      <c r="AR140" s="203"/>
      <c r="AS140" s="32"/>
    </row>
    <row r="141" spans="1:45" ht="12.75" hidden="1">
      <c r="A141" s="48">
        <v>135</v>
      </c>
      <c r="B141" s="12">
        <f>'Encargos e Benefícios'!B140</f>
        <v>0</v>
      </c>
      <c r="C141" s="10">
        <f>'Encargos e Benefícios'!C140</f>
        <v>0</v>
      </c>
      <c r="D141" s="38"/>
      <c r="E141" s="167"/>
      <c r="F141" s="166"/>
      <c r="G141" s="165"/>
      <c r="H141" s="127"/>
      <c r="I141" s="47">
        <f>'Encargos e Benefícios'!W140*'Gastos com Pessoal'!H141</f>
        <v>0</v>
      </c>
      <c r="J141" s="47">
        <f>'Encargos e Benefícios'!X140*'Gastos com Pessoal'!H141</f>
        <v>0</v>
      </c>
      <c r="K141" s="47">
        <f>'Encargos e Benefícios'!V140*'Gastos com Pessoal'!H141</f>
        <v>0</v>
      </c>
      <c r="L141" s="47"/>
      <c r="M141" s="165">
        <v>46023</v>
      </c>
      <c r="N141" s="127">
        <v>4.4999999999999998E-2</v>
      </c>
      <c r="O141" s="47">
        <f>('Encargos e Benefícios'!W140+'Gastos com Pessoal'!I141)*N141</f>
        <v>0</v>
      </c>
      <c r="P141" s="47">
        <f>('Encargos e Benefícios'!X140+'Gastos com Pessoal'!J141)*N141</f>
        <v>0</v>
      </c>
      <c r="Q141" s="47">
        <f>('Encargos e Benefícios'!V140+'Gastos com Pessoal'!K141)*'Gastos com Pessoal'!N141</f>
        <v>0</v>
      </c>
      <c r="R141" s="47"/>
      <c r="S141" s="165"/>
      <c r="T141" s="127"/>
      <c r="U141" s="47"/>
      <c r="V141" s="47"/>
      <c r="W141" s="47"/>
      <c r="X141" s="47"/>
      <c r="Y141" s="165"/>
      <c r="Z141" s="127"/>
      <c r="AA141" s="47"/>
      <c r="AB141" s="47"/>
      <c r="AC141" s="47"/>
      <c r="AD141" s="47"/>
      <c r="AE141" s="165"/>
      <c r="AF141" s="127"/>
      <c r="AG141" s="47"/>
      <c r="AH141" s="47"/>
      <c r="AI141" s="47"/>
      <c r="AJ141" s="130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14">
        <f>IF('Encargos e Benefícios'!C140=0,0,'Encargos e Benefícios'!AD140/'Encargos e Benefícios'!C140)</f>
        <v>0</v>
      </c>
      <c r="AO141" s="32">
        <f t="shared" si="2"/>
        <v>0</v>
      </c>
      <c r="AP141" s="31"/>
      <c r="AQ141" s="31"/>
      <c r="AR141" s="203"/>
      <c r="AS141" s="32"/>
    </row>
    <row r="142" spans="1:45" ht="12.75" hidden="1">
      <c r="A142" s="48">
        <v>136</v>
      </c>
      <c r="B142" s="12">
        <f>'Encargos e Benefícios'!B141</f>
        <v>0</v>
      </c>
      <c r="C142" s="10">
        <f>'Encargos e Benefícios'!C141</f>
        <v>0</v>
      </c>
      <c r="D142" s="38"/>
      <c r="E142" s="167"/>
      <c r="F142" s="166"/>
      <c r="G142" s="165"/>
      <c r="H142" s="127"/>
      <c r="I142" s="47">
        <f>'Encargos e Benefícios'!W141*'Gastos com Pessoal'!H142</f>
        <v>0</v>
      </c>
      <c r="J142" s="47">
        <f>'Encargos e Benefícios'!X141*'Gastos com Pessoal'!H142</f>
        <v>0</v>
      </c>
      <c r="K142" s="47">
        <f>'Encargos e Benefícios'!V141*'Gastos com Pessoal'!H142</f>
        <v>0</v>
      </c>
      <c r="L142" s="47"/>
      <c r="M142" s="165">
        <v>46023</v>
      </c>
      <c r="N142" s="127">
        <v>4.4999999999999998E-2</v>
      </c>
      <c r="O142" s="47">
        <f>('Encargos e Benefícios'!W141+'Gastos com Pessoal'!I142)*N142</f>
        <v>0</v>
      </c>
      <c r="P142" s="47">
        <f>('Encargos e Benefícios'!X141+'Gastos com Pessoal'!J142)*N142</f>
        <v>0</v>
      </c>
      <c r="Q142" s="47">
        <f>('Encargos e Benefícios'!V141+'Gastos com Pessoal'!K142)*'Gastos com Pessoal'!N142</f>
        <v>0</v>
      </c>
      <c r="R142" s="47"/>
      <c r="S142" s="165"/>
      <c r="T142" s="127"/>
      <c r="U142" s="47"/>
      <c r="V142" s="47"/>
      <c r="W142" s="47"/>
      <c r="X142" s="47"/>
      <c r="Y142" s="165"/>
      <c r="Z142" s="127"/>
      <c r="AA142" s="47"/>
      <c r="AB142" s="47"/>
      <c r="AC142" s="47"/>
      <c r="AD142" s="47"/>
      <c r="AE142" s="165"/>
      <c r="AF142" s="127"/>
      <c r="AG142" s="47"/>
      <c r="AH142" s="47"/>
      <c r="AI142" s="47"/>
      <c r="AJ142" s="130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14">
        <f>IF('Encargos e Benefícios'!C141=0,0,'Encargos e Benefícios'!AD141/'Encargos e Benefícios'!C141)</f>
        <v>0</v>
      </c>
      <c r="AO142" s="32">
        <f t="shared" si="2"/>
        <v>0</v>
      </c>
      <c r="AP142" s="31"/>
      <c r="AQ142" s="31"/>
      <c r="AR142" s="203"/>
      <c r="AS142" s="32"/>
    </row>
    <row r="143" spans="1:45" ht="12.75" hidden="1">
      <c r="A143" s="48">
        <v>137</v>
      </c>
      <c r="B143" s="12">
        <f>'Encargos e Benefícios'!B142</f>
        <v>0</v>
      </c>
      <c r="C143" s="10">
        <f>'Encargos e Benefícios'!C142</f>
        <v>0</v>
      </c>
      <c r="D143" s="38"/>
      <c r="E143" s="167"/>
      <c r="F143" s="166"/>
      <c r="G143" s="165"/>
      <c r="H143" s="127"/>
      <c r="I143" s="47">
        <f>'Encargos e Benefícios'!W142*'Gastos com Pessoal'!H143</f>
        <v>0</v>
      </c>
      <c r="J143" s="47">
        <f>'Encargos e Benefícios'!X142*'Gastos com Pessoal'!H143</f>
        <v>0</v>
      </c>
      <c r="K143" s="47">
        <f>'Encargos e Benefícios'!V142*'Gastos com Pessoal'!H143</f>
        <v>0</v>
      </c>
      <c r="L143" s="47"/>
      <c r="M143" s="165">
        <v>46023</v>
      </c>
      <c r="N143" s="127">
        <v>4.4999999999999998E-2</v>
      </c>
      <c r="O143" s="47">
        <f>('Encargos e Benefícios'!W142+'Gastos com Pessoal'!I143)*N143</f>
        <v>0</v>
      </c>
      <c r="P143" s="47">
        <f>('Encargos e Benefícios'!X142+'Gastos com Pessoal'!J143)*N143</f>
        <v>0</v>
      </c>
      <c r="Q143" s="47">
        <f>('Encargos e Benefícios'!V142+'Gastos com Pessoal'!K143)*'Gastos com Pessoal'!N143</f>
        <v>0</v>
      </c>
      <c r="R143" s="47"/>
      <c r="S143" s="165"/>
      <c r="T143" s="127"/>
      <c r="U143" s="47"/>
      <c r="V143" s="47"/>
      <c r="W143" s="47"/>
      <c r="X143" s="47"/>
      <c r="Y143" s="165"/>
      <c r="Z143" s="127"/>
      <c r="AA143" s="47"/>
      <c r="AB143" s="47"/>
      <c r="AC143" s="47"/>
      <c r="AD143" s="47"/>
      <c r="AE143" s="165"/>
      <c r="AF143" s="127"/>
      <c r="AG143" s="47"/>
      <c r="AH143" s="47"/>
      <c r="AI143" s="47"/>
      <c r="AJ143" s="130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14">
        <f>IF('Encargos e Benefícios'!C142=0,0,'Encargos e Benefícios'!AD142/'Encargos e Benefícios'!C142)</f>
        <v>0</v>
      </c>
      <c r="AO143" s="32">
        <f t="shared" si="2"/>
        <v>0</v>
      </c>
      <c r="AP143" s="31"/>
      <c r="AQ143" s="31"/>
      <c r="AR143" s="203"/>
      <c r="AS143" s="32"/>
    </row>
    <row r="144" spans="1:45" ht="12.75" hidden="1">
      <c r="A144" s="48">
        <v>138</v>
      </c>
      <c r="B144" s="12">
        <f>'Encargos e Benefícios'!B143</f>
        <v>0</v>
      </c>
      <c r="C144" s="10">
        <f>'Encargos e Benefícios'!C143</f>
        <v>0</v>
      </c>
      <c r="D144" s="38"/>
      <c r="E144" s="167"/>
      <c r="F144" s="166"/>
      <c r="G144" s="165"/>
      <c r="H144" s="127"/>
      <c r="I144" s="47">
        <f>'Encargos e Benefícios'!W143*'Gastos com Pessoal'!H144</f>
        <v>0</v>
      </c>
      <c r="J144" s="47">
        <f>'Encargos e Benefícios'!X143*'Gastos com Pessoal'!H144</f>
        <v>0</v>
      </c>
      <c r="K144" s="47">
        <f>'Encargos e Benefícios'!V143*'Gastos com Pessoal'!H144</f>
        <v>0</v>
      </c>
      <c r="L144" s="47"/>
      <c r="M144" s="165">
        <v>46023</v>
      </c>
      <c r="N144" s="127">
        <v>4.4999999999999998E-2</v>
      </c>
      <c r="O144" s="47">
        <f>('Encargos e Benefícios'!W143+'Gastos com Pessoal'!I144)*N144</f>
        <v>0</v>
      </c>
      <c r="P144" s="47">
        <f>('Encargos e Benefícios'!X143+'Gastos com Pessoal'!J144)*N144</f>
        <v>0</v>
      </c>
      <c r="Q144" s="47">
        <f>('Encargos e Benefícios'!V143+'Gastos com Pessoal'!K144)*'Gastos com Pessoal'!N144</f>
        <v>0</v>
      </c>
      <c r="R144" s="47"/>
      <c r="S144" s="165"/>
      <c r="T144" s="127"/>
      <c r="U144" s="47"/>
      <c r="V144" s="47"/>
      <c r="W144" s="47"/>
      <c r="X144" s="47"/>
      <c r="Y144" s="165"/>
      <c r="Z144" s="127"/>
      <c r="AA144" s="47"/>
      <c r="AB144" s="47"/>
      <c r="AC144" s="47"/>
      <c r="AD144" s="47"/>
      <c r="AE144" s="165"/>
      <c r="AF144" s="127"/>
      <c r="AG144" s="47"/>
      <c r="AH144" s="47"/>
      <c r="AI144" s="47"/>
      <c r="AJ144" s="130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14">
        <f>IF('Encargos e Benefícios'!C143=0,0,'Encargos e Benefícios'!AD143/'Encargos e Benefícios'!C143)</f>
        <v>0</v>
      </c>
      <c r="AO144" s="32">
        <f t="shared" si="2"/>
        <v>0</v>
      </c>
      <c r="AP144" s="31"/>
      <c r="AQ144" s="31"/>
      <c r="AR144" s="203"/>
      <c r="AS144" s="32"/>
    </row>
    <row r="145" spans="1:45" ht="12.75" hidden="1">
      <c r="A145" s="48">
        <v>139</v>
      </c>
      <c r="B145" s="12">
        <f>'Encargos e Benefícios'!B144</f>
        <v>0</v>
      </c>
      <c r="C145" s="10">
        <f>'Encargos e Benefícios'!C144</f>
        <v>0</v>
      </c>
      <c r="D145" s="38"/>
      <c r="E145" s="167"/>
      <c r="F145" s="166"/>
      <c r="G145" s="165"/>
      <c r="H145" s="127"/>
      <c r="I145" s="47">
        <f>'Encargos e Benefícios'!W144*'Gastos com Pessoal'!H145</f>
        <v>0</v>
      </c>
      <c r="J145" s="47">
        <f>'Encargos e Benefícios'!X144*'Gastos com Pessoal'!H145</f>
        <v>0</v>
      </c>
      <c r="K145" s="47">
        <f>'Encargos e Benefícios'!V144*'Gastos com Pessoal'!H145</f>
        <v>0</v>
      </c>
      <c r="L145" s="47"/>
      <c r="M145" s="165">
        <v>46023</v>
      </c>
      <c r="N145" s="127">
        <v>4.4999999999999998E-2</v>
      </c>
      <c r="O145" s="47">
        <f>('Encargos e Benefícios'!W144+'Gastos com Pessoal'!I145)*N145</f>
        <v>0</v>
      </c>
      <c r="P145" s="47">
        <f>('Encargos e Benefícios'!X144+'Gastos com Pessoal'!J145)*N145</f>
        <v>0</v>
      </c>
      <c r="Q145" s="47">
        <f>('Encargos e Benefícios'!V144+'Gastos com Pessoal'!K145)*'Gastos com Pessoal'!N145</f>
        <v>0</v>
      </c>
      <c r="R145" s="47"/>
      <c r="S145" s="165"/>
      <c r="T145" s="127"/>
      <c r="U145" s="47"/>
      <c r="V145" s="47"/>
      <c r="W145" s="47"/>
      <c r="X145" s="47"/>
      <c r="Y145" s="165"/>
      <c r="Z145" s="127"/>
      <c r="AA145" s="47"/>
      <c r="AB145" s="47"/>
      <c r="AC145" s="47"/>
      <c r="AD145" s="47"/>
      <c r="AE145" s="165"/>
      <c r="AF145" s="127"/>
      <c r="AG145" s="47"/>
      <c r="AH145" s="47"/>
      <c r="AI145" s="47"/>
      <c r="AJ145" s="130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14">
        <f>IF('Encargos e Benefícios'!C144=0,0,'Encargos e Benefícios'!AD144/'Encargos e Benefícios'!C144)</f>
        <v>0</v>
      </c>
      <c r="AO145" s="32">
        <f t="shared" si="2"/>
        <v>0</v>
      </c>
      <c r="AP145" s="31"/>
      <c r="AQ145" s="31"/>
      <c r="AR145" s="203"/>
      <c r="AS145" s="32"/>
    </row>
    <row r="146" spans="1:45" ht="12.75" hidden="1">
      <c r="A146" s="48">
        <v>140</v>
      </c>
      <c r="B146" s="12">
        <f>'Encargos e Benefícios'!B145</f>
        <v>0</v>
      </c>
      <c r="C146" s="10">
        <f>'Encargos e Benefícios'!C145</f>
        <v>0</v>
      </c>
      <c r="D146" s="38"/>
      <c r="E146" s="167"/>
      <c r="F146" s="166"/>
      <c r="G146" s="165"/>
      <c r="H146" s="127"/>
      <c r="I146" s="47">
        <f>'Encargos e Benefícios'!W145*'Gastos com Pessoal'!H146</f>
        <v>0</v>
      </c>
      <c r="J146" s="47">
        <f>'Encargos e Benefícios'!X145*'Gastos com Pessoal'!H146</f>
        <v>0</v>
      </c>
      <c r="K146" s="47">
        <f>'Encargos e Benefícios'!V145*'Gastos com Pessoal'!H146</f>
        <v>0</v>
      </c>
      <c r="L146" s="47"/>
      <c r="M146" s="165">
        <v>46023</v>
      </c>
      <c r="N146" s="127">
        <v>4.4999999999999998E-2</v>
      </c>
      <c r="O146" s="47">
        <f>('Encargos e Benefícios'!W145+'Gastos com Pessoal'!I146)*N146</f>
        <v>0</v>
      </c>
      <c r="P146" s="47">
        <f>('Encargos e Benefícios'!X145+'Gastos com Pessoal'!J146)*N146</f>
        <v>0</v>
      </c>
      <c r="Q146" s="47">
        <f>('Encargos e Benefícios'!V145+'Gastos com Pessoal'!K146)*'Gastos com Pessoal'!N146</f>
        <v>0</v>
      </c>
      <c r="R146" s="47"/>
      <c r="S146" s="165"/>
      <c r="T146" s="127"/>
      <c r="U146" s="47"/>
      <c r="V146" s="47"/>
      <c r="W146" s="47"/>
      <c r="X146" s="47"/>
      <c r="Y146" s="165"/>
      <c r="Z146" s="127"/>
      <c r="AA146" s="47"/>
      <c r="AB146" s="47"/>
      <c r="AC146" s="47"/>
      <c r="AD146" s="47"/>
      <c r="AE146" s="165"/>
      <c r="AF146" s="127"/>
      <c r="AG146" s="47"/>
      <c r="AH146" s="47"/>
      <c r="AI146" s="47"/>
      <c r="AJ146" s="130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14">
        <f>IF('Encargos e Benefícios'!C145=0,0,'Encargos e Benefícios'!AD145/'Encargos e Benefícios'!C145)</f>
        <v>0</v>
      </c>
      <c r="AO146" s="32">
        <f t="shared" si="2"/>
        <v>0</v>
      </c>
      <c r="AP146" s="31"/>
      <c r="AQ146" s="31"/>
      <c r="AR146" s="203"/>
      <c r="AS146" s="32"/>
    </row>
    <row r="147" spans="1:45" ht="12.75" hidden="1">
      <c r="A147" s="48">
        <v>141</v>
      </c>
      <c r="B147" s="12">
        <f>'Encargos e Benefícios'!B146</f>
        <v>0</v>
      </c>
      <c r="C147" s="10">
        <f>'Encargos e Benefícios'!C146</f>
        <v>0</v>
      </c>
      <c r="D147" s="38"/>
      <c r="E147" s="167"/>
      <c r="F147" s="166"/>
      <c r="G147" s="165"/>
      <c r="H147" s="127"/>
      <c r="I147" s="47">
        <f>'Encargos e Benefícios'!W146*'Gastos com Pessoal'!H147</f>
        <v>0</v>
      </c>
      <c r="J147" s="47">
        <f>'Encargos e Benefícios'!X146*'Gastos com Pessoal'!H147</f>
        <v>0</v>
      </c>
      <c r="K147" s="47">
        <f>'Encargos e Benefícios'!V146*'Gastos com Pessoal'!H147</f>
        <v>0</v>
      </c>
      <c r="L147" s="47"/>
      <c r="M147" s="165">
        <v>46023</v>
      </c>
      <c r="N147" s="127">
        <v>4.4999999999999998E-2</v>
      </c>
      <c r="O147" s="47">
        <f>('Encargos e Benefícios'!W146+'Gastos com Pessoal'!I147)*N147</f>
        <v>0</v>
      </c>
      <c r="P147" s="47">
        <f>('Encargos e Benefícios'!X146+'Gastos com Pessoal'!J147)*N147</f>
        <v>0</v>
      </c>
      <c r="Q147" s="47">
        <f>('Encargos e Benefícios'!V146+'Gastos com Pessoal'!K147)*'Gastos com Pessoal'!N147</f>
        <v>0</v>
      </c>
      <c r="R147" s="47"/>
      <c r="S147" s="165"/>
      <c r="T147" s="127"/>
      <c r="U147" s="47"/>
      <c r="V147" s="47"/>
      <c r="W147" s="47"/>
      <c r="X147" s="47"/>
      <c r="Y147" s="165"/>
      <c r="Z147" s="127"/>
      <c r="AA147" s="47"/>
      <c r="AB147" s="47"/>
      <c r="AC147" s="47"/>
      <c r="AD147" s="47"/>
      <c r="AE147" s="165"/>
      <c r="AF147" s="127"/>
      <c r="AG147" s="47"/>
      <c r="AH147" s="47"/>
      <c r="AI147" s="47"/>
      <c r="AJ147" s="130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14">
        <f>IF('Encargos e Benefícios'!C146=0,0,'Encargos e Benefícios'!AD146/'Encargos e Benefícios'!C146)</f>
        <v>0</v>
      </c>
      <c r="AO147" s="32">
        <f t="shared" si="2"/>
        <v>0</v>
      </c>
      <c r="AP147" s="31"/>
      <c r="AQ147" s="31"/>
      <c r="AR147" s="203"/>
      <c r="AS147" s="32"/>
    </row>
    <row r="148" spans="1:45" ht="12.75" hidden="1">
      <c r="A148" s="48">
        <v>142</v>
      </c>
      <c r="B148" s="12">
        <f>'Encargos e Benefícios'!B147</f>
        <v>0</v>
      </c>
      <c r="C148" s="10">
        <f>'Encargos e Benefícios'!C147</f>
        <v>0</v>
      </c>
      <c r="D148" s="38"/>
      <c r="E148" s="167"/>
      <c r="F148" s="166"/>
      <c r="G148" s="165"/>
      <c r="H148" s="127"/>
      <c r="I148" s="47">
        <f>'Encargos e Benefícios'!W147*'Gastos com Pessoal'!H148</f>
        <v>0</v>
      </c>
      <c r="J148" s="47">
        <f>'Encargos e Benefícios'!X147*'Gastos com Pessoal'!H148</f>
        <v>0</v>
      </c>
      <c r="K148" s="47">
        <f>'Encargos e Benefícios'!V147*'Gastos com Pessoal'!H148</f>
        <v>0</v>
      </c>
      <c r="L148" s="47"/>
      <c r="M148" s="165">
        <v>46023</v>
      </c>
      <c r="N148" s="127">
        <v>4.4999999999999998E-2</v>
      </c>
      <c r="O148" s="47">
        <f>('Encargos e Benefícios'!W147+'Gastos com Pessoal'!I148)*N148</f>
        <v>0</v>
      </c>
      <c r="P148" s="47">
        <f>('Encargos e Benefícios'!X147+'Gastos com Pessoal'!J148)*N148</f>
        <v>0</v>
      </c>
      <c r="Q148" s="47">
        <f>('Encargos e Benefícios'!V147+'Gastos com Pessoal'!K148)*'Gastos com Pessoal'!N148</f>
        <v>0</v>
      </c>
      <c r="R148" s="47"/>
      <c r="S148" s="165"/>
      <c r="T148" s="127"/>
      <c r="U148" s="47"/>
      <c r="V148" s="47"/>
      <c r="W148" s="47"/>
      <c r="X148" s="47"/>
      <c r="Y148" s="165"/>
      <c r="Z148" s="127"/>
      <c r="AA148" s="47"/>
      <c r="AB148" s="47"/>
      <c r="AC148" s="47"/>
      <c r="AD148" s="47"/>
      <c r="AE148" s="165"/>
      <c r="AF148" s="127"/>
      <c r="AG148" s="47"/>
      <c r="AH148" s="47"/>
      <c r="AI148" s="47"/>
      <c r="AJ148" s="130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14">
        <f>IF('Encargos e Benefícios'!C147=0,0,'Encargos e Benefícios'!AD147/'Encargos e Benefícios'!C147)</f>
        <v>0</v>
      </c>
      <c r="AO148" s="32">
        <f t="shared" si="2"/>
        <v>0</v>
      </c>
      <c r="AP148" s="31"/>
      <c r="AQ148" s="31"/>
      <c r="AR148" s="203"/>
      <c r="AS148" s="32"/>
    </row>
    <row r="149" spans="1:45" ht="12.75" hidden="1">
      <c r="A149" s="48">
        <v>143</v>
      </c>
      <c r="B149" s="12">
        <f>'Encargos e Benefícios'!B148</f>
        <v>0</v>
      </c>
      <c r="C149" s="10">
        <f>'Encargos e Benefícios'!C148</f>
        <v>0</v>
      </c>
      <c r="D149" s="38"/>
      <c r="E149" s="167"/>
      <c r="F149" s="166"/>
      <c r="G149" s="165"/>
      <c r="H149" s="127"/>
      <c r="I149" s="47">
        <f>'Encargos e Benefícios'!W148*'Gastos com Pessoal'!H149</f>
        <v>0</v>
      </c>
      <c r="J149" s="47">
        <f>'Encargos e Benefícios'!X148*'Gastos com Pessoal'!H149</f>
        <v>0</v>
      </c>
      <c r="K149" s="47">
        <f>'Encargos e Benefícios'!V148*'Gastos com Pessoal'!H149</f>
        <v>0</v>
      </c>
      <c r="L149" s="47"/>
      <c r="M149" s="165">
        <v>46023</v>
      </c>
      <c r="N149" s="127">
        <v>4.4999999999999998E-2</v>
      </c>
      <c r="O149" s="47">
        <f>('Encargos e Benefícios'!W148+'Gastos com Pessoal'!I149)*N149</f>
        <v>0</v>
      </c>
      <c r="P149" s="47">
        <f>('Encargos e Benefícios'!X148+'Gastos com Pessoal'!J149)*N149</f>
        <v>0</v>
      </c>
      <c r="Q149" s="47">
        <f>('Encargos e Benefícios'!V148+'Gastos com Pessoal'!K149)*'Gastos com Pessoal'!N149</f>
        <v>0</v>
      </c>
      <c r="R149" s="47"/>
      <c r="S149" s="165"/>
      <c r="T149" s="127"/>
      <c r="U149" s="47"/>
      <c r="V149" s="47"/>
      <c r="W149" s="47"/>
      <c r="X149" s="47"/>
      <c r="Y149" s="165"/>
      <c r="Z149" s="127"/>
      <c r="AA149" s="47"/>
      <c r="AB149" s="47"/>
      <c r="AC149" s="47"/>
      <c r="AD149" s="47"/>
      <c r="AE149" s="165"/>
      <c r="AF149" s="127"/>
      <c r="AG149" s="47"/>
      <c r="AH149" s="47"/>
      <c r="AI149" s="47"/>
      <c r="AJ149" s="130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14">
        <f>IF('Encargos e Benefícios'!C148=0,0,'Encargos e Benefícios'!AD148/'Encargos e Benefícios'!C148)</f>
        <v>0</v>
      </c>
      <c r="AO149" s="32">
        <f t="shared" si="2"/>
        <v>0</v>
      </c>
      <c r="AP149" s="31"/>
      <c r="AQ149" s="31"/>
      <c r="AR149" s="203"/>
      <c r="AS149" s="32"/>
    </row>
    <row r="150" spans="1:45" ht="12.75" hidden="1">
      <c r="A150" s="48">
        <v>144</v>
      </c>
      <c r="B150" s="12">
        <f>'Encargos e Benefícios'!B149</f>
        <v>0</v>
      </c>
      <c r="C150" s="10">
        <f>'Encargos e Benefícios'!C149</f>
        <v>0</v>
      </c>
      <c r="D150" s="38"/>
      <c r="E150" s="167"/>
      <c r="F150" s="166"/>
      <c r="G150" s="165"/>
      <c r="H150" s="127"/>
      <c r="I150" s="47">
        <f>'Encargos e Benefícios'!W149*'Gastos com Pessoal'!H150</f>
        <v>0</v>
      </c>
      <c r="J150" s="47">
        <f>'Encargos e Benefícios'!X149*'Gastos com Pessoal'!H150</f>
        <v>0</v>
      </c>
      <c r="K150" s="47">
        <f>'Encargos e Benefícios'!V149*'Gastos com Pessoal'!H150</f>
        <v>0</v>
      </c>
      <c r="L150" s="47"/>
      <c r="M150" s="165">
        <v>46023</v>
      </c>
      <c r="N150" s="127">
        <v>4.4999999999999998E-2</v>
      </c>
      <c r="O150" s="47">
        <f>('Encargos e Benefícios'!W149+'Gastos com Pessoal'!I150)*N150</f>
        <v>0</v>
      </c>
      <c r="P150" s="47">
        <f>('Encargos e Benefícios'!X149+'Gastos com Pessoal'!J150)*N150</f>
        <v>0</v>
      </c>
      <c r="Q150" s="47">
        <f>('Encargos e Benefícios'!V149+'Gastos com Pessoal'!K150)*'Gastos com Pessoal'!N150</f>
        <v>0</v>
      </c>
      <c r="R150" s="47"/>
      <c r="S150" s="165"/>
      <c r="T150" s="127"/>
      <c r="U150" s="47"/>
      <c r="V150" s="47"/>
      <c r="W150" s="47"/>
      <c r="X150" s="47"/>
      <c r="Y150" s="165"/>
      <c r="Z150" s="127"/>
      <c r="AA150" s="47"/>
      <c r="AB150" s="47"/>
      <c r="AC150" s="47"/>
      <c r="AD150" s="47"/>
      <c r="AE150" s="165"/>
      <c r="AF150" s="127"/>
      <c r="AG150" s="47"/>
      <c r="AH150" s="47"/>
      <c r="AI150" s="47"/>
      <c r="AJ150" s="130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14">
        <f>IF('Encargos e Benefícios'!C149=0,0,'Encargos e Benefícios'!AD149/'Encargos e Benefícios'!C149)</f>
        <v>0</v>
      </c>
      <c r="AO150" s="32">
        <f t="shared" si="2"/>
        <v>0</v>
      </c>
      <c r="AP150" s="31"/>
      <c r="AQ150" s="31"/>
      <c r="AR150" s="203"/>
      <c r="AS150" s="32"/>
    </row>
    <row r="151" spans="1:45" ht="12.75" hidden="1">
      <c r="A151" s="48">
        <v>145</v>
      </c>
      <c r="B151" s="12">
        <f>'Encargos e Benefícios'!B150</f>
        <v>0</v>
      </c>
      <c r="C151" s="10">
        <f>'Encargos e Benefícios'!C150</f>
        <v>0</v>
      </c>
      <c r="D151" s="38"/>
      <c r="E151" s="167"/>
      <c r="F151" s="166"/>
      <c r="G151" s="165"/>
      <c r="H151" s="127"/>
      <c r="I151" s="47">
        <f>'Encargos e Benefícios'!W150*'Gastos com Pessoal'!H151</f>
        <v>0</v>
      </c>
      <c r="J151" s="47">
        <f>'Encargos e Benefícios'!X150*'Gastos com Pessoal'!H151</f>
        <v>0</v>
      </c>
      <c r="K151" s="47">
        <f>'Encargos e Benefícios'!V150*'Gastos com Pessoal'!H151</f>
        <v>0</v>
      </c>
      <c r="L151" s="47"/>
      <c r="M151" s="165">
        <v>46023</v>
      </c>
      <c r="N151" s="127">
        <v>4.4999999999999998E-2</v>
      </c>
      <c r="O151" s="47">
        <f>('Encargos e Benefícios'!W150+'Gastos com Pessoal'!I151)*N151</f>
        <v>0</v>
      </c>
      <c r="P151" s="47">
        <f>('Encargos e Benefícios'!X150+'Gastos com Pessoal'!J151)*N151</f>
        <v>0</v>
      </c>
      <c r="Q151" s="47">
        <f>('Encargos e Benefícios'!V150+'Gastos com Pessoal'!K151)*'Gastos com Pessoal'!N151</f>
        <v>0</v>
      </c>
      <c r="R151" s="47"/>
      <c r="S151" s="165"/>
      <c r="T151" s="127"/>
      <c r="U151" s="47"/>
      <c r="V151" s="47"/>
      <c r="W151" s="47"/>
      <c r="X151" s="47"/>
      <c r="Y151" s="165"/>
      <c r="Z151" s="127"/>
      <c r="AA151" s="47"/>
      <c r="AB151" s="47"/>
      <c r="AC151" s="47"/>
      <c r="AD151" s="47"/>
      <c r="AE151" s="165"/>
      <c r="AF151" s="127"/>
      <c r="AG151" s="47"/>
      <c r="AH151" s="47"/>
      <c r="AI151" s="47"/>
      <c r="AJ151" s="130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14">
        <f>IF('Encargos e Benefícios'!C150=0,0,'Encargos e Benefícios'!AD150/'Encargos e Benefícios'!C150)</f>
        <v>0</v>
      </c>
      <c r="AO151" s="32">
        <f t="shared" si="2"/>
        <v>0</v>
      </c>
      <c r="AP151" s="31"/>
      <c r="AQ151" s="31"/>
      <c r="AR151" s="203"/>
      <c r="AS151" s="32"/>
    </row>
    <row r="152" spans="1:45" ht="12.75" hidden="1">
      <c r="A152" s="48">
        <v>146</v>
      </c>
      <c r="B152" s="12">
        <f>'Encargos e Benefícios'!B151</f>
        <v>0</v>
      </c>
      <c r="C152" s="10">
        <f>'Encargos e Benefícios'!C151</f>
        <v>0</v>
      </c>
      <c r="D152" s="38"/>
      <c r="E152" s="167"/>
      <c r="F152" s="166"/>
      <c r="G152" s="165"/>
      <c r="H152" s="127"/>
      <c r="I152" s="47">
        <f>'Encargos e Benefícios'!W151*'Gastos com Pessoal'!H152</f>
        <v>0</v>
      </c>
      <c r="J152" s="47">
        <f>'Encargos e Benefícios'!X151*'Gastos com Pessoal'!H152</f>
        <v>0</v>
      </c>
      <c r="K152" s="47">
        <f>'Encargos e Benefícios'!V151*'Gastos com Pessoal'!H152</f>
        <v>0</v>
      </c>
      <c r="L152" s="47"/>
      <c r="M152" s="165">
        <v>46023</v>
      </c>
      <c r="N152" s="127">
        <v>4.4999999999999998E-2</v>
      </c>
      <c r="O152" s="47">
        <f>('Encargos e Benefícios'!W151+'Gastos com Pessoal'!I152)*N152</f>
        <v>0</v>
      </c>
      <c r="P152" s="47">
        <f>('Encargos e Benefícios'!X151+'Gastos com Pessoal'!J152)*N152</f>
        <v>0</v>
      </c>
      <c r="Q152" s="47">
        <f>('Encargos e Benefícios'!V151+'Gastos com Pessoal'!K152)*'Gastos com Pessoal'!N152</f>
        <v>0</v>
      </c>
      <c r="R152" s="47"/>
      <c r="S152" s="165"/>
      <c r="T152" s="127"/>
      <c r="U152" s="47"/>
      <c r="V152" s="47"/>
      <c r="W152" s="47"/>
      <c r="X152" s="47"/>
      <c r="Y152" s="165"/>
      <c r="Z152" s="127"/>
      <c r="AA152" s="47"/>
      <c r="AB152" s="47"/>
      <c r="AC152" s="47"/>
      <c r="AD152" s="47"/>
      <c r="AE152" s="165"/>
      <c r="AF152" s="127"/>
      <c r="AG152" s="47"/>
      <c r="AH152" s="47"/>
      <c r="AI152" s="47"/>
      <c r="AJ152" s="130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14">
        <f>IF('Encargos e Benefícios'!C151=0,0,'Encargos e Benefícios'!AD151/'Encargos e Benefícios'!C151)</f>
        <v>0</v>
      </c>
      <c r="AO152" s="32">
        <f t="shared" si="2"/>
        <v>0</v>
      </c>
      <c r="AP152" s="31"/>
      <c r="AQ152" s="31"/>
      <c r="AR152" s="203"/>
      <c r="AS152" s="32"/>
    </row>
    <row r="153" spans="1:45" ht="12.75" hidden="1">
      <c r="A153" s="48">
        <v>147</v>
      </c>
      <c r="B153" s="12">
        <f>'Encargos e Benefícios'!B152</f>
        <v>0</v>
      </c>
      <c r="C153" s="10">
        <f>'Encargos e Benefícios'!C152</f>
        <v>0</v>
      </c>
      <c r="D153" s="38"/>
      <c r="E153" s="167"/>
      <c r="F153" s="166"/>
      <c r="G153" s="165"/>
      <c r="H153" s="127"/>
      <c r="I153" s="47">
        <f>'Encargos e Benefícios'!W152*'Gastos com Pessoal'!H153</f>
        <v>0</v>
      </c>
      <c r="J153" s="47">
        <f>'Encargos e Benefícios'!X152*'Gastos com Pessoal'!H153</f>
        <v>0</v>
      </c>
      <c r="K153" s="47">
        <f>'Encargos e Benefícios'!V152*'Gastos com Pessoal'!H153</f>
        <v>0</v>
      </c>
      <c r="L153" s="47"/>
      <c r="M153" s="165">
        <v>46023</v>
      </c>
      <c r="N153" s="127">
        <v>4.4999999999999998E-2</v>
      </c>
      <c r="O153" s="47">
        <f>('Encargos e Benefícios'!W152+'Gastos com Pessoal'!I153)*N153</f>
        <v>0</v>
      </c>
      <c r="P153" s="47">
        <f>('Encargos e Benefícios'!X152+'Gastos com Pessoal'!J153)*N153</f>
        <v>0</v>
      </c>
      <c r="Q153" s="47">
        <f>('Encargos e Benefícios'!V152+'Gastos com Pessoal'!K153)*'Gastos com Pessoal'!N153</f>
        <v>0</v>
      </c>
      <c r="R153" s="47"/>
      <c r="S153" s="165"/>
      <c r="T153" s="127"/>
      <c r="U153" s="47"/>
      <c r="V153" s="47"/>
      <c r="W153" s="47"/>
      <c r="X153" s="47"/>
      <c r="Y153" s="165"/>
      <c r="Z153" s="127"/>
      <c r="AA153" s="47"/>
      <c r="AB153" s="47"/>
      <c r="AC153" s="47"/>
      <c r="AD153" s="47"/>
      <c r="AE153" s="165"/>
      <c r="AF153" s="127"/>
      <c r="AG153" s="47"/>
      <c r="AH153" s="47"/>
      <c r="AI153" s="47"/>
      <c r="AJ153" s="130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14">
        <f>IF('Encargos e Benefícios'!C152=0,0,'Encargos e Benefícios'!AD152/'Encargos e Benefícios'!C152)</f>
        <v>0</v>
      </c>
      <c r="AO153" s="32">
        <f t="shared" si="2"/>
        <v>0</v>
      </c>
      <c r="AP153" s="31"/>
      <c r="AQ153" s="31"/>
      <c r="AR153" s="203"/>
      <c r="AS153" s="32"/>
    </row>
    <row r="154" spans="1:45" ht="12.75" hidden="1">
      <c r="A154" s="48">
        <v>148</v>
      </c>
      <c r="B154" s="12">
        <f>'Encargos e Benefícios'!B153</f>
        <v>0</v>
      </c>
      <c r="C154" s="10">
        <f>'Encargos e Benefícios'!C153</f>
        <v>0</v>
      </c>
      <c r="D154" s="38"/>
      <c r="E154" s="167"/>
      <c r="F154" s="166"/>
      <c r="G154" s="165"/>
      <c r="H154" s="127"/>
      <c r="I154" s="47">
        <f>'Encargos e Benefícios'!W153*'Gastos com Pessoal'!H154</f>
        <v>0</v>
      </c>
      <c r="J154" s="47">
        <f>'Encargos e Benefícios'!X153*'Gastos com Pessoal'!H154</f>
        <v>0</v>
      </c>
      <c r="K154" s="47">
        <f>'Encargos e Benefícios'!V153*'Gastos com Pessoal'!H154</f>
        <v>0</v>
      </c>
      <c r="L154" s="47"/>
      <c r="M154" s="165">
        <v>46023</v>
      </c>
      <c r="N154" s="127">
        <v>4.4999999999999998E-2</v>
      </c>
      <c r="O154" s="47">
        <f>('Encargos e Benefícios'!W153+'Gastos com Pessoal'!I154)*N154</f>
        <v>0</v>
      </c>
      <c r="P154" s="47">
        <f>('Encargos e Benefícios'!X153+'Gastos com Pessoal'!J154)*N154</f>
        <v>0</v>
      </c>
      <c r="Q154" s="47">
        <f>('Encargos e Benefícios'!V153+'Gastos com Pessoal'!K154)*'Gastos com Pessoal'!N154</f>
        <v>0</v>
      </c>
      <c r="R154" s="47"/>
      <c r="S154" s="165"/>
      <c r="T154" s="127"/>
      <c r="U154" s="47"/>
      <c r="V154" s="47"/>
      <c r="W154" s="47"/>
      <c r="X154" s="47"/>
      <c r="Y154" s="165"/>
      <c r="Z154" s="127"/>
      <c r="AA154" s="47"/>
      <c r="AB154" s="47"/>
      <c r="AC154" s="47"/>
      <c r="AD154" s="47"/>
      <c r="AE154" s="165"/>
      <c r="AF154" s="127"/>
      <c r="AG154" s="47"/>
      <c r="AH154" s="47"/>
      <c r="AI154" s="47"/>
      <c r="AJ154" s="130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14">
        <f>IF('Encargos e Benefícios'!C153=0,0,'Encargos e Benefícios'!AD153/'Encargos e Benefícios'!C153)</f>
        <v>0</v>
      </c>
      <c r="AO154" s="32">
        <f t="shared" si="2"/>
        <v>0</v>
      </c>
      <c r="AP154" s="31"/>
      <c r="AQ154" s="31"/>
      <c r="AR154" s="203"/>
      <c r="AS154" s="32"/>
    </row>
    <row r="155" spans="1:45" ht="12.75" hidden="1">
      <c r="A155" s="48">
        <v>149</v>
      </c>
      <c r="B155" s="12">
        <f>'Encargos e Benefícios'!B154</f>
        <v>0</v>
      </c>
      <c r="C155" s="10">
        <f>'Encargos e Benefícios'!C154</f>
        <v>0</v>
      </c>
      <c r="D155" s="38"/>
      <c r="E155" s="167"/>
      <c r="F155" s="166"/>
      <c r="G155" s="165"/>
      <c r="H155" s="127"/>
      <c r="I155" s="47">
        <f>'Encargos e Benefícios'!W154*'Gastos com Pessoal'!H155</f>
        <v>0</v>
      </c>
      <c r="J155" s="47">
        <f>'Encargos e Benefícios'!X154*'Gastos com Pessoal'!H155</f>
        <v>0</v>
      </c>
      <c r="K155" s="47">
        <f>'Encargos e Benefícios'!V154*'Gastos com Pessoal'!H155</f>
        <v>0</v>
      </c>
      <c r="L155" s="47"/>
      <c r="M155" s="165">
        <v>46023</v>
      </c>
      <c r="N155" s="127">
        <v>4.4999999999999998E-2</v>
      </c>
      <c r="O155" s="47">
        <f>('Encargos e Benefícios'!W154+'Gastos com Pessoal'!I155)*N155</f>
        <v>0</v>
      </c>
      <c r="P155" s="47">
        <f>('Encargos e Benefícios'!X154+'Gastos com Pessoal'!J155)*N155</f>
        <v>0</v>
      </c>
      <c r="Q155" s="47">
        <f>('Encargos e Benefícios'!V154+'Gastos com Pessoal'!K155)*'Gastos com Pessoal'!N155</f>
        <v>0</v>
      </c>
      <c r="R155" s="47"/>
      <c r="S155" s="165"/>
      <c r="T155" s="127"/>
      <c r="U155" s="47"/>
      <c r="V155" s="47"/>
      <c r="W155" s="47"/>
      <c r="X155" s="47"/>
      <c r="Y155" s="165"/>
      <c r="Z155" s="127"/>
      <c r="AA155" s="47"/>
      <c r="AB155" s="47"/>
      <c r="AC155" s="47"/>
      <c r="AD155" s="47"/>
      <c r="AE155" s="165"/>
      <c r="AF155" s="127"/>
      <c r="AG155" s="47"/>
      <c r="AH155" s="47"/>
      <c r="AI155" s="47"/>
      <c r="AJ155" s="130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14">
        <f>IF('Encargos e Benefícios'!C154=0,0,'Encargos e Benefícios'!AD154/'Encargos e Benefícios'!C154)</f>
        <v>0</v>
      </c>
      <c r="AO155" s="32">
        <f t="shared" si="2"/>
        <v>0</v>
      </c>
      <c r="AP155" s="31"/>
      <c r="AQ155" s="31"/>
      <c r="AR155" s="203"/>
      <c r="AS155" s="32"/>
    </row>
    <row r="156" spans="1:45" ht="12.75" hidden="1">
      <c r="A156" s="48">
        <v>150</v>
      </c>
      <c r="B156" s="12">
        <f>'Encargos e Benefícios'!B155</f>
        <v>0</v>
      </c>
      <c r="C156" s="10">
        <f>'Encargos e Benefícios'!C155</f>
        <v>0</v>
      </c>
      <c r="D156" s="38"/>
      <c r="E156" s="167"/>
      <c r="F156" s="166"/>
      <c r="G156" s="165"/>
      <c r="H156" s="127"/>
      <c r="I156" s="47">
        <f>'Encargos e Benefícios'!W155*'Gastos com Pessoal'!H156</f>
        <v>0</v>
      </c>
      <c r="J156" s="47">
        <f>'Encargos e Benefícios'!X155*'Gastos com Pessoal'!H156</f>
        <v>0</v>
      </c>
      <c r="K156" s="47">
        <f>'Encargos e Benefícios'!V155*'Gastos com Pessoal'!H156</f>
        <v>0</v>
      </c>
      <c r="L156" s="47"/>
      <c r="M156" s="165">
        <v>46023</v>
      </c>
      <c r="N156" s="127">
        <v>4.4999999999999998E-2</v>
      </c>
      <c r="O156" s="47">
        <f>('Encargos e Benefícios'!W155+'Gastos com Pessoal'!I156)*N156</f>
        <v>0</v>
      </c>
      <c r="P156" s="47">
        <f>('Encargos e Benefícios'!X155+'Gastos com Pessoal'!J156)*N156</f>
        <v>0</v>
      </c>
      <c r="Q156" s="47">
        <f>('Encargos e Benefícios'!V155+'Gastos com Pessoal'!K156)*'Gastos com Pessoal'!N156</f>
        <v>0</v>
      </c>
      <c r="R156" s="47"/>
      <c r="S156" s="165"/>
      <c r="T156" s="127"/>
      <c r="U156" s="47"/>
      <c r="V156" s="47"/>
      <c r="W156" s="47"/>
      <c r="X156" s="47"/>
      <c r="Y156" s="165"/>
      <c r="Z156" s="127"/>
      <c r="AA156" s="47"/>
      <c r="AB156" s="47"/>
      <c r="AC156" s="47"/>
      <c r="AD156" s="47"/>
      <c r="AE156" s="165"/>
      <c r="AF156" s="127"/>
      <c r="AG156" s="47"/>
      <c r="AH156" s="47"/>
      <c r="AI156" s="47"/>
      <c r="AJ156" s="130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14">
        <f>IF('Encargos e Benefícios'!C155=0,0,'Encargos e Benefícios'!AD155/'Encargos e Benefícios'!C155)</f>
        <v>0</v>
      </c>
      <c r="AO156" s="32">
        <f t="shared" si="2"/>
        <v>0</v>
      </c>
      <c r="AP156" s="31"/>
      <c r="AQ156" s="31"/>
      <c r="AR156" s="203"/>
      <c r="AS156" s="32"/>
    </row>
    <row r="157" spans="1:45" ht="12.75" hidden="1">
      <c r="A157" s="48">
        <v>151</v>
      </c>
      <c r="B157" s="12">
        <f>'Encargos e Benefícios'!B156</f>
        <v>0</v>
      </c>
      <c r="C157" s="10">
        <f>'Encargos e Benefícios'!C156</f>
        <v>0</v>
      </c>
      <c r="D157" s="38"/>
      <c r="E157" s="167"/>
      <c r="F157" s="166"/>
      <c r="G157" s="165"/>
      <c r="H157" s="127"/>
      <c r="I157" s="47">
        <f>'Encargos e Benefícios'!W156*'Gastos com Pessoal'!H157</f>
        <v>0</v>
      </c>
      <c r="J157" s="47">
        <f>'Encargos e Benefícios'!X156*'Gastos com Pessoal'!H157</f>
        <v>0</v>
      </c>
      <c r="K157" s="47">
        <f>'Encargos e Benefícios'!V156*'Gastos com Pessoal'!H157</f>
        <v>0</v>
      </c>
      <c r="L157" s="47"/>
      <c r="M157" s="165">
        <v>46023</v>
      </c>
      <c r="N157" s="127">
        <v>4.4999999999999998E-2</v>
      </c>
      <c r="O157" s="47">
        <f>('Encargos e Benefícios'!W156+'Gastos com Pessoal'!I157)*N157</f>
        <v>0</v>
      </c>
      <c r="P157" s="47">
        <f>('Encargos e Benefícios'!X156+'Gastos com Pessoal'!J157)*N157</f>
        <v>0</v>
      </c>
      <c r="Q157" s="47">
        <f>('Encargos e Benefícios'!V156+'Gastos com Pessoal'!K157)*'Gastos com Pessoal'!N157</f>
        <v>0</v>
      </c>
      <c r="R157" s="47"/>
      <c r="S157" s="165"/>
      <c r="T157" s="127"/>
      <c r="U157" s="47"/>
      <c r="V157" s="47"/>
      <c r="W157" s="47"/>
      <c r="X157" s="47"/>
      <c r="Y157" s="165"/>
      <c r="Z157" s="127"/>
      <c r="AA157" s="47"/>
      <c r="AB157" s="47"/>
      <c r="AC157" s="47"/>
      <c r="AD157" s="47"/>
      <c r="AE157" s="165"/>
      <c r="AF157" s="127"/>
      <c r="AG157" s="47"/>
      <c r="AH157" s="47"/>
      <c r="AI157" s="47"/>
      <c r="AJ157" s="130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14">
        <f>IF('Encargos e Benefícios'!C156=0,0,'Encargos e Benefícios'!AD156/'Encargos e Benefícios'!C156)</f>
        <v>0</v>
      </c>
      <c r="AO157" s="32">
        <f t="shared" si="2"/>
        <v>0</v>
      </c>
      <c r="AP157" s="31"/>
      <c r="AQ157" s="31"/>
      <c r="AR157" s="203"/>
      <c r="AS157" s="32"/>
    </row>
    <row r="158" spans="1:45" ht="12.75" hidden="1">
      <c r="A158" s="48">
        <v>152</v>
      </c>
      <c r="B158" s="12">
        <f>'Encargos e Benefícios'!B157</f>
        <v>0</v>
      </c>
      <c r="C158" s="10">
        <f>'Encargos e Benefícios'!C157</f>
        <v>0</v>
      </c>
      <c r="D158" s="38"/>
      <c r="E158" s="167"/>
      <c r="F158" s="166"/>
      <c r="G158" s="165"/>
      <c r="H158" s="127"/>
      <c r="I158" s="47">
        <f>'Encargos e Benefícios'!W157*'Gastos com Pessoal'!H158</f>
        <v>0</v>
      </c>
      <c r="J158" s="47">
        <f>'Encargos e Benefícios'!X157*'Gastos com Pessoal'!H158</f>
        <v>0</v>
      </c>
      <c r="K158" s="47">
        <f>'Encargos e Benefícios'!V157*'Gastos com Pessoal'!H158</f>
        <v>0</v>
      </c>
      <c r="L158" s="47"/>
      <c r="M158" s="165">
        <v>46023</v>
      </c>
      <c r="N158" s="127">
        <v>4.4999999999999998E-2</v>
      </c>
      <c r="O158" s="47">
        <f>('Encargos e Benefícios'!W157+'Gastos com Pessoal'!I158)*N158</f>
        <v>0</v>
      </c>
      <c r="P158" s="47">
        <f>('Encargos e Benefícios'!X157+'Gastos com Pessoal'!J158)*N158</f>
        <v>0</v>
      </c>
      <c r="Q158" s="47">
        <f>('Encargos e Benefícios'!V157+'Gastos com Pessoal'!K158)*'Gastos com Pessoal'!N158</f>
        <v>0</v>
      </c>
      <c r="R158" s="47"/>
      <c r="S158" s="165"/>
      <c r="T158" s="127"/>
      <c r="U158" s="47"/>
      <c r="V158" s="47"/>
      <c r="W158" s="47"/>
      <c r="X158" s="47"/>
      <c r="Y158" s="165"/>
      <c r="Z158" s="127"/>
      <c r="AA158" s="47"/>
      <c r="AB158" s="47"/>
      <c r="AC158" s="47"/>
      <c r="AD158" s="47"/>
      <c r="AE158" s="165"/>
      <c r="AF158" s="127"/>
      <c r="AG158" s="47"/>
      <c r="AH158" s="47"/>
      <c r="AI158" s="47"/>
      <c r="AJ158" s="130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14">
        <f>IF('Encargos e Benefícios'!C157=0,0,'Encargos e Benefícios'!AD157/'Encargos e Benefícios'!C157)</f>
        <v>0</v>
      </c>
      <c r="AO158" s="32">
        <f t="shared" si="2"/>
        <v>0</v>
      </c>
      <c r="AP158" s="31"/>
      <c r="AQ158" s="31"/>
      <c r="AR158" s="203"/>
      <c r="AS158" s="32"/>
    </row>
    <row r="159" spans="1:45" ht="12.75" hidden="1">
      <c r="A159" s="48">
        <v>153</v>
      </c>
      <c r="B159" s="12">
        <f>'Encargos e Benefícios'!B158</f>
        <v>0</v>
      </c>
      <c r="C159" s="10">
        <f>'Encargos e Benefícios'!C158</f>
        <v>0</v>
      </c>
      <c r="D159" s="38"/>
      <c r="E159" s="167"/>
      <c r="F159" s="166"/>
      <c r="G159" s="165"/>
      <c r="H159" s="127"/>
      <c r="I159" s="47">
        <f>'Encargos e Benefícios'!W158*'Gastos com Pessoal'!H159</f>
        <v>0</v>
      </c>
      <c r="J159" s="47">
        <f>'Encargos e Benefícios'!X158*'Gastos com Pessoal'!H159</f>
        <v>0</v>
      </c>
      <c r="K159" s="47">
        <f>'Encargos e Benefícios'!V158*'Gastos com Pessoal'!H159</f>
        <v>0</v>
      </c>
      <c r="L159" s="47"/>
      <c r="M159" s="165">
        <v>46023</v>
      </c>
      <c r="N159" s="127">
        <v>4.4999999999999998E-2</v>
      </c>
      <c r="O159" s="47">
        <f>('Encargos e Benefícios'!W158+'Gastos com Pessoal'!I159)*N159</f>
        <v>0</v>
      </c>
      <c r="P159" s="47">
        <f>('Encargos e Benefícios'!X158+'Gastos com Pessoal'!J159)*N159</f>
        <v>0</v>
      </c>
      <c r="Q159" s="47">
        <f>('Encargos e Benefícios'!V158+'Gastos com Pessoal'!K159)*'Gastos com Pessoal'!N159</f>
        <v>0</v>
      </c>
      <c r="R159" s="47"/>
      <c r="S159" s="165"/>
      <c r="T159" s="127"/>
      <c r="U159" s="47"/>
      <c r="V159" s="47"/>
      <c r="W159" s="47"/>
      <c r="X159" s="47"/>
      <c r="Y159" s="165"/>
      <c r="Z159" s="127"/>
      <c r="AA159" s="47"/>
      <c r="AB159" s="47"/>
      <c r="AC159" s="47"/>
      <c r="AD159" s="47"/>
      <c r="AE159" s="165"/>
      <c r="AF159" s="127"/>
      <c r="AG159" s="47"/>
      <c r="AH159" s="47"/>
      <c r="AI159" s="47"/>
      <c r="AJ159" s="130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14">
        <f>IF('Encargos e Benefícios'!C158=0,0,'Encargos e Benefícios'!AD158/'Encargos e Benefícios'!C158)</f>
        <v>0</v>
      </c>
      <c r="AO159" s="32">
        <f t="shared" si="2"/>
        <v>0</v>
      </c>
      <c r="AP159" s="31"/>
      <c r="AQ159" s="31"/>
      <c r="AR159" s="203"/>
      <c r="AS159" s="32"/>
    </row>
    <row r="160" spans="1:45" ht="12.75" hidden="1">
      <c r="A160" s="48">
        <v>154</v>
      </c>
      <c r="B160" s="12">
        <f>'Encargos e Benefícios'!B159</f>
        <v>0</v>
      </c>
      <c r="C160" s="10">
        <f>'Encargos e Benefícios'!C159</f>
        <v>0</v>
      </c>
      <c r="D160" s="38"/>
      <c r="E160" s="167"/>
      <c r="F160" s="166"/>
      <c r="G160" s="165"/>
      <c r="H160" s="127"/>
      <c r="I160" s="47">
        <f>'Encargos e Benefícios'!W159*'Gastos com Pessoal'!H160</f>
        <v>0</v>
      </c>
      <c r="J160" s="47">
        <f>'Encargos e Benefícios'!X159*'Gastos com Pessoal'!H160</f>
        <v>0</v>
      </c>
      <c r="K160" s="47">
        <f>'Encargos e Benefícios'!V159*'Gastos com Pessoal'!H160</f>
        <v>0</v>
      </c>
      <c r="L160" s="47"/>
      <c r="M160" s="165">
        <v>46023</v>
      </c>
      <c r="N160" s="127">
        <v>4.4999999999999998E-2</v>
      </c>
      <c r="O160" s="47">
        <f>('Encargos e Benefícios'!W159+'Gastos com Pessoal'!I160)*N160</f>
        <v>0</v>
      </c>
      <c r="P160" s="47">
        <f>('Encargos e Benefícios'!X159+'Gastos com Pessoal'!J160)*N160</f>
        <v>0</v>
      </c>
      <c r="Q160" s="47">
        <f>('Encargos e Benefícios'!V159+'Gastos com Pessoal'!K160)*'Gastos com Pessoal'!N160</f>
        <v>0</v>
      </c>
      <c r="R160" s="47"/>
      <c r="S160" s="165"/>
      <c r="T160" s="127"/>
      <c r="U160" s="47"/>
      <c r="V160" s="47"/>
      <c r="W160" s="47"/>
      <c r="X160" s="47"/>
      <c r="Y160" s="165"/>
      <c r="Z160" s="127"/>
      <c r="AA160" s="47"/>
      <c r="AB160" s="47"/>
      <c r="AC160" s="47"/>
      <c r="AD160" s="47"/>
      <c r="AE160" s="165"/>
      <c r="AF160" s="127"/>
      <c r="AG160" s="47"/>
      <c r="AH160" s="47"/>
      <c r="AI160" s="47"/>
      <c r="AJ160" s="130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14">
        <f>IF('Encargos e Benefícios'!C159=0,0,'Encargos e Benefícios'!AD159/'Encargos e Benefícios'!C159)</f>
        <v>0</v>
      </c>
      <c r="AO160" s="32">
        <f t="shared" si="2"/>
        <v>0</v>
      </c>
      <c r="AP160" s="31"/>
      <c r="AQ160" s="31"/>
      <c r="AR160" s="203"/>
      <c r="AS160" s="32"/>
    </row>
    <row r="161" spans="1:45" ht="12.75" hidden="1">
      <c r="A161" s="48">
        <v>155</v>
      </c>
      <c r="B161" s="12">
        <f>'Encargos e Benefícios'!B160</f>
        <v>0</v>
      </c>
      <c r="C161" s="10">
        <f>'Encargos e Benefícios'!C160</f>
        <v>0</v>
      </c>
      <c r="D161" s="38"/>
      <c r="E161" s="167"/>
      <c r="F161" s="166"/>
      <c r="G161" s="165"/>
      <c r="H161" s="127"/>
      <c r="I161" s="47">
        <f>'Encargos e Benefícios'!W160*'Gastos com Pessoal'!H161</f>
        <v>0</v>
      </c>
      <c r="J161" s="47">
        <f>'Encargos e Benefícios'!X160*'Gastos com Pessoal'!H161</f>
        <v>0</v>
      </c>
      <c r="K161" s="47">
        <f>'Encargos e Benefícios'!V160*'Gastos com Pessoal'!H161</f>
        <v>0</v>
      </c>
      <c r="L161" s="47"/>
      <c r="M161" s="165">
        <v>46023</v>
      </c>
      <c r="N161" s="127">
        <v>4.4999999999999998E-2</v>
      </c>
      <c r="O161" s="47">
        <f>('Encargos e Benefícios'!W160+'Gastos com Pessoal'!I161)*N161</f>
        <v>0</v>
      </c>
      <c r="P161" s="47">
        <f>('Encargos e Benefícios'!X160+'Gastos com Pessoal'!J161)*N161</f>
        <v>0</v>
      </c>
      <c r="Q161" s="47">
        <f>('Encargos e Benefícios'!V160+'Gastos com Pessoal'!K161)*'Gastos com Pessoal'!N161</f>
        <v>0</v>
      </c>
      <c r="R161" s="47"/>
      <c r="S161" s="165"/>
      <c r="T161" s="127"/>
      <c r="U161" s="47"/>
      <c r="V161" s="47"/>
      <c r="W161" s="47"/>
      <c r="X161" s="47"/>
      <c r="Y161" s="165"/>
      <c r="Z161" s="127"/>
      <c r="AA161" s="47"/>
      <c r="AB161" s="47"/>
      <c r="AC161" s="47"/>
      <c r="AD161" s="47"/>
      <c r="AE161" s="165"/>
      <c r="AF161" s="127"/>
      <c r="AG161" s="47"/>
      <c r="AH161" s="47"/>
      <c r="AI161" s="47"/>
      <c r="AJ161" s="130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14">
        <f>IF('Encargos e Benefícios'!C160=0,0,'Encargos e Benefícios'!AD160/'Encargos e Benefícios'!C160)</f>
        <v>0</v>
      </c>
      <c r="AO161" s="32">
        <f t="shared" si="2"/>
        <v>0</v>
      </c>
      <c r="AP161" s="31"/>
      <c r="AQ161" s="31"/>
      <c r="AR161" s="203"/>
      <c r="AS161" s="32"/>
    </row>
    <row r="162" spans="1:45" ht="12.75" hidden="1">
      <c r="A162" s="48">
        <v>156</v>
      </c>
      <c r="B162" s="12">
        <f>'Encargos e Benefícios'!B161</f>
        <v>0</v>
      </c>
      <c r="C162" s="10">
        <f>'Encargos e Benefícios'!C161</f>
        <v>0</v>
      </c>
      <c r="D162" s="38"/>
      <c r="E162" s="167"/>
      <c r="F162" s="166"/>
      <c r="G162" s="165"/>
      <c r="H162" s="127"/>
      <c r="I162" s="47">
        <f>'Encargos e Benefícios'!W161*'Gastos com Pessoal'!H162</f>
        <v>0</v>
      </c>
      <c r="J162" s="47">
        <f>'Encargos e Benefícios'!X161*'Gastos com Pessoal'!H162</f>
        <v>0</v>
      </c>
      <c r="K162" s="47">
        <f>'Encargos e Benefícios'!V161*'Gastos com Pessoal'!H162</f>
        <v>0</v>
      </c>
      <c r="L162" s="47"/>
      <c r="M162" s="165">
        <v>46023</v>
      </c>
      <c r="N162" s="127">
        <v>4.4999999999999998E-2</v>
      </c>
      <c r="O162" s="47">
        <f>('Encargos e Benefícios'!W161+'Gastos com Pessoal'!I162)*N162</f>
        <v>0</v>
      </c>
      <c r="P162" s="47">
        <f>('Encargos e Benefícios'!X161+'Gastos com Pessoal'!J162)*N162</f>
        <v>0</v>
      </c>
      <c r="Q162" s="47">
        <f>('Encargos e Benefícios'!V161+'Gastos com Pessoal'!K162)*'Gastos com Pessoal'!N162</f>
        <v>0</v>
      </c>
      <c r="R162" s="47"/>
      <c r="S162" s="165"/>
      <c r="T162" s="127"/>
      <c r="U162" s="47"/>
      <c r="V162" s="47"/>
      <c r="W162" s="47"/>
      <c r="X162" s="47"/>
      <c r="Y162" s="165"/>
      <c r="Z162" s="127"/>
      <c r="AA162" s="47"/>
      <c r="AB162" s="47"/>
      <c r="AC162" s="47"/>
      <c r="AD162" s="47"/>
      <c r="AE162" s="165"/>
      <c r="AF162" s="127"/>
      <c r="AG162" s="47"/>
      <c r="AH162" s="47"/>
      <c r="AI162" s="47"/>
      <c r="AJ162" s="130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14">
        <f>IF('Encargos e Benefícios'!C161=0,0,'Encargos e Benefícios'!AD161/'Encargos e Benefícios'!C161)</f>
        <v>0</v>
      </c>
      <c r="AO162" s="32">
        <f t="shared" si="2"/>
        <v>0</v>
      </c>
      <c r="AP162" s="31"/>
      <c r="AQ162" s="31"/>
      <c r="AR162" s="203"/>
      <c r="AS162" s="32"/>
    </row>
    <row r="163" spans="1:45" ht="12.75" hidden="1">
      <c r="A163" s="48">
        <v>157</v>
      </c>
      <c r="B163" s="12">
        <f>'Encargos e Benefícios'!B162</f>
        <v>0</v>
      </c>
      <c r="C163" s="10">
        <f>'Encargos e Benefícios'!C162</f>
        <v>0</v>
      </c>
      <c r="D163" s="38"/>
      <c r="E163" s="167"/>
      <c r="F163" s="166"/>
      <c r="G163" s="165"/>
      <c r="H163" s="127"/>
      <c r="I163" s="47">
        <f>'Encargos e Benefícios'!W162*'Gastos com Pessoal'!H163</f>
        <v>0</v>
      </c>
      <c r="J163" s="47">
        <f>'Encargos e Benefícios'!X162*'Gastos com Pessoal'!H163</f>
        <v>0</v>
      </c>
      <c r="K163" s="47">
        <f>'Encargos e Benefícios'!V162*'Gastos com Pessoal'!H163</f>
        <v>0</v>
      </c>
      <c r="L163" s="47"/>
      <c r="M163" s="165">
        <v>46023</v>
      </c>
      <c r="N163" s="127">
        <v>4.4999999999999998E-2</v>
      </c>
      <c r="O163" s="47">
        <f>('Encargos e Benefícios'!W162+'Gastos com Pessoal'!I163)*N163</f>
        <v>0</v>
      </c>
      <c r="P163" s="47">
        <f>('Encargos e Benefícios'!X162+'Gastos com Pessoal'!J163)*N163</f>
        <v>0</v>
      </c>
      <c r="Q163" s="47">
        <f>('Encargos e Benefícios'!V162+'Gastos com Pessoal'!K163)*'Gastos com Pessoal'!N163</f>
        <v>0</v>
      </c>
      <c r="R163" s="47"/>
      <c r="S163" s="165"/>
      <c r="T163" s="127"/>
      <c r="U163" s="47"/>
      <c r="V163" s="47"/>
      <c r="W163" s="47"/>
      <c r="X163" s="47"/>
      <c r="Y163" s="165"/>
      <c r="Z163" s="127"/>
      <c r="AA163" s="47"/>
      <c r="AB163" s="47"/>
      <c r="AC163" s="47"/>
      <c r="AD163" s="47"/>
      <c r="AE163" s="165"/>
      <c r="AF163" s="127"/>
      <c r="AG163" s="47"/>
      <c r="AH163" s="47"/>
      <c r="AI163" s="47"/>
      <c r="AJ163" s="130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14">
        <f>IF('Encargos e Benefícios'!C162=0,0,'Encargos e Benefícios'!AD162/'Encargos e Benefícios'!C162)</f>
        <v>0</v>
      </c>
      <c r="AO163" s="32">
        <f t="shared" si="2"/>
        <v>0</v>
      </c>
      <c r="AP163" s="31"/>
      <c r="AQ163" s="31"/>
      <c r="AR163" s="203"/>
      <c r="AS163" s="32"/>
    </row>
    <row r="164" spans="1:45" ht="12.75" hidden="1">
      <c r="A164" s="48">
        <v>158</v>
      </c>
      <c r="B164" s="12">
        <f>'Encargos e Benefícios'!B163</f>
        <v>0</v>
      </c>
      <c r="C164" s="10">
        <f>'Encargos e Benefícios'!C163</f>
        <v>0</v>
      </c>
      <c r="D164" s="38"/>
      <c r="E164" s="167"/>
      <c r="F164" s="166"/>
      <c r="G164" s="165"/>
      <c r="H164" s="127"/>
      <c r="I164" s="47">
        <f>'Encargos e Benefícios'!W163*'Gastos com Pessoal'!H164</f>
        <v>0</v>
      </c>
      <c r="J164" s="47">
        <f>'Encargos e Benefícios'!X163*'Gastos com Pessoal'!H164</f>
        <v>0</v>
      </c>
      <c r="K164" s="47">
        <f>'Encargos e Benefícios'!V163*'Gastos com Pessoal'!H164</f>
        <v>0</v>
      </c>
      <c r="L164" s="47"/>
      <c r="M164" s="165">
        <v>46023</v>
      </c>
      <c r="N164" s="127">
        <v>4.4999999999999998E-2</v>
      </c>
      <c r="O164" s="47">
        <f>('Encargos e Benefícios'!W163+'Gastos com Pessoal'!I164)*N164</f>
        <v>0</v>
      </c>
      <c r="P164" s="47">
        <f>('Encargos e Benefícios'!X163+'Gastos com Pessoal'!J164)*N164</f>
        <v>0</v>
      </c>
      <c r="Q164" s="47">
        <f>('Encargos e Benefícios'!V163+'Gastos com Pessoal'!K164)*'Gastos com Pessoal'!N164</f>
        <v>0</v>
      </c>
      <c r="R164" s="47"/>
      <c r="S164" s="165"/>
      <c r="T164" s="127"/>
      <c r="U164" s="47"/>
      <c r="V164" s="47"/>
      <c r="W164" s="47"/>
      <c r="X164" s="47"/>
      <c r="Y164" s="165"/>
      <c r="Z164" s="127"/>
      <c r="AA164" s="47"/>
      <c r="AB164" s="47"/>
      <c r="AC164" s="47"/>
      <c r="AD164" s="47"/>
      <c r="AE164" s="165"/>
      <c r="AF164" s="127"/>
      <c r="AG164" s="47"/>
      <c r="AH164" s="47"/>
      <c r="AI164" s="47"/>
      <c r="AJ164" s="130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14">
        <f>IF('Encargos e Benefícios'!C163=0,0,'Encargos e Benefícios'!AD163/'Encargos e Benefícios'!C163)</f>
        <v>0</v>
      </c>
      <c r="AO164" s="32">
        <f t="shared" si="2"/>
        <v>0</v>
      </c>
      <c r="AP164" s="31"/>
      <c r="AQ164" s="31"/>
      <c r="AR164" s="203"/>
      <c r="AS164" s="32"/>
    </row>
    <row r="165" spans="1:45" ht="12.75" hidden="1">
      <c r="A165" s="48">
        <v>159</v>
      </c>
      <c r="B165" s="12">
        <f>'Encargos e Benefícios'!B164</f>
        <v>0</v>
      </c>
      <c r="C165" s="10">
        <f>'Encargos e Benefícios'!C164</f>
        <v>0</v>
      </c>
      <c r="D165" s="38"/>
      <c r="E165" s="167"/>
      <c r="F165" s="166"/>
      <c r="G165" s="165"/>
      <c r="H165" s="127"/>
      <c r="I165" s="47">
        <f>'Encargos e Benefícios'!W164*'Gastos com Pessoal'!H165</f>
        <v>0</v>
      </c>
      <c r="J165" s="47">
        <f>'Encargos e Benefícios'!X164*'Gastos com Pessoal'!H165</f>
        <v>0</v>
      </c>
      <c r="K165" s="47">
        <f>'Encargos e Benefícios'!V164*'Gastos com Pessoal'!H165</f>
        <v>0</v>
      </c>
      <c r="L165" s="47"/>
      <c r="M165" s="165">
        <v>46023</v>
      </c>
      <c r="N165" s="127">
        <v>4.4999999999999998E-2</v>
      </c>
      <c r="O165" s="47">
        <f>('Encargos e Benefícios'!W164+'Gastos com Pessoal'!I165)*N165</f>
        <v>0</v>
      </c>
      <c r="P165" s="47">
        <f>('Encargos e Benefícios'!X164+'Gastos com Pessoal'!J165)*N165</f>
        <v>0</v>
      </c>
      <c r="Q165" s="47">
        <f>('Encargos e Benefícios'!V164+'Gastos com Pessoal'!K165)*'Gastos com Pessoal'!N165</f>
        <v>0</v>
      </c>
      <c r="R165" s="47"/>
      <c r="S165" s="165"/>
      <c r="T165" s="127"/>
      <c r="U165" s="47"/>
      <c r="V165" s="47"/>
      <c r="W165" s="47"/>
      <c r="X165" s="47"/>
      <c r="Y165" s="165"/>
      <c r="Z165" s="127"/>
      <c r="AA165" s="47"/>
      <c r="AB165" s="47"/>
      <c r="AC165" s="47"/>
      <c r="AD165" s="47"/>
      <c r="AE165" s="165"/>
      <c r="AF165" s="127"/>
      <c r="AG165" s="47"/>
      <c r="AH165" s="47"/>
      <c r="AI165" s="47"/>
      <c r="AJ165" s="130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14">
        <f>IF('Encargos e Benefícios'!C164=0,0,'Encargos e Benefícios'!AD164/'Encargos e Benefícios'!C164)</f>
        <v>0</v>
      </c>
      <c r="AO165" s="32">
        <f t="shared" si="2"/>
        <v>0</v>
      </c>
      <c r="AP165" s="31"/>
      <c r="AQ165" s="31"/>
      <c r="AR165" s="203"/>
      <c r="AS165" s="32"/>
    </row>
    <row r="166" spans="1:45" ht="12.75" hidden="1">
      <c r="A166" s="48">
        <v>160</v>
      </c>
      <c r="B166" s="12">
        <f>'Encargos e Benefícios'!B165</f>
        <v>0</v>
      </c>
      <c r="C166" s="10">
        <f>'Encargos e Benefícios'!C165</f>
        <v>0</v>
      </c>
      <c r="D166" s="38"/>
      <c r="E166" s="167"/>
      <c r="F166" s="166"/>
      <c r="G166" s="165"/>
      <c r="H166" s="127"/>
      <c r="I166" s="47">
        <f>'Encargos e Benefícios'!W165*'Gastos com Pessoal'!H166</f>
        <v>0</v>
      </c>
      <c r="J166" s="47">
        <f>'Encargos e Benefícios'!X165*'Gastos com Pessoal'!H166</f>
        <v>0</v>
      </c>
      <c r="K166" s="47">
        <f>'Encargos e Benefícios'!V165*'Gastos com Pessoal'!H166</f>
        <v>0</v>
      </c>
      <c r="L166" s="47"/>
      <c r="M166" s="165">
        <v>46023</v>
      </c>
      <c r="N166" s="127">
        <v>4.4999999999999998E-2</v>
      </c>
      <c r="O166" s="47">
        <f>('Encargos e Benefícios'!W165+'Gastos com Pessoal'!I166)*N166</f>
        <v>0</v>
      </c>
      <c r="P166" s="47">
        <f>('Encargos e Benefícios'!X165+'Gastos com Pessoal'!J166)*N166</f>
        <v>0</v>
      </c>
      <c r="Q166" s="47">
        <f>('Encargos e Benefícios'!V165+'Gastos com Pessoal'!K166)*'Gastos com Pessoal'!N166</f>
        <v>0</v>
      </c>
      <c r="R166" s="47"/>
      <c r="S166" s="165"/>
      <c r="T166" s="127"/>
      <c r="U166" s="47"/>
      <c r="V166" s="47"/>
      <c r="W166" s="47"/>
      <c r="X166" s="47"/>
      <c r="Y166" s="165"/>
      <c r="Z166" s="127"/>
      <c r="AA166" s="47"/>
      <c r="AB166" s="47"/>
      <c r="AC166" s="47"/>
      <c r="AD166" s="47"/>
      <c r="AE166" s="165"/>
      <c r="AF166" s="127"/>
      <c r="AG166" s="47"/>
      <c r="AH166" s="47"/>
      <c r="AI166" s="47"/>
      <c r="AJ166" s="130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14">
        <f>IF('Encargos e Benefícios'!C165=0,0,'Encargos e Benefícios'!AD165/'Encargos e Benefícios'!C165)</f>
        <v>0</v>
      </c>
      <c r="AO166" s="32">
        <f t="shared" si="2"/>
        <v>0</v>
      </c>
      <c r="AP166" s="31"/>
      <c r="AQ166" s="31"/>
      <c r="AR166" s="203"/>
      <c r="AS166" s="32"/>
    </row>
    <row r="167" spans="1:45" ht="12.75" hidden="1">
      <c r="A167" s="48">
        <v>161</v>
      </c>
      <c r="B167" s="12">
        <f>'Encargos e Benefícios'!B166</f>
        <v>0</v>
      </c>
      <c r="C167" s="10">
        <f>'Encargos e Benefícios'!C166</f>
        <v>0</v>
      </c>
      <c r="D167" s="38"/>
      <c r="E167" s="167"/>
      <c r="F167" s="166"/>
      <c r="G167" s="165"/>
      <c r="H167" s="127"/>
      <c r="I167" s="47">
        <f>'Encargos e Benefícios'!W166*'Gastos com Pessoal'!H167</f>
        <v>0</v>
      </c>
      <c r="J167" s="47">
        <f>'Encargos e Benefícios'!X166*'Gastos com Pessoal'!H167</f>
        <v>0</v>
      </c>
      <c r="K167" s="47">
        <f>'Encargos e Benefícios'!V166*'Gastos com Pessoal'!H167</f>
        <v>0</v>
      </c>
      <c r="L167" s="47"/>
      <c r="M167" s="165">
        <v>46023</v>
      </c>
      <c r="N167" s="127">
        <v>4.4999999999999998E-2</v>
      </c>
      <c r="O167" s="47">
        <f>('Encargos e Benefícios'!W166+'Gastos com Pessoal'!I167)*N167</f>
        <v>0</v>
      </c>
      <c r="P167" s="47">
        <f>('Encargos e Benefícios'!X166+'Gastos com Pessoal'!J167)*N167</f>
        <v>0</v>
      </c>
      <c r="Q167" s="47">
        <f>('Encargos e Benefícios'!V166+'Gastos com Pessoal'!K167)*'Gastos com Pessoal'!N167</f>
        <v>0</v>
      </c>
      <c r="R167" s="47"/>
      <c r="S167" s="165"/>
      <c r="T167" s="127"/>
      <c r="U167" s="47"/>
      <c r="V167" s="47"/>
      <c r="W167" s="47"/>
      <c r="X167" s="47"/>
      <c r="Y167" s="165"/>
      <c r="Z167" s="127"/>
      <c r="AA167" s="47"/>
      <c r="AB167" s="47"/>
      <c r="AC167" s="47"/>
      <c r="AD167" s="47"/>
      <c r="AE167" s="165"/>
      <c r="AF167" s="127"/>
      <c r="AG167" s="47"/>
      <c r="AH167" s="47"/>
      <c r="AI167" s="47"/>
      <c r="AJ167" s="130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14">
        <f>IF('Encargos e Benefícios'!C166=0,0,'Encargos e Benefícios'!AD166/'Encargos e Benefícios'!C166)</f>
        <v>0</v>
      </c>
      <c r="AO167" s="32">
        <f t="shared" si="2"/>
        <v>0</v>
      </c>
      <c r="AP167" s="31"/>
      <c r="AQ167" s="31"/>
      <c r="AR167" s="203"/>
      <c r="AS167" s="32"/>
    </row>
    <row r="168" spans="1:45" ht="12.75" hidden="1">
      <c r="A168" s="48">
        <v>162</v>
      </c>
      <c r="B168" s="12">
        <f>'Encargos e Benefícios'!B167</f>
        <v>0</v>
      </c>
      <c r="C168" s="10">
        <f>'Encargos e Benefícios'!C167</f>
        <v>0</v>
      </c>
      <c r="D168" s="38"/>
      <c r="E168" s="167"/>
      <c r="F168" s="166"/>
      <c r="G168" s="165"/>
      <c r="H168" s="127"/>
      <c r="I168" s="47">
        <f>'Encargos e Benefícios'!W167*'Gastos com Pessoal'!H168</f>
        <v>0</v>
      </c>
      <c r="J168" s="47">
        <f>'Encargos e Benefícios'!X167*'Gastos com Pessoal'!H168</f>
        <v>0</v>
      </c>
      <c r="K168" s="47">
        <f>'Encargos e Benefícios'!V167*'Gastos com Pessoal'!H168</f>
        <v>0</v>
      </c>
      <c r="L168" s="47"/>
      <c r="M168" s="165">
        <v>46023</v>
      </c>
      <c r="N168" s="127">
        <v>4.4999999999999998E-2</v>
      </c>
      <c r="O168" s="47">
        <f>('Encargos e Benefícios'!W167+'Gastos com Pessoal'!I168)*N168</f>
        <v>0</v>
      </c>
      <c r="P168" s="47">
        <f>('Encargos e Benefícios'!X167+'Gastos com Pessoal'!J168)*N168</f>
        <v>0</v>
      </c>
      <c r="Q168" s="47">
        <f>('Encargos e Benefícios'!V167+'Gastos com Pessoal'!K168)*'Gastos com Pessoal'!N168</f>
        <v>0</v>
      </c>
      <c r="R168" s="47"/>
      <c r="S168" s="165"/>
      <c r="T168" s="127"/>
      <c r="U168" s="47"/>
      <c r="V168" s="47"/>
      <c r="W168" s="47"/>
      <c r="X168" s="47"/>
      <c r="Y168" s="165"/>
      <c r="Z168" s="127"/>
      <c r="AA168" s="47"/>
      <c r="AB168" s="47"/>
      <c r="AC168" s="47"/>
      <c r="AD168" s="47"/>
      <c r="AE168" s="165"/>
      <c r="AF168" s="127"/>
      <c r="AG168" s="47"/>
      <c r="AH168" s="47"/>
      <c r="AI168" s="47"/>
      <c r="AJ168" s="130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14">
        <f>IF('Encargos e Benefícios'!C167=0,0,'Encargos e Benefícios'!AD167/'Encargos e Benefícios'!C167)</f>
        <v>0</v>
      </c>
      <c r="AO168" s="32">
        <f t="shared" si="2"/>
        <v>0</v>
      </c>
      <c r="AP168" s="31"/>
      <c r="AQ168" s="31"/>
      <c r="AR168" s="203"/>
      <c r="AS168" s="32"/>
    </row>
    <row r="169" spans="1:45" ht="12.75" hidden="1">
      <c r="A169" s="48">
        <v>163</v>
      </c>
      <c r="B169" s="12">
        <f>'Encargos e Benefícios'!B168</f>
        <v>0</v>
      </c>
      <c r="C169" s="10">
        <f>'Encargos e Benefícios'!C168</f>
        <v>0</v>
      </c>
      <c r="D169" s="38"/>
      <c r="E169" s="167"/>
      <c r="F169" s="166"/>
      <c r="G169" s="165"/>
      <c r="H169" s="127"/>
      <c r="I169" s="47">
        <f>'Encargos e Benefícios'!W168*'Gastos com Pessoal'!H169</f>
        <v>0</v>
      </c>
      <c r="J169" s="47">
        <f>'Encargos e Benefícios'!X168*'Gastos com Pessoal'!H169</f>
        <v>0</v>
      </c>
      <c r="K169" s="47">
        <f>'Encargos e Benefícios'!V168*'Gastos com Pessoal'!H169</f>
        <v>0</v>
      </c>
      <c r="L169" s="47"/>
      <c r="M169" s="165">
        <v>46023</v>
      </c>
      <c r="N169" s="127">
        <v>4.4999999999999998E-2</v>
      </c>
      <c r="O169" s="47">
        <f>('Encargos e Benefícios'!W168+'Gastos com Pessoal'!I169)*N169</f>
        <v>0</v>
      </c>
      <c r="P169" s="47">
        <f>('Encargos e Benefícios'!X168+'Gastos com Pessoal'!J169)*N169</f>
        <v>0</v>
      </c>
      <c r="Q169" s="47">
        <f>('Encargos e Benefícios'!V168+'Gastos com Pessoal'!K169)*'Gastos com Pessoal'!N169</f>
        <v>0</v>
      </c>
      <c r="R169" s="47"/>
      <c r="S169" s="165"/>
      <c r="T169" s="127"/>
      <c r="U169" s="47"/>
      <c r="V169" s="47"/>
      <c r="W169" s="47"/>
      <c r="X169" s="47"/>
      <c r="Y169" s="165"/>
      <c r="Z169" s="127"/>
      <c r="AA169" s="47"/>
      <c r="AB169" s="47"/>
      <c r="AC169" s="47"/>
      <c r="AD169" s="47"/>
      <c r="AE169" s="165"/>
      <c r="AF169" s="127"/>
      <c r="AG169" s="47"/>
      <c r="AH169" s="47"/>
      <c r="AI169" s="47"/>
      <c r="AJ169" s="130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14">
        <f>IF('Encargos e Benefícios'!C168=0,0,'Encargos e Benefícios'!AD168/'Encargos e Benefícios'!C168)</f>
        <v>0</v>
      </c>
      <c r="AO169" s="32">
        <f t="shared" si="2"/>
        <v>0</v>
      </c>
      <c r="AP169" s="31"/>
      <c r="AQ169" s="31"/>
      <c r="AR169" s="203"/>
      <c r="AS169" s="32"/>
    </row>
    <row r="170" spans="1:45" ht="12.75" hidden="1">
      <c r="A170" s="48">
        <v>164</v>
      </c>
      <c r="B170" s="12">
        <f>'Encargos e Benefícios'!B169</f>
        <v>0</v>
      </c>
      <c r="C170" s="10">
        <f>'Encargos e Benefícios'!C169</f>
        <v>0</v>
      </c>
      <c r="D170" s="38"/>
      <c r="E170" s="167"/>
      <c r="F170" s="166"/>
      <c r="G170" s="165"/>
      <c r="H170" s="127"/>
      <c r="I170" s="47">
        <f>'Encargos e Benefícios'!W169*'Gastos com Pessoal'!H170</f>
        <v>0</v>
      </c>
      <c r="J170" s="47">
        <f>'Encargos e Benefícios'!X169*'Gastos com Pessoal'!H170</f>
        <v>0</v>
      </c>
      <c r="K170" s="47">
        <f>'Encargos e Benefícios'!V169*'Gastos com Pessoal'!H170</f>
        <v>0</v>
      </c>
      <c r="L170" s="47"/>
      <c r="M170" s="165">
        <v>46023</v>
      </c>
      <c r="N170" s="127">
        <v>4.4999999999999998E-2</v>
      </c>
      <c r="O170" s="47">
        <f>('Encargos e Benefícios'!W169+'Gastos com Pessoal'!I170)*N170</f>
        <v>0</v>
      </c>
      <c r="P170" s="47">
        <f>('Encargos e Benefícios'!X169+'Gastos com Pessoal'!J170)*N170</f>
        <v>0</v>
      </c>
      <c r="Q170" s="47">
        <f>('Encargos e Benefícios'!V169+'Gastos com Pessoal'!K170)*'Gastos com Pessoal'!N170</f>
        <v>0</v>
      </c>
      <c r="R170" s="47"/>
      <c r="S170" s="165"/>
      <c r="T170" s="127"/>
      <c r="U170" s="47"/>
      <c r="V170" s="47"/>
      <c r="W170" s="47"/>
      <c r="X170" s="47"/>
      <c r="Y170" s="165"/>
      <c r="Z170" s="127"/>
      <c r="AA170" s="47"/>
      <c r="AB170" s="47"/>
      <c r="AC170" s="47"/>
      <c r="AD170" s="47"/>
      <c r="AE170" s="165"/>
      <c r="AF170" s="127"/>
      <c r="AG170" s="47"/>
      <c r="AH170" s="47"/>
      <c r="AI170" s="47"/>
      <c r="AJ170" s="130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14">
        <f>IF('Encargos e Benefícios'!C169=0,0,'Encargos e Benefícios'!AD169/'Encargos e Benefícios'!C169)</f>
        <v>0</v>
      </c>
      <c r="AO170" s="32">
        <f t="shared" si="2"/>
        <v>0</v>
      </c>
      <c r="AP170" s="31"/>
      <c r="AQ170" s="31"/>
      <c r="AR170" s="203"/>
      <c r="AS170" s="32"/>
    </row>
    <row r="171" spans="1:45" ht="12.75" hidden="1">
      <c r="A171" s="48">
        <v>165</v>
      </c>
      <c r="B171" s="12">
        <f>'Encargos e Benefícios'!B170</f>
        <v>0</v>
      </c>
      <c r="C171" s="10">
        <f>'Encargos e Benefícios'!C170</f>
        <v>0</v>
      </c>
      <c r="D171" s="38"/>
      <c r="E171" s="167"/>
      <c r="F171" s="166"/>
      <c r="G171" s="165"/>
      <c r="H171" s="127"/>
      <c r="I171" s="47">
        <f>'Encargos e Benefícios'!W170*'Gastos com Pessoal'!H171</f>
        <v>0</v>
      </c>
      <c r="J171" s="47">
        <f>'Encargos e Benefícios'!X170*'Gastos com Pessoal'!H171</f>
        <v>0</v>
      </c>
      <c r="K171" s="47">
        <f>'Encargos e Benefícios'!V170*'Gastos com Pessoal'!H171</f>
        <v>0</v>
      </c>
      <c r="L171" s="47"/>
      <c r="M171" s="165">
        <v>46023</v>
      </c>
      <c r="N171" s="127">
        <v>4.4999999999999998E-2</v>
      </c>
      <c r="O171" s="47">
        <f>('Encargos e Benefícios'!W170+'Gastos com Pessoal'!I171)*N171</f>
        <v>0</v>
      </c>
      <c r="P171" s="47">
        <f>('Encargos e Benefícios'!X170+'Gastos com Pessoal'!J171)*N171</f>
        <v>0</v>
      </c>
      <c r="Q171" s="47">
        <f>('Encargos e Benefícios'!V170+'Gastos com Pessoal'!K171)*'Gastos com Pessoal'!N171</f>
        <v>0</v>
      </c>
      <c r="R171" s="47"/>
      <c r="S171" s="165"/>
      <c r="T171" s="127"/>
      <c r="U171" s="47"/>
      <c r="V171" s="47"/>
      <c r="W171" s="47"/>
      <c r="X171" s="47"/>
      <c r="Y171" s="165"/>
      <c r="Z171" s="127"/>
      <c r="AA171" s="47"/>
      <c r="AB171" s="47"/>
      <c r="AC171" s="47"/>
      <c r="AD171" s="47"/>
      <c r="AE171" s="165"/>
      <c r="AF171" s="127"/>
      <c r="AG171" s="47"/>
      <c r="AH171" s="47"/>
      <c r="AI171" s="47"/>
      <c r="AJ171" s="130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14">
        <f>IF('Encargos e Benefícios'!C170=0,0,'Encargos e Benefícios'!AD170/'Encargos e Benefícios'!C170)</f>
        <v>0</v>
      </c>
      <c r="AO171" s="32">
        <f t="shared" si="2"/>
        <v>0</v>
      </c>
      <c r="AP171" s="31"/>
      <c r="AQ171" s="31"/>
      <c r="AR171" s="203"/>
      <c r="AS171" s="32"/>
    </row>
    <row r="172" spans="1:45" ht="12.75" hidden="1">
      <c r="A172" s="48">
        <v>166</v>
      </c>
      <c r="B172" s="12">
        <f>'Encargos e Benefícios'!B171</f>
        <v>0</v>
      </c>
      <c r="C172" s="10">
        <f>'Encargos e Benefícios'!C171</f>
        <v>0</v>
      </c>
      <c r="D172" s="38"/>
      <c r="E172" s="167"/>
      <c r="F172" s="166"/>
      <c r="G172" s="165"/>
      <c r="H172" s="127"/>
      <c r="I172" s="47">
        <f>'Encargos e Benefícios'!W171*'Gastos com Pessoal'!H172</f>
        <v>0</v>
      </c>
      <c r="J172" s="47">
        <f>'Encargos e Benefícios'!X171*'Gastos com Pessoal'!H172</f>
        <v>0</v>
      </c>
      <c r="K172" s="47">
        <f>'Encargos e Benefícios'!V171*'Gastos com Pessoal'!H172</f>
        <v>0</v>
      </c>
      <c r="L172" s="47"/>
      <c r="M172" s="165">
        <v>46023</v>
      </c>
      <c r="N172" s="127">
        <v>4.4999999999999998E-2</v>
      </c>
      <c r="O172" s="47">
        <f>('Encargos e Benefícios'!W171+'Gastos com Pessoal'!I172)*N172</f>
        <v>0</v>
      </c>
      <c r="P172" s="47">
        <f>('Encargos e Benefícios'!X171+'Gastos com Pessoal'!J172)*N172</f>
        <v>0</v>
      </c>
      <c r="Q172" s="47">
        <f>('Encargos e Benefícios'!V171+'Gastos com Pessoal'!K172)*'Gastos com Pessoal'!N172</f>
        <v>0</v>
      </c>
      <c r="R172" s="47"/>
      <c r="S172" s="165"/>
      <c r="T172" s="127"/>
      <c r="U172" s="47"/>
      <c r="V172" s="47"/>
      <c r="W172" s="47"/>
      <c r="X172" s="47"/>
      <c r="Y172" s="165"/>
      <c r="Z172" s="127"/>
      <c r="AA172" s="47"/>
      <c r="AB172" s="47"/>
      <c r="AC172" s="47"/>
      <c r="AD172" s="47"/>
      <c r="AE172" s="165"/>
      <c r="AF172" s="127"/>
      <c r="AG172" s="47"/>
      <c r="AH172" s="47"/>
      <c r="AI172" s="47"/>
      <c r="AJ172" s="130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14">
        <f>IF('Encargos e Benefícios'!C171=0,0,'Encargos e Benefícios'!AD171/'Encargos e Benefícios'!C171)</f>
        <v>0</v>
      </c>
      <c r="AO172" s="32">
        <f t="shared" si="2"/>
        <v>0</v>
      </c>
      <c r="AP172" s="31"/>
      <c r="AQ172" s="31"/>
      <c r="AR172" s="203"/>
      <c r="AS172" s="32"/>
    </row>
    <row r="173" spans="1:45" ht="12.75" hidden="1">
      <c r="A173" s="48">
        <v>167</v>
      </c>
      <c r="B173" s="12">
        <f>'Encargos e Benefícios'!B172</f>
        <v>0</v>
      </c>
      <c r="C173" s="10">
        <f>'Encargos e Benefícios'!C172</f>
        <v>0</v>
      </c>
      <c r="D173" s="38"/>
      <c r="E173" s="167"/>
      <c r="F173" s="166"/>
      <c r="G173" s="165"/>
      <c r="H173" s="127"/>
      <c r="I173" s="47">
        <f>'Encargos e Benefícios'!W172*'Gastos com Pessoal'!H173</f>
        <v>0</v>
      </c>
      <c r="J173" s="47">
        <f>'Encargos e Benefícios'!X172*'Gastos com Pessoal'!H173</f>
        <v>0</v>
      </c>
      <c r="K173" s="47">
        <f>'Encargos e Benefícios'!V172*'Gastos com Pessoal'!H173</f>
        <v>0</v>
      </c>
      <c r="L173" s="47"/>
      <c r="M173" s="165">
        <v>46023</v>
      </c>
      <c r="N173" s="127">
        <v>4.4999999999999998E-2</v>
      </c>
      <c r="O173" s="47">
        <f>('Encargos e Benefícios'!W172+'Gastos com Pessoal'!I173)*N173</f>
        <v>0</v>
      </c>
      <c r="P173" s="47">
        <f>('Encargos e Benefícios'!X172+'Gastos com Pessoal'!J173)*N173</f>
        <v>0</v>
      </c>
      <c r="Q173" s="47">
        <f>('Encargos e Benefícios'!V172+'Gastos com Pessoal'!K173)*'Gastos com Pessoal'!N173</f>
        <v>0</v>
      </c>
      <c r="R173" s="47"/>
      <c r="S173" s="165"/>
      <c r="T173" s="127"/>
      <c r="U173" s="47"/>
      <c r="V173" s="47"/>
      <c r="W173" s="47"/>
      <c r="X173" s="47"/>
      <c r="Y173" s="165"/>
      <c r="Z173" s="127"/>
      <c r="AA173" s="47"/>
      <c r="AB173" s="47"/>
      <c r="AC173" s="47"/>
      <c r="AD173" s="47"/>
      <c r="AE173" s="165"/>
      <c r="AF173" s="127"/>
      <c r="AG173" s="47"/>
      <c r="AH173" s="47"/>
      <c r="AI173" s="47"/>
      <c r="AJ173" s="130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14">
        <f>IF('Encargos e Benefícios'!C172=0,0,'Encargos e Benefícios'!AD172/'Encargos e Benefícios'!C172)</f>
        <v>0</v>
      </c>
      <c r="AO173" s="32">
        <f t="shared" si="2"/>
        <v>0</v>
      </c>
      <c r="AP173" s="31"/>
      <c r="AQ173" s="31"/>
      <c r="AR173" s="203"/>
      <c r="AS173" s="32"/>
    </row>
    <row r="174" spans="1:45" ht="12.75" hidden="1">
      <c r="A174" s="48">
        <v>168</v>
      </c>
      <c r="B174" s="12">
        <f>'Encargos e Benefícios'!B173</f>
        <v>0</v>
      </c>
      <c r="C174" s="10">
        <f>'Encargos e Benefícios'!C173</f>
        <v>0</v>
      </c>
      <c r="D174" s="38"/>
      <c r="E174" s="167"/>
      <c r="F174" s="166"/>
      <c r="G174" s="165"/>
      <c r="H174" s="127"/>
      <c r="I174" s="47">
        <f>'Encargos e Benefícios'!W173*'Gastos com Pessoal'!H174</f>
        <v>0</v>
      </c>
      <c r="J174" s="47">
        <f>'Encargos e Benefícios'!X173*'Gastos com Pessoal'!H174</f>
        <v>0</v>
      </c>
      <c r="K174" s="47">
        <f>'Encargos e Benefícios'!V173*'Gastos com Pessoal'!H174</f>
        <v>0</v>
      </c>
      <c r="L174" s="47"/>
      <c r="M174" s="165">
        <v>46023</v>
      </c>
      <c r="N174" s="127">
        <v>4.4999999999999998E-2</v>
      </c>
      <c r="O174" s="47">
        <f>('Encargos e Benefícios'!W173+'Gastos com Pessoal'!I174)*N174</f>
        <v>0</v>
      </c>
      <c r="P174" s="47">
        <f>('Encargos e Benefícios'!X173+'Gastos com Pessoal'!J174)*N174</f>
        <v>0</v>
      </c>
      <c r="Q174" s="47">
        <f>('Encargos e Benefícios'!V173+'Gastos com Pessoal'!K174)*'Gastos com Pessoal'!N174</f>
        <v>0</v>
      </c>
      <c r="R174" s="47"/>
      <c r="S174" s="165"/>
      <c r="T174" s="127"/>
      <c r="U174" s="47"/>
      <c r="V174" s="47"/>
      <c r="W174" s="47"/>
      <c r="X174" s="47"/>
      <c r="Y174" s="165"/>
      <c r="Z174" s="127"/>
      <c r="AA174" s="47"/>
      <c r="AB174" s="47"/>
      <c r="AC174" s="47"/>
      <c r="AD174" s="47"/>
      <c r="AE174" s="165"/>
      <c r="AF174" s="127"/>
      <c r="AG174" s="47"/>
      <c r="AH174" s="47"/>
      <c r="AI174" s="47"/>
      <c r="AJ174" s="130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14">
        <f>IF('Encargos e Benefícios'!C173=0,0,'Encargos e Benefícios'!AD173/'Encargos e Benefícios'!C173)</f>
        <v>0</v>
      </c>
      <c r="AO174" s="32">
        <f t="shared" si="2"/>
        <v>0</v>
      </c>
      <c r="AP174" s="31"/>
      <c r="AQ174" s="31"/>
      <c r="AR174" s="203"/>
      <c r="AS174" s="32"/>
    </row>
    <row r="175" spans="1:45" ht="12.75" hidden="1">
      <c r="A175" s="48">
        <v>169</v>
      </c>
      <c r="B175" s="12">
        <f>'Encargos e Benefícios'!B174</f>
        <v>0</v>
      </c>
      <c r="C175" s="10">
        <f>'Encargos e Benefícios'!C174</f>
        <v>0</v>
      </c>
      <c r="D175" s="38"/>
      <c r="E175" s="167"/>
      <c r="F175" s="166"/>
      <c r="G175" s="165"/>
      <c r="H175" s="127"/>
      <c r="I175" s="47">
        <f>'Encargos e Benefícios'!W174*'Gastos com Pessoal'!H175</f>
        <v>0</v>
      </c>
      <c r="J175" s="47">
        <f>'Encargos e Benefícios'!X174*'Gastos com Pessoal'!H175</f>
        <v>0</v>
      </c>
      <c r="K175" s="47">
        <f>'Encargos e Benefícios'!V174*'Gastos com Pessoal'!H175</f>
        <v>0</v>
      </c>
      <c r="L175" s="47"/>
      <c r="M175" s="165">
        <v>46023</v>
      </c>
      <c r="N175" s="127">
        <v>4.4999999999999998E-2</v>
      </c>
      <c r="O175" s="47">
        <f>('Encargos e Benefícios'!W174+'Gastos com Pessoal'!I175)*N175</f>
        <v>0</v>
      </c>
      <c r="P175" s="47">
        <f>('Encargos e Benefícios'!X174+'Gastos com Pessoal'!J175)*N175</f>
        <v>0</v>
      </c>
      <c r="Q175" s="47">
        <f>('Encargos e Benefícios'!V174+'Gastos com Pessoal'!K175)*'Gastos com Pessoal'!N175</f>
        <v>0</v>
      </c>
      <c r="R175" s="47"/>
      <c r="S175" s="165"/>
      <c r="T175" s="127"/>
      <c r="U175" s="47"/>
      <c r="V175" s="47"/>
      <c r="W175" s="47"/>
      <c r="X175" s="47"/>
      <c r="Y175" s="165"/>
      <c r="Z175" s="127"/>
      <c r="AA175" s="47"/>
      <c r="AB175" s="47"/>
      <c r="AC175" s="47"/>
      <c r="AD175" s="47"/>
      <c r="AE175" s="165"/>
      <c r="AF175" s="127"/>
      <c r="AG175" s="47"/>
      <c r="AH175" s="47"/>
      <c r="AI175" s="47"/>
      <c r="AJ175" s="130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14">
        <f>IF('Encargos e Benefícios'!C174=0,0,'Encargos e Benefícios'!AD174/'Encargos e Benefícios'!C174)</f>
        <v>0</v>
      </c>
      <c r="AO175" s="32">
        <f t="shared" si="2"/>
        <v>0</v>
      </c>
      <c r="AP175" s="31"/>
      <c r="AQ175" s="31"/>
      <c r="AR175" s="203"/>
      <c r="AS175" s="32"/>
    </row>
    <row r="176" spans="1:45" ht="12.75" hidden="1">
      <c r="A176" s="48">
        <v>170</v>
      </c>
      <c r="B176" s="12">
        <f>'Encargos e Benefícios'!B175</f>
        <v>0</v>
      </c>
      <c r="C176" s="10">
        <f>'Encargos e Benefícios'!C175</f>
        <v>0</v>
      </c>
      <c r="D176" s="38"/>
      <c r="E176" s="167"/>
      <c r="F176" s="166"/>
      <c r="G176" s="165"/>
      <c r="H176" s="127"/>
      <c r="I176" s="47">
        <f>'Encargos e Benefícios'!W175*'Gastos com Pessoal'!H176</f>
        <v>0</v>
      </c>
      <c r="J176" s="47">
        <f>'Encargos e Benefícios'!X175*'Gastos com Pessoal'!H176</f>
        <v>0</v>
      </c>
      <c r="K176" s="47">
        <f>'Encargos e Benefícios'!V175*'Gastos com Pessoal'!H176</f>
        <v>0</v>
      </c>
      <c r="L176" s="47"/>
      <c r="M176" s="165">
        <v>46023</v>
      </c>
      <c r="N176" s="127">
        <v>4.4999999999999998E-2</v>
      </c>
      <c r="O176" s="47">
        <f>('Encargos e Benefícios'!W175+'Gastos com Pessoal'!I176)*N176</f>
        <v>0</v>
      </c>
      <c r="P176" s="47">
        <f>('Encargos e Benefícios'!X175+'Gastos com Pessoal'!J176)*N176</f>
        <v>0</v>
      </c>
      <c r="Q176" s="47">
        <f>('Encargos e Benefícios'!V175+'Gastos com Pessoal'!K176)*'Gastos com Pessoal'!N176</f>
        <v>0</v>
      </c>
      <c r="R176" s="47"/>
      <c r="S176" s="165"/>
      <c r="T176" s="127"/>
      <c r="U176" s="47"/>
      <c r="V176" s="47"/>
      <c r="W176" s="47"/>
      <c r="X176" s="47"/>
      <c r="Y176" s="165"/>
      <c r="Z176" s="127"/>
      <c r="AA176" s="47"/>
      <c r="AB176" s="47"/>
      <c r="AC176" s="47"/>
      <c r="AD176" s="47"/>
      <c r="AE176" s="165"/>
      <c r="AF176" s="127"/>
      <c r="AG176" s="47"/>
      <c r="AH176" s="47"/>
      <c r="AI176" s="47"/>
      <c r="AJ176" s="130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14">
        <f>IF('Encargos e Benefícios'!C175=0,0,'Encargos e Benefícios'!AD175/'Encargos e Benefícios'!C175)</f>
        <v>0</v>
      </c>
      <c r="AO176" s="32">
        <f t="shared" si="2"/>
        <v>0</v>
      </c>
      <c r="AP176" s="31"/>
      <c r="AQ176" s="31"/>
      <c r="AR176" s="203"/>
      <c r="AS176" s="32"/>
    </row>
    <row r="177" spans="1:45" ht="12.75" hidden="1">
      <c r="A177" s="48">
        <v>171</v>
      </c>
      <c r="B177" s="12">
        <f>'Encargos e Benefícios'!B176</f>
        <v>0</v>
      </c>
      <c r="C177" s="10">
        <f>'Encargos e Benefícios'!C176</f>
        <v>0</v>
      </c>
      <c r="D177" s="38"/>
      <c r="E177" s="167"/>
      <c r="F177" s="166"/>
      <c r="G177" s="165"/>
      <c r="H177" s="127"/>
      <c r="I177" s="47">
        <f>'Encargos e Benefícios'!W176*'Gastos com Pessoal'!H177</f>
        <v>0</v>
      </c>
      <c r="J177" s="47">
        <f>'Encargos e Benefícios'!X176*'Gastos com Pessoal'!H177</f>
        <v>0</v>
      </c>
      <c r="K177" s="47">
        <f>'Encargos e Benefícios'!V176*'Gastos com Pessoal'!H177</f>
        <v>0</v>
      </c>
      <c r="L177" s="47"/>
      <c r="M177" s="165">
        <v>46023</v>
      </c>
      <c r="N177" s="127">
        <v>4.4999999999999998E-2</v>
      </c>
      <c r="O177" s="47">
        <f>('Encargos e Benefícios'!W176+'Gastos com Pessoal'!I177)*N177</f>
        <v>0</v>
      </c>
      <c r="P177" s="47">
        <f>('Encargos e Benefícios'!X176+'Gastos com Pessoal'!J177)*N177</f>
        <v>0</v>
      </c>
      <c r="Q177" s="47">
        <f>('Encargos e Benefícios'!V176+'Gastos com Pessoal'!K177)*'Gastos com Pessoal'!N177</f>
        <v>0</v>
      </c>
      <c r="R177" s="47"/>
      <c r="S177" s="165"/>
      <c r="T177" s="127"/>
      <c r="U177" s="47"/>
      <c r="V177" s="47"/>
      <c r="W177" s="47"/>
      <c r="X177" s="47"/>
      <c r="Y177" s="165"/>
      <c r="Z177" s="127"/>
      <c r="AA177" s="47"/>
      <c r="AB177" s="47"/>
      <c r="AC177" s="47"/>
      <c r="AD177" s="47"/>
      <c r="AE177" s="165"/>
      <c r="AF177" s="127"/>
      <c r="AG177" s="47"/>
      <c r="AH177" s="47"/>
      <c r="AI177" s="47"/>
      <c r="AJ177" s="130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14">
        <f>IF('Encargos e Benefícios'!C176=0,0,'Encargos e Benefícios'!AD176/'Encargos e Benefícios'!C176)</f>
        <v>0</v>
      </c>
      <c r="AO177" s="32">
        <f t="shared" si="2"/>
        <v>0</v>
      </c>
      <c r="AP177" s="31"/>
      <c r="AQ177" s="31"/>
      <c r="AR177" s="203"/>
      <c r="AS177" s="32"/>
    </row>
    <row r="178" spans="1:45" ht="12.75" hidden="1">
      <c r="A178" s="48">
        <v>172</v>
      </c>
      <c r="B178" s="12">
        <f>'Encargos e Benefícios'!B177</f>
        <v>0</v>
      </c>
      <c r="C178" s="10">
        <f>'Encargos e Benefícios'!C177</f>
        <v>0</v>
      </c>
      <c r="D178" s="38"/>
      <c r="E178" s="167"/>
      <c r="F178" s="166"/>
      <c r="G178" s="165"/>
      <c r="H178" s="127"/>
      <c r="I178" s="47">
        <f>'Encargos e Benefícios'!W177*'Gastos com Pessoal'!H178</f>
        <v>0</v>
      </c>
      <c r="J178" s="47">
        <f>'Encargos e Benefícios'!X177*'Gastos com Pessoal'!H178</f>
        <v>0</v>
      </c>
      <c r="K178" s="47">
        <f>'Encargos e Benefícios'!V177*'Gastos com Pessoal'!H178</f>
        <v>0</v>
      </c>
      <c r="L178" s="47"/>
      <c r="M178" s="165">
        <v>46023</v>
      </c>
      <c r="N178" s="127">
        <v>4.4999999999999998E-2</v>
      </c>
      <c r="O178" s="47">
        <f>('Encargos e Benefícios'!W177+'Gastos com Pessoal'!I178)*N178</f>
        <v>0</v>
      </c>
      <c r="P178" s="47">
        <f>('Encargos e Benefícios'!X177+'Gastos com Pessoal'!J178)*N178</f>
        <v>0</v>
      </c>
      <c r="Q178" s="47">
        <f>('Encargos e Benefícios'!V177+'Gastos com Pessoal'!K178)*'Gastos com Pessoal'!N178</f>
        <v>0</v>
      </c>
      <c r="R178" s="47"/>
      <c r="S178" s="165"/>
      <c r="T178" s="127"/>
      <c r="U178" s="47"/>
      <c r="V178" s="47"/>
      <c r="W178" s="47"/>
      <c r="X178" s="47"/>
      <c r="Y178" s="165"/>
      <c r="Z178" s="127"/>
      <c r="AA178" s="47"/>
      <c r="AB178" s="47"/>
      <c r="AC178" s="47"/>
      <c r="AD178" s="47"/>
      <c r="AE178" s="165"/>
      <c r="AF178" s="127"/>
      <c r="AG178" s="47"/>
      <c r="AH178" s="47"/>
      <c r="AI178" s="47"/>
      <c r="AJ178" s="130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14">
        <f>IF('Encargos e Benefícios'!C177=0,0,'Encargos e Benefícios'!AD177/'Encargos e Benefícios'!C177)</f>
        <v>0</v>
      </c>
      <c r="AO178" s="32">
        <f t="shared" si="2"/>
        <v>0</v>
      </c>
      <c r="AP178" s="31"/>
      <c r="AQ178" s="31"/>
      <c r="AR178" s="203"/>
      <c r="AS178" s="32"/>
    </row>
    <row r="179" spans="1:45" ht="12.75" hidden="1">
      <c r="A179" s="48">
        <v>173</v>
      </c>
      <c r="B179" s="12">
        <f>'Encargos e Benefícios'!B178</f>
        <v>0</v>
      </c>
      <c r="C179" s="10">
        <f>'Encargos e Benefícios'!C178</f>
        <v>0</v>
      </c>
      <c r="D179" s="38"/>
      <c r="E179" s="167"/>
      <c r="F179" s="166"/>
      <c r="G179" s="165"/>
      <c r="H179" s="127"/>
      <c r="I179" s="47">
        <f>'Encargos e Benefícios'!W178*'Gastos com Pessoal'!H179</f>
        <v>0</v>
      </c>
      <c r="J179" s="47">
        <f>'Encargos e Benefícios'!X178*'Gastos com Pessoal'!H179</f>
        <v>0</v>
      </c>
      <c r="K179" s="47">
        <f>'Encargos e Benefícios'!V178*'Gastos com Pessoal'!H179</f>
        <v>0</v>
      </c>
      <c r="L179" s="47"/>
      <c r="M179" s="165">
        <v>46023</v>
      </c>
      <c r="N179" s="127">
        <v>4.4999999999999998E-2</v>
      </c>
      <c r="O179" s="47">
        <f>('Encargos e Benefícios'!W178+'Gastos com Pessoal'!I179)*N179</f>
        <v>0</v>
      </c>
      <c r="P179" s="47">
        <f>('Encargos e Benefícios'!X178+'Gastos com Pessoal'!J179)*N179</f>
        <v>0</v>
      </c>
      <c r="Q179" s="47">
        <f>('Encargos e Benefícios'!V178+'Gastos com Pessoal'!K179)*'Gastos com Pessoal'!N179</f>
        <v>0</v>
      </c>
      <c r="R179" s="47"/>
      <c r="S179" s="165"/>
      <c r="T179" s="127"/>
      <c r="U179" s="47"/>
      <c r="V179" s="47"/>
      <c r="W179" s="47"/>
      <c r="X179" s="47"/>
      <c r="Y179" s="165"/>
      <c r="Z179" s="127"/>
      <c r="AA179" s="47"/>
      <c r="AB179" s="47"/>
      <c r="AC179" s="47"/>
      <c r="AD179" s="47"/>
      <c r="AE179" s="165"/>
      <c r="AF179" s="127"/>
      <c r="AG179" s="47"/>
      <c r="AH179" s="47"/>
      <c r="AI179" s="47"/>
      <c r="AJ179" s="130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14">
        <f>IF('Encargos e Benefícios'!C178=0,0,'Encargos e Benefícios'!AD178/'Encargos e Benefícios'!C178)</f>
        <v>0</v>
      </c>
      <c r="AO179" s="32">
        <f t="shared" si="2"/>
        <v>0</v>
      </c>
      <c r="AP179" s="31"/>
      <c r="AQ179" s="31"/>
      <c r="AR179" s="203"/>
      <c r="AS179" s="32"/>
    </row>
    <row r="180" spans="1:45" ht="12.75" hidden="1">
      <c r="A180" s="48">
        <v>174</v>
      </c>
      <c r="B180" s="12">
        <f>'Encargos e Benefícios'!B179</f>
        <v>0</v>
      </c>
      <c r="C180" s="10">
        <f>'Encargos e Benefícios'!C179</f>
        <v>0</v>
      </c>
      <c r="D180" s="38"/>
      <c r="E180" s="167"/>
      <c r="F180" s="166"/>
      <c r="G180" s="165"/>
      <c r="H180" s="127"/>
      <c r="I180" s="47">
        <f>'Encargos e Benefícios'!W179*'Gastos com Pessoal'!H180</f>
        <v>0</v>
      </c>
      <c r="J180" s="47">
        <f>'Encargos e Benefícios'!X179*'Gastos com Pessoal'!H180</f>
        <v>0</v>
      </c>
      <c r="K180" s="47">
        <f>'Encargos e Benefícios'!V179*'Gastos com Pessoal'!H180</f>
        <v>0</v>
      </c>
      <c r="L180" s="47"/>
      <c r="M180" s="165">
        <v>46023</v>
      </c>
      <c r="N180" s="127">
        <v>4.4999999999999998E-2</v>
      </c>
      <c r="O180" s="47">
        <f>('Encargos e Benefícios'!W179+'Gastos com Pessoal'!I180)*N180</f>
        <v>0</v>
      </c>
      <c r="P180" s="47">
        <f>('Encargos e Benefícios'!X179+'Gastos com Pessoal'!J180)*N180</f>
        <v>0</v>
      </c>
      <c r="Q180" s="47">
        <f>('Encargos e Benefícios'!V179+'Gastos com Pessoal'!K180)*'Gastos com Pessoal'!N180</f>
        <v>0</v>
      </c>
      <c r="R180" s="47"/>
      <c r="S180" s="165"/>
      <c r="T180" s="127"/>
      <c r="U180" s="47"/>
      <c r="V180" s="47"/>
      <c r="W180" s="47"/>
      <c r="X180" s="47"/>
      <c r="Y180" s="165"/>
      <c r="Z180" s="127"/>
      <c r="AA180" s="47"/>
      <c r="AB180" s="47"/>
      <c r="AC180" s="47"/>
      <c r="AD180" s="47"/>
      <c r="AE180" s="165"/>
      <c r="AF180" s="127"/>
      <c r="AG180" s="47"/>
      <c r="AH180" s="47"/>
      <c r="AI180" s="47"/>
      <c r="AJ180" s="130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14">
        <f>IF('Encargos e Benefícios'!C179=0,0,'Encargos e Benefícios'!AD179/'Encargos e Benefícios'!C179)</f>
        <v>0</v>
      </c>
      <c r="AO180" s="32">
        <f t="shared" si="2"/>
        <v>0</v>
      </c>
      <c r="AP180" s="31"/>
      <c r="AQ180" s="31"/>
      <c r="AR180" s="203"/>
      <c r="AS180" s="32"/>
    </row>
    <row r="181" spans="1:45" ht="12.75" hidden="1">
      <c r="A181" s="48">
        <v>175</v>
      </c>
      <c r="B181" s="12">
        <f>'Encargos e Benefícios'!B180</f>
        <v>0</v>
      </c>
      <c r="C181" s="10">
        <f>'Encargos e Benefícios'!C180</f>
        <v>0</v>
      </c>
      <c r="D181" s="38"/>
      <c r="E181" s="167"/>
      <c r="F181" s="166"/>
      <c r="G181" s="165"/>
      <c r="H181" s="127"/>
      <c r="I181" s="47">
        <f>'Encargos e Benefícios'!W180*'Gastos com Pessoal'!H181</f>
        <v>0</v>
      </c>
      <c r="J181" s="47">
        <f>'Encargos e Benefícios'!X180*'Gastos com Pessoal'!H181</f>
        <v>0</v>
      </c>
      <c r="K181" s="47">
        <f>'Encargos e Benefícios'!V180*'Gastos com Pessoal'!H181</f>
        <v>0</v>
      </c>
      <c r="L181" s="47"/>
      <c r="M181" s="165">
        <v>46023</v>
      </c>
      <c r="N181" s="127">
        <v>4.4999999999999998E-2</v>
      </c>
      <c r="O181" s="47">
        <f>('Encargos e Benefícios'!W180+'Gastos com Pessoal'!I181)*N181</f>
        <v>0</v>
      </c>
      <c r="P181" s="47">
        <f>('Encargos e Benefícios'!X180+'Gastos com Pessoal'!J181)*N181</f>
        <v>0</v>
      </c>
      <c r="Q181" s="47">
        <f>('Encargos e Benefícios'!V180+'Gastos com Pessoal'!K181)*'Gastos com Pessoal'!N181</f>
        <v>0</v>
      </c>
      <c r="R181" s="47"/>
      <c r="S181" s="165"/>
      <c r="T181" s="127"/>
      <c r="U181" s="47"/>
      <c r="V181" s="47"/>
      <c r="W181" s="47"/>
      <c r="X181" s="47"/>
      <c r="Y181" s="165"/>
      <c r="Z181" s="127"/>
      <c r="AA181" s="47"/>
      <c r="AB181" s="47"/>
      <c r="AC181" s="47"/>
      <c r="AD181" s="47"/>
      <c r="AE181" s="165"/>
      <c r="AF181" s="127"/>
      <c r="AG181" s="47"/>
      <c r="AH181" s="47"/>
      <c r="AI181" s="47"/>
      <c r="AJ181" s="130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14">
        <f>IF('Encargos e Benefícios'!C180=0,0,'Encargos e Benefícios'!AD180/'Encargos e Benefícios'!C180)</f>
        <v>0</v>
      </c>
      <c r="AO181" s="32">
        <f t="shared" si="2"/>
        <v>0</v>
      </c>
      <c r="AP181" s="31"/>
      <c r="AQ181" s="31"/>
      <c r="AR181" s="203"/>
      <c r="AS181" s="32"/>
    </row>
    <row r="182" spans="1:45" ht="12.75" hidden="1">
      <c r="A182" s="48">
        <v>176</v>
      </c>
      <c r="B182" s="12">
        <f>'Encargos e Benefícios'!B181</f>
        <v>0</v>
      </c>
      <c r="C182" s="10">
        <f>'Encargos e Benefícios'!C181</f>
        <v>0</v>
      </c>
      <c r="D182" s="38"/>
      <c r="E182" s="167"/>
      <c r="F182" s="166"/>
      <c r="G182" s="165"/>
      <c r="H182" s="127"/>
      <c r="I182" s="47">
        <f>'Encargos e Benefícios'!W181*'Gastos com Pessoal'!H182</f>
        <v>0</v>
      </c>
      <c r="J182" s="47">
        <f>'Encargos e Benefícios'!X181*'Gastos com Pessoal'!H182</f>
        <v>0</v>
      </c>
      <c r="K182" s="47">
        <f>'Encargos e Benefícios'!V181*'Gastos com Pessoal'!H182</f>
        <v>0</v>
      </c>
      <c r="L182" s="47"/>
      <c r="M182" s="165">
        <v>46023</v>
      </c>
      <c r="N182" s="127">
        <v>4.4999999999999998E-2</v>
      </c>
      <c r="O182" s="47">
        <f>('Encargos e Benefícios'!W181+'Gastos com Pessoal'!I182)*N182</f>
        <v>0</v>
      </c>
      <c r="P182" s="47">
        <f>('Encargos e Benefícios'!X181+'Gastos com Pessoal'!J182)*N182</f>
        <v>0</v>
      </c>
      <c r="Q182" s="47">
        <f>('Encargos e Benefícios'!V181+'Gastos com Pessoal'!K182)*'Gastos com Pessoal'!N182</f>
        <v>0</v>
      </c>
      <c r="R182" s="47"/>
      <c r="S182" s="165"/>
      <c r="T182" s="127"/>
      <c r="U182" s="47"/>
      <c r="V182" s="47"/>
      <c r="W182" s="47"/>
      <c r="X182" s="47"/>
      <c r="Y182" s="165"/>
      <c r="Z182" s="127"/>
      <c r="AA182" s="47"/>
      <c r="AB182" s="47"/>
      <c r="AC182" s="47"/>
      <c r="AD182" s="47"/>
      <c r="AE182" s="165"/>
      <c r="AF182" s="127"/>
      <c r="AG182" s="47"/>
      <c r="AH182" s="47"/>
      <c r="AI182" s="47"/>
      <c r="AJ182" s="130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14">
        <f>IF('Encargos e Benefícios'!C181=0,0,'Encargos e Benefícios'!AD181/'Encargos e Benefícios'!C181)</f>
        <v>0</v>
      </c>
      <c r="AO182" s="32">
        <f t="shared" si="2"/>
        <v>0</v>
      </c>
      <c r="AP182" s="31"/>
      <c r="AQ182" s="31"/>
      <c r="AR182" s="203"/>
      <c r="AS182" s="32"/>
    </row>
    <row r="183" spans="1:45" ht="12.75" hidden="1">
      <c r="A183" s="48">
        <v>177</v>
      </c>
      <c r="B183" s="12">
        <f>'Encargos e Benefícios'!B182</f>
        <v>0</v>
      </c>
      <c r="C183" s="10">
        <f>'Encargos e Benefícios'!C182</f>
        <v>0</v>
      </c>
      <c r="D183" s="38"/>
      <c r="E183" s="167"/>
      <c r="F183" s="166"/>
      <c r="G183" s="165"/>
      <c r="H183" s="127"/>
      <c r="I183" s="47">
        <f>'Encargos e Benefícios'!W182*'Gastos com Pessoal'!H183</f>
        <v>0</v>
      </c>
      <c r="J183" s="47">
        <f>'Encargos e Benefícios'!X182*'Gastos com Pessoal'!H183</f>
        <v>0</v>
      </c>
      <c r="K183" s="47">
        <f>'Encargos e Benefícios'!V182*'Gastos com Pessoal'!H183</f>
        <v>0</v>
      </c>
      <c r="L183" s="47"/>
      <c r="M183" s="165">
        <v>46023</v>
      </c>
      <c r="N183" s="127">
        <v>4.4999999999999998E-2</v>
      </c>
      <c r="O183" s="47">
        <f>('Encargos e Benefícios'!W182+'Gastos com Pessoal'!I183)*N183</f>
        <v>0</v>
      </c>
      <c r="P183" s="47">
        <f>('Encargos e Benefícios'!X182+'Gastos com Pessoal'!J183)*N183</f>
        <v>0</v>
      </c>
      <c r="Q183" s="47">
        <f>('Encargos e Benefícios'!V182+'Gastos com Pessoal'!K183)*'Gastos com Pessoal'!N183</f>
        <v>0</v>
      </c>
      <c r="R183" s="47"/>
      <c r="S183" s="165"/>
      <c r="T183" s="127"/>
      <c r="U183" s="47"/>
      <c r="V183" s="47"/>
      <c r="W183" s="47"/>
      <c r="X183" s="47"/>
      <c r="Y183" s="165"/>
      <c r="Z183" s="127"/>
      <c r="AA183" s="47"/>
      <c r="AB183" s="47"/>
      <c r="AC183" s="47"/>
      <c r="AD183" s="47"/>
      <c r="AE183" s="165"/>
      <c r="AF183" s="127"/>
      <c r="AG183" s="47"/>
      <c r="AH183" s="47"/>
      <c r="AI183" s="47"/>
      <c r="AJ183" s="130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14">
        <f>IF('Encargos e Benefícios'!C182=0,0,'Encargos e Benefícios'!AD182/'Encargos e Benefícios'!C182)</f>
        <v>0</v>
      </c>
      <c r="AO183" s="32">
        <f t="shared" si="2"/>
        <v>0</v>
      </c>
      <c r="AP183" s="31"/>
      <c r="AQ183" s="31"/>
      <c r="AR183" s="203"/>
      <c r="AS183" s="32"/>
    </row>
    <row r="184" spans="1:45" ht="12.75" hidden="1">
      <c r="A184" s="48">
        <v>178</v>
      </c>
      <c r="B184" s="12">
        <f>'Encargos e Benefícios'!B183</f>
        <v>0</v>
      </c>
      <c r="C184" s="10">
        <f>'Encargos e Benefícios'!C183</f>
        <v>0</v>
      </c>
      <c r="D184" s="38"/>
      <c r="E184" s="167"/>
      <c r="F184" s="166"/>
      <c r="G184" s="165"/>
      <c r="H184" s="127"/>
      <c r="I184" s="47">
        <f>'Encargos e Benefícios'!W183*'Gastos com Pessoal'!H184</f>
        <v>0</v>
      </c>
      <c r="J184" s="47">
        <f>'Encargos e Benefícios'!X183*'Gastos com Pessoal'!H184</f>
        <v>0</v>
      </c>
      <c r="K184" s="47">
        <f>'Encargos e Benefícios'!V183*'Gastos com Pessoal'!H184</f>
        <v>0</v>
      </c>
      <c r="L184" s="47"/>
      <c r="M184" s="165">
        <v>46023</v>
      </c>
      <c r="N184" s="127">
        <v>4.4999999999999998E-2</v>
      </c>
      <c r="O184" s="47">
        <f>('Encargos e Benefícios'!W183+'Gastos com Pessoal'!I184)*N184</f>
        <v>0</v>
      </c>
      <c r="P184" s="47">
        <f>('Encargos e Benefícios'!X183+'Gastos com Pessoal'!J184)*N184</f>
        <v>0</v>
      </c>
      <c r="Q184" s="47">
        <f>('Encargos e Benefícios'!V183+'Gastos com Pessoal'!K184)*'Gastos com Pessoal'!N184</f>
        <v>0</v>
      </c>
      <c r="R184" s="47"/>
      <c r="S184" s="165"/>
      <c r="T184" s="127"/>
      <c r="U184" s="47"/>
      <c r="V184" s="47"/>
      <c r="W184" s="47"/>
      <c r="X184" s="47"/>
      <c r="Y184" s="165"/>
      <c r="Z184" s="127"/>
      <c r="AA184" s="47"/>
      <c r="AB184" s="47"/>
      <c r="AC184" s="47"/>
      <c r="AD184" s="47"/>
      <c r="AE184" s="165"/>
      <c r="AF184" s="127"/>
      <c r="AG184" s="47"/>
      <c r="AH184" s="47"/>
      <c r="AI184" s="47"/>
      <c r="AJ184" s="130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14">
        <f>IF('Encargos e Benefícios'!C183=0,0,'Encargos e Benefícios'!AD183/'Encargos e Benefícios'!C183)</f>
        <v>0</v>
      </c>
      <c r="AO184" s="32">
        <f t="shared" si="2"/>
        <v>0</v>
      </c>
      <c r="AP184" s="31"/>
      <c r="AQ184" s="31"/>
      <c r="AR184" s="203"/>
      <c r="AS184" s="32"/>
    </row>
    <row r="185" spans="1:45" ht="12.75" hidden="1">
      <c r="A185" s="48">
        <v>179</v>
      </c>
      <c r="B185" s="12">
        <f>'Encargos e Benefícios'!B184</f>
        <v>0</v>
      </c>
      <c r="C185" s="10">
        <f>'Encargos e Benefícios'!C184</f>
        <v>0</v>
      </c>
      <c r="D185" s="38"/>
      <c r="E185" s="167"/>
      <c r="F185" s="166"/>
      <c r="G185" s="165"/>
      <c r="H185" s="127"/>
      <c r="I185" s="47">
        <f>'Encargos e Benefícios'!W184*'Gastos com Pessoal'!H185</f>
        <v>0</v>
      </c>
      <c r="J185" s="47">
        <f>'Encargos e Benefícios'!X184*'Gastos com Pessoal'!H185</f>
        <v>0</v>
      </c>
      <c r="K185" s="47">
        <f>'Encargos e Benefícios'!V184*'Gastos com Pessoal'!H185</f>
        <v>0</v>
      </c>
      <c r="L185" s="47"/>
      <c r="M185" s="165">
        <v>46023</v>
      </c>
      <c r="N185" s="127">
        <v>4.4999999999999998E-2</v>
      </c>
      <c r="O185" s="47">
        <f>('Encargos e Benefícios'!W184+'Gastos com Pessoal'!I185)*N185</f>
        <v>0</v>
      </c>
      <c r="P185" s="47">
        <f>('Encargos e Benefícios'!X184+'Gastos com Pessoal'!J185)*N185</f>
        <v>0</v>
      </c>
      <c r="Q185" s="47">
        <f>('Encargos e Benefícios'!V184+'Gastos com Pessoal'!K185)*'Gastos com Pessoal'!N185</f>
        <v>0</v>
      </c>
      <c r="R185" s="47"/>
      <c r="S185" s="165"/>
      <c r="T185" s="127"/>
      <c r="U185" s="47"/>
      <c r="V185" s="47"/>
      <c r="W185" s="47"/>
      <c r="X185" s="47"/>
      <c r="Y185" s="165"/>
      <c r="Z185" s="127"/>
      <c r="AA185" s="47"/>
      <c r="AB185" s="47"/>
      <c r="AC185" s="47"/>
      <c r="AD185" s="47"/>
      <c r="AE185" s="165"/>
      <c r="AF185" s="127"/>
      <c r="AG185" s="47"/>
      <c r="AH185" s="47"/>
      <c r="AI185" s="47"/>
      <c r="AJ185" s="130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14">
        <f>IF('Encargos e Benefícios'!C184=0,0,'Encargos e Benefícios'!AD184/'Encargos e Benefícios'!C184)</f>
        <v>0</v>
      </c>
      <c r="AO185" s="32">
        <f t="shared" si="2"/>
        <v>0</v>
      </c>
      <c r="AP185" s="31"/>
      <c r="AQ185" s="31"/>
      <c r="AR185" s="203"/>
      <c r="AS185" s="32"/>
    </row>
    <row r="186" spans="1:45" ht="12.75" hidden="1">
      <c r="A186" s="48">
        <v>180</v>
      </c>
      <c r="B186" s="12">
        <f>'Encargos e Benefícios'!B185</f>
        <v>0</v>
      </c>
      <c r="C186" s="10">
        <f>'Encargos e Benefícios'!C185</f>
        <v>0</v>
      </c>
      <c r="D186" s="38"/>
      <c r="E186" s="167"/>
      <c r="F186" s="166"/>
      <c r="G186" s="165"/>
      <c r="H186" s="127"/>
      <c r="I186" s="47">
        <f>'Encargos e Benefícios'!W185*'Gastos com Pessoal'!H186</f>
        <v>0</v>
      </c>
      <c r="J186" s="47">
        <f>'Encargos e Benefícios'!X185*'Gastos com Pessoal'!H186</f>
        <v>0</v>
      </c>
      <c r="K186" s="47">
        <f>'Encargos e Benefícios'!V185*'Gastos com Pessoal'!H186</f>
        <v>0</v>
      </c>
      <c r="L186" s="47"/>
      <c r="M186" s="165">
        <v>46023</v>
      </c>
      <c r="N186" s="127">
        <v>4.4999999999999998E-2</v>
      </c>
      <c r="O186" s="47">
        <f>('Encargos e Benefícios'!W185+'Gastos com Pessoal'!I186)*N186</f>
        <v>0</v>
      </c>
      <c r="P186" s="47">
        <f>('Encargos e Benefícios'!X185+'Gastos com Pessoal'!J186)*N186</f>
        <v>0</v>
      </c>
      <c r="Q186" s="47">
        <f>('Encargos e Benefícios'!V185+'Gastos com Pessoal'!K186)*'Gastos com Pessoal'!N186</f>
        <v>0</v>
      </c>
      <c r="R186" s="47"/>
      <c r="S186" s="165"/>
      <c r="T186" s="127"/>
      <c r="U186" s="47"/>
      <c r="V186" s="47"/>
      <c r="W186" s="47"/>
      <c r="X186" s="47"/>
      <c r="Y186" s="165"/>
      <c r="Z186" s="127"/>
      <c r="AA186" s="47"/>
      <c r="AB186" s="47"/>
      <c r="AC186" s="47"/>
      <c r="AD186" s="47"/>
      <c r="AE186" s="165"/>
      <c r="AF186" s="127"/>
      <c r="AG186" s="47"/>
      <c r="AH186" s="47"/>
      <c r="AI186" s="47"/>
      <c r="AJ186" s="130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14">
        <f>IF('Encargos e Benefícios'!C185=0,0,'Encargos e Benefícios'!AD185/'Encargos e Benefícios'!C185)</f>
        <v>0</v>
      </c>
      <c r="AO186" s="32">
        <f t="shared" si="2"/>
        <v>0</v>
      </c>
      <c r="AP186" s="31"/>
      <c r="AQ186" s="31"/>
      <c r="AR186" s="203"/>
      <c r="AS186" s="32"/>
    </row>
    <row r="187" spans="1:45" ht="12.75" hidden="1">
      <c r="A187" s="48">
        <v>181</v>
      </c>
      <c r="B187" s="12">
        <f>'Encargos e Benefícios'!B186</f>
        <v>0</v>
      </c>
      <c r="C187" s="10">
        <f>'Encargos e Benefícios'!C186</f>
        <v>0</v>
      </c>
      <c r="D187" s="38"/>
      <c r="E187" s="167"/>
      <c r="F187" s="166"/>
      <c r="G187" s="165"/>
      <c r="H187" s="127"/>
      <c r="I187" s="47">
        <f>'Encargos e Benefícios'!W186*'Gastos com Pessoal'!H187</f>
        <v>0</v>
      </c>
      <c r="J187" s="47">
        <f>'Encargos e Benefícios'!X186*'Gastos com Pessoal'!H187</f>
        <v>0</v>
      </c>
      <c r="K187" s="47">
        <f>'Encargos e Benefícios'!V186*'Gastos com Pessoal'!H187</f>
        <v>0</v>
      </c>
      <c r="L187" s="47"/>
      <c r="M187" s="165">
        <v>46023</v>
      </c>
      <c r="N187" s="127">
        <v>4.4999999999999998E-2</v>
      </c>
      <c r="O187" s="47">
        <f>('Encargos e Benefícios'!W186+'Gastos com Pessoal'!I187)*N187</f>
        <v>0</v>
      </c>
      <c r="P187" s="47">
        <f>('Encargos e Benefícios'!X186+'Gastos com Pessoal'!J187)*N187</f>
        <v>0</v>
      </c>
      <c r="Q187" s="47">
        <f>('Encargos e Benefícios'!V186+'Gastos com Pessoal'!K187)*'Gastos com Pessoal'!N187</f>
        <v>0</v>
      </c>
      <c r="R187" s="47"/>
      <c r="S187" s="165"/>
      <c r="T187" s="127"/>
      <c r="U187" s="47"/>
      <c r="V187" s="47"/>
      <c r="W187" s="47"/>
      <c r="X187" s="47"/>
      <c r="Y187" s="165"/>
      <c r="Z187" s="127"/>
      <c r="AA187" s="47"/>
      <c r="AB187" s="47"/>
      <c r="AC187" s="47"/>
      <c r="AD187" s="47"/>
      <c r="AE187" s="165"/>
      <c r="AF187" s="127"/>
      <c r="AG187" s="47"/>
      <c r="AH187" s="47"/>
      <c r="AI187" s="47"/>
      <c r="AJ187" s="130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14">
        <f>IF('Encargos e Benefícios'!C186=0,0,'Encargos e Benefícios'!AD186/'Encargos e Benefícios'!C186)</f>
        <v>0</v>
      </c>
      <c r="AO187" s="32">
        <f t="shared" si="2"/>
        <v>0</v>
      </c>
      <c r="AP187" s="31"/>
      <c r="AQ187" s="31"/>
      <c r="AR187" s="203"/>
      <c r="AS187" s="32"/>
    </row>
    <row r="188" spans="1:45" ht="12.75" hidden="1">
      <c r="A188" s="48">
        <v>182</v>
      </c>
      <c r="B188" s="12">
        <f>'Encargos e Benefícios'!B187</f>
        <v>0</v>
      </c>
      <c r="C188" s="10">
        <f>'Encargos e Benefícios'!C187</f>
        <v>0</v>
      </c>
      <c r="D188" s="38"/>
      <c r="E188" s="167"/>
      <c r="F188" s="166"/>
      <c r="G188" s="165"/>
      <c r="H188" s="127"/>
      <c r="I188" s="47">
        <f>'Encargos e Benefícios'!W187*'Gastos com Pessoal'!H188</f>
        <v>0</v>
      </c>
      <c r="J188" s="47">
        <f>'Encargos e Benefícios'!X187*'Gastos com Pessoal'!H188</f>
        <v>0</v>
      </c>
      <c r="K188" s="47">
        <f>'Encargos e Benefícios'!V187*'Gastos com Pessoal'!H188</f>
        <v>0</v>
      </c>
      <c r="L188" s="47"/>
      <c r="M188" s="165">
        <v>46023</v>
      </c>
      <c r="N188" s="127">
        <v>4.4999999999999998E-2</v>
      </c>
      <c r="O188" s="47">
        <f>('Encargos e Benefícios'!W187+'Gastos com Pessoal'!I188)*N188</f>
        <v>0</v>
      </c>
      <c r="P188" s="47">
        <f>('Encargos e Benefícios'!X187+'Gastos com Pessoal'!J188)*N188</f>
        <v>0</v>
      </c>
      <c r="Q188" s="47">
        <f>('Encargos e Benefícios'!V187+'Gastos com Pessoal'!K188)*'Gastos com Pessoal'!N188</f>
        <v>0</v>
      </c>
      <c r="R188" s="47"/>
      <c r="S188" s="165"/>
      <c r="T188" s="127"/>
      <c r="U188" s="47"/>
      <c r="V188" s="47"/>
      <c r="W188" s="47"/>
      <c r="X188" s="47"/>
      <c r="Y188" s="165"/>
      <c r="Z188" s="127"/>
      <c r="AA188" s="47"/>
      <c r="AB188" s="47"/>
      <c r="AC188" s="47"/>
      <c r="AD188" s="47"/>
      <c r="AE188" s="165"/>
      <c r="AF188" s="127"/>
      <c r="AG188" s="47"/>
      <c r="AH188" s="47"/>
      <c r="AI188" s="47"/>
      <c r="AJ188" s="130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14">
        <f>IF('Encargos e Benefícios'!C187=0,0,'Encargos e Benefícios'!AD187/'Encargos e Benefícios'!C187)</f>
        <v>0</v>
      </c>
      <c r="AO188" s="32">
        <f t="shared" si="2"/>
        <v>0</v>
      </c>
      <c r="AP188" s="31"/>
      <c r="AQ188" s="31"/>
      <c r="AR188" s="203"/>
      <c r="AS188" s="32"/>
    </row>
    <row r="189" spans="1:45" ht="12.75" hidden="1">
      <c r="A189" s="48">
        <v>183</v>
      </c>
      <c r="B189" s="12">
        <f>'Encargos e Benefícios'!B188</f>
        <v>0</v>
      </c>
      <c r="C189" s="10">
        <f>'Encargos e Benefícios'!C188</f>
        <v>0</v>
      </c>
      <c r="D189" s="38"/>
      <c r="E189" s="167"/>
      <c r="F189" s="166"/>
      <c r="G189" s="165"/>
      <c r="H189" s="127"/>
      <c r="I189" s="47">
        <f>'Encargos e Benefícios'!W188*'Gastos com Pessoal'!H189</f>
        <v>0</v>
      </c>
      <c r="J189" s="47">
        <f>'Encargos e Benefícios'!X188*'Gastos com Pessoal'!H189</f>
        <v>0</v>
      </c>
      <c r="K189" s="47">
        <f>'Encargos e Benefícios'!V188*'Gastos com Pessoal'!H189</f>
        <v>0</v>
      </c>
      <c r="L189" s="47"/>
      <c r="M189" s="165">
        <v>46023</v>
      </c>
      <c r="N189" s="127">
        <v>4.4999999999999998E-2</v>
      </c>
      <c r="O189" s="47">
        <f>('Encargos e Benefícios'!W188+'Gastos com Pessoal'!I189)*N189</f>
        <v>0</v>
      </c>
      <c r="P189" s="47">
        <f>('Encargos e Benefícios'!X188+'Gastos com Pessoal'!J189)*N189</f>
        <v>0</v>
      </c>
      <c r="Q189" s="47">
        <f>('Encargos e Benefícios'!V188+'Gastos com Pessoal'!K189)*'Gastos com Pessoal'!N189</f>
        <v>0</v>
      </c>
      <c r="R189" s="47"/>
      <c r="S189" s="165"/>
      <c r="T189" s="127"/>
      <c r="U189" s="47"/>
      <c r="V189" s="47"/>
      <c r="W189" s="47"/>
      <c r="X189" s="47"/>
      <c r="Y189" s="165"/>
      <c r="Z189" s="127"/>
      <c r="AA189" s="47"/>
      <c r="AB189" s="47"/>
      <c r="AC189" s="47"/>
      <c r="AD189" s="47"/>
      <c r="AE189" s="165"/>
      <c r="AF189" s="127"/>
      <c r="AG189" s="47"/>
      <c r="AH189" s="47"/>
      <c r="AI189" s="47"/>
      <c r="AJ189" s="130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14">
        <f>IF('Encargos e Benefícios'!C188=0,0,'Encargos e Benefícios'!AD188/'Encargos e Benefícios'!C188)</f>
        <v>0</v>
      </c>
      <c r="AO189" s="32">
        <f t="shared" si="2"/>
        <v>0</v>
      </c>
      <c r="AP189" s="31"/>
      <c r="AQ189" s="31"/>
      <c r="AR189" s="203"/>
      <c r="AS189" s="32"/>
    </row>
    <row r="190" spans="1:45" ht="12.75" hidden="1">
      <c r="A190" s="48">
        <v>184</v>
      </c>
      <c r="B190" s="12">
        <f>'Encargos e Benefícios'!B189</f>
        <v>0</v>
      </c>
      <c r="C190" s="10">
        <f>'Encargos e Benefícios'!C189</f>
        <v>0</v>
      </c>
      <c r="D190" s="38"/>
      <c r="E190" s="167"/>
      <c r="F190" s="166"/>
      <c r="G190" s="165"/>
      <c r="H190" s="127"/>
      <c r="I190" s="47">
        <f>'Encargos e Benefícios'!W189*'Gastos com Pessoal'!H190</f>
        <v>0</v>
      </c>
      <c r="J190" s="47">
        <f>'Encargos e Benefícios'!X189*'Gastos com Pessoal'!H190</f>
        <v>0</v>
      </c>
      <c r="K190" s="47">
        <f>'Encargos e Benefícios'!V189*'Gastos com Pessoal'!H190</f>
        <v>0</v>
      </c>
      <c r="L190" s="47"/>
      <c r="M190" s="165">
        <v>46023</v>
      </c>
      <c r="N190" s="127">
        <v>4.4999999999999998E-2</v>
      </c>
      <c r="O190" s="47">
        <f>('Encargos e Benefícios'!W189+'Gastos com Pessoal'!I190)*N190</f>
        <v>0</v>
      </c>
      <c r="P190" s="47">
        <f>('Encargos e Benefícios'!X189+'Gastos com Pessoal'!J190)*N190</f>
        <v>0</v>
      </c>
      <c r="Q190" s="47">
        <f>('Encargos e Benefícios'!V189+'Gastos com Pessoal'!K190)*'Gastos com Pessoal'!N190</f>
        <v>0</v>
      </c>
      <c r="R190" s="47"/>
      <c r="S190" s="165"/>
      <c r="T190" s="127"/>
      <c r="U190" s="47"/>
      <c r="V190" s="47"/>
      <c r="W190" s="47"/>
      <c r="X190" s="47"/>
      <c r="Y190" s="165"/>
      <c r="Z190" s="127"/>
      <c r="AA190" s="47"/>
      <c r="AB190" s="47"/>
      <c r="AC190" s="47"/>
      <c r="AD190" s="47"/>
      <c r="AE190" s="165"/>
      <c r="AF190" s="127"/>
      <c r="AG190" s="47"/>
      <c r="AH190" s="47"/>
      <c r="AI190" s="47"/>
      <c r="AJ190" s="130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14">
        <f>IF('Encargos e Benefícios'!C189=0,0,'Encargos e Benefícios'!AD189/'Encargos e Benefícios'!C189)</f>
        <v>0</v>
      </c>
      <c r="AO190" s="32">
        <f t="shared" si="2"/>
        <v>0</v>
      </c>
      <c r="AP190" s="31"/>
      <c r="AQ190" s="31"/>
      <c r="AR190" s="203"/>
      <c r="AS190" s="32"/>
    </row>
    <row r="191" spans="1:45" ht="12.75" hidden="1">
      <c r="A191" s="48">
        <v>185</v>
      </c>
      <c r="B191" s="12">
        <f>'Encargos e Benefícios'!B190</f>
        <v>0</v>
      </c>
      <c r="C191" s="10">
        <f>'Encargos e Benefícios'!C190</f>
        <v>0</v>
      </c>
      <c r="D191" s="38"/>
      <c r="E191" s="167"/>
      <c r="F191" s="166"/>
      <c r="G191" s="165"/>
      <c r="H191" s="127"/>
      <c r="I191" s="47">
        <f>'Encargos e Benefícios'!W190*'Gastos com Pessoal'!H191</f>
        <v>0</v>
      </c>
      <c r="J191" s="47">
        <f>'Encargos e Benefícios'!X190*'Gastos com Pessoal'!H191</f>
        <v>0</v>
      </c>
      <c r="K191" s="47">
        <f>'Encargos e Benefícios'!V190*'Gastos com Pessoal'!H191</f>
        <v>0</v>
      </c>
      <c r="L191" s="47"/>
      <c r="M191" s="165">
        <v>46023</v>
      </c>
      <c r="N191" s="127">
        <v>4.4999999999999998E-2</v>
      </c>
      <c r="O191" s="47">
        <f>('Encargos e Benefícios'!W190+'Gastos com Pessoal'!I191)*N191</f>
        <v>0</v>
      </c>
      <c r="P191" s="47">
        <f>('Encargos e Benefícios'!X190+'Gastos com Pessoal'!J191)*N191</f>
        <v>0</v>
      </c>
      <c r="Q191" s="47">
        <f>('Encargos e Benefícios'!V190+'Gastos com Pessoal'!K191)*'Gastos com Pessoal'!N191</f>
        <v>0</v>
      </c>
      <c r="R191" s="47"/>
      <c r="S191" s="165"/>
      <c r="T191" s="127"/>
      <c r="U191" s="47"/>
      <c r="V191" s="47"/>
      <c r="W191" s="47"/>
      <c r="X191" s="47"/>
      <c r="Y191" s="165"/>
      <c r="Z191" s="127"/>
      <c r="AA191" s="47"/>
      <c r="AB191" s="47"/>
      <c r="AC191" s="47"/>
      <c r="AD191" s="47"/>
      <c r="AE191" s="165"/>
      <c r="AF191" s="127"/>
      <c r="AG191" s="47"/>
      <c r="AH191" s="47"/>
      <c r="AI191" s="47"/>
      <c r="AJ191" s="130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14">
        <f>IF('Encargos e Benefícios'!C190=0,0,'Encargos e Benefícios'!AD190/'Encargos e Benefícios'!C190)</f>
        <v>0</v>
      </c>
      <c r="AO191" s="32">
        <f t="shared" si="2"/>
        <v>0</v>
      </c>
      <c r="AP191" s="31"/>
      <c r="AQ191" s="31"/>
      <c r="AR191" s="203"/>
      <c r="AS191" s="32"/>
    </row>
    <row r="192" spans="1:45" ht="12.75" hidden="1">
      <c r="A192" s="48">
        <v>186</v>
      </c>
      <c r="B192" s="12">
        <f>'Encargos e Benefícios'!B191</f>
        <v>0</v>
      </c>
      <c r="C192" s="10">
        <f>'Encargos e Benefícios'!C191</f>
        <v>0</v>
      </c>
      <c r="D192" s="38"/>
      <c r="E192" s="167"/>
      <c r="F192" s="166"/>
      <c r="G192" s="165"/>
      <c r="H192" s="127"/>
      <c r="I192" s="47">
        <f>'Encargos e Benefícios'!W191*'Gastos com Pessoal'!H192</f>
        <v>0</v>
      </c>
      <c r="J192" s="47">
        <f>'Encargos e Benefícios'!X191*'Gastos com Pessoal'!H192</f>
        <v>0</v>
      </c>
      <c r="K192" s="47">
        <f>'Encargos e Benefícios'!V191*'Gastos com Pessoal'!H192</f>
        <v>0</v>
      </c>
      <c r="L192" s="47"/>
      <c r="M192" s="165">
        <v>46023</v>
      </c>
      <c r="N192" s="127">
        <v>4.4999999999999998E-2</v>
      </c>
      <c r="O192" s="47">
        <f>('Encargos e Benefícios'!W191+'Gastos com Pessoal'!I192)*N192</f>
        <v>0</v>
      </c>
      <c r="P192" s="47">
        <f>('Encargos e Benefícios'!X191+'Gastos com Pessoal'!J192)*N192</f>
        <v>0</v>
      </c>
      <c r="Q192" s="47">
        <f>('Encargos e Benefícios'!V191+'Gastos com Pessoal'!K192)*'Gastos com Pessoal'!N192</f>
        <v>0</v>
      </c>
      <c r="R192" s="47"/>
      <c r="S192" s="165"/>
      <c r="T192" s="127"/>
      <c r="U192" s="47"/>
      <c r="V192" s="47"/>
      <c r="W192" s="47"/>
      <c r="X192" s="47"/>
      <c r="Y192" s="165"/>
      <c r="Z192" s="127"/>
      <c r="AA192" s="47"/>
      <c r="AB192" s="47"/>
      <c r="AC192" s="47"/>
      <c r="AD192" s="47"/>
      <c r="AE192" s="165"/>
      <c r="AF192" s="127"/>
      <c r="AG192" s="47"/>
      <c r="AH192" s="47"/>
      <c r="AI192" s="47"/>
      <c r="AJ192" s="130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14">
        <f>IF('Encargos e Benefícios'!C191=0,0,'Encargos e Benefícios'!AD191/'Encargos e Benefícios'!C191)</f>
        <v>0</v>
      </c>
      <c r="AO192" s="32">
        <f t="shared" si="2"/>
        <v>0</v>
      </c>
      <c r="AP192" s="31"/>
      <c r="AQ192" s="31"/>
      <c r="AR192" s="203"/>
      <c r="AS192" s="32"/>
    </row>
    <row r="193" spans="1:45" ht="12.75" hidden="1">
      <c r="A193" s="48">
        <v>187</v>
      </c>
      <c r="B193" s="12">
        <f>'Encargos e Benefícios'!B192</f>
        <v>0</v>
      </c>
      <c r="C193" s="10">
        <f>'Encargos e Benefícios'!C192</f>
        <v>0</v>
      </c>
      <c r="D193" s="38"/>
      <c r="E193" s="167"/>
      <c r="F193" s="166"/>
      <c r="G193" s="165"/>
      <c r="H193" s="127"/>
      <c r="I193" s="47">
        <f>'Encargos e Benefícios'!W192*'Gastos com Pessoal'!H193</f>
        <v>0</v>
      </c>
      <c r="J193" s="47">
        <f>'Encargos e Benefícios'!X192*'Gastos com Pessoal'!H193</f>
        <v>0</v>
      </c>
      <c r="K193" s="47">
        <f>'Encargos e Benefícios'!V192*'Gastos com Pessoal'!H193</f>
        <v>0</v>
      </c>
      <c r="L193" s="47"/>
      <c r="M193" s="165">
        <v>46023</v>
      </c>
      <c r="N193" s="127">
        <v>4.4999999999999998E-2</v>
      </c>
      <c r="O193" s="47">
        <f>('Encargos e Benefícios'!W192+'Gastos com Pessoal'!I193)*N193</f>
        <v>0</v>
      </c>
      <c r="P193" s="47">
        <f>('Encargos e Benefícios'!X192+'Gastos com Pessoal'!J193)*N193</f>
        <v>0</v>
      </c>
      <c r="Q193" s="47">
        <f>('Encargos e Benefícios'!V192+'Gastos com Pessoal'!K193)*'Gastos com Pessoal'!N193</f>
        <v>0</v>
      </c>
      <c r="R193" s="47"/>
      <c r="S193" s="165"/>
      <c r="T193" s="127"/>
      <c r="U193" s="47"/>
      <c r="V193" s="47"/>
      <c r="W193" s="47"/>
      <c r="X193" s="47"/>
      <c r="Y193" s="165"/>
      <c r="Z193" s="127"/>
      <c r="AA193" s="47"/>
      <c r="AB193" s="47"/>
      <c r="AC193" s="47"/>
      <c r="AD193" s="47"/>
      <c r="AE193" s="165"/>
      <c r="AF193" s="127"/>
      <c r="AG193" s="47"/>
      <c r="AH193" s="47"/>
      <c r="AI193" s="47"/>
      <c r="AJ193" s="130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14">
        <f>IF('Encargos e Benefícios'!C192=0,0,'Encargos e Benefícios'!AD192/'Encargos e Benefícios'!C192)</f>
        <v>0</v>
      </c>
      <c r="AO193" s="32">
        <f t="shared" si="2"/>
        <v>0</v>
      </c>
      <c r="AP193" s="31"/>
      <c r="AQ193" s="31"/>
      <c r="AR193" s="203"/>
      <c r="AS193" s="32"/>
    </row>
    <row r="194" spans="1:45" ht="12.75" hidden="1">
      <c r="A194" s="48">
        <v>188</v>
      </c>
      <c r="B194" s="12">
        <f>'Encargos e Benefícios'!B193</f>
        <v>0</v>
      </c>
      <c r="C194" s="10">
        <f>'Encargos e Benefícios'!C193</f>
        <v>0</v>
      </c>
      <c r="D194" s="38"/>
      <c r="E194" s="167"/>
      <c r="F194" s="166"/>
      <c r="G194" s="165"/>
      <c r="H194" s="127"/>
      <c r="I194" s="47">
        <f>'Encargos e Benefícios'!W193*'Gastos com Pessoal'!H194</f>
        <v>0</v>
      </c>
      <c r="J194" s="47">
        <f>'Encargos e Benefícios'!X193*'Gastos com Pessoal'!H194</f>
        <v>0</v>
      </c>
      <c r="K194" s="47">
        <f>'Encargos e Benefícios'!V193*'Gastos com Pessoal'!H194</f>
        <v>0</v>
      </c>
      <c r="L194" s="47"/>
      <c r="M194" s="165">
        <v>46023</v>
      </c>
      <c r="N194" s="127">
        <v>4.4999999999999998E-2</v>
      </c>
      <c r="O194" s="47">
        <f>('Encargos e Benefícios'!W193+'Gastos com Pessoal'!I194)*N194</f>
        <v>0</v>
      </c>
      <c r="P194" s="47">
        <f>('Encargos e Benefícios'!X193+'Gastos com Pessoal'!J194)*N194</f>
        <v>0</v>
      </c>
      <c r="Q194" s="47">
        <f>('Encargos e Benefícios'!V193+'Gastos com Pessoal'!K194)*'Gastos com Pessoal'!N194</f>
        <v>0</v>
      </c>
      <c r="R194" s="47"/>
      <c r="S194" s="165"/>
      <c r="T194" s="127"/>
      <c r="U194" s="47"/>
      <c r="V194" s="47"/>
      <c r="W194" s="47"/>
      <c r="X194" s="47"/>
      <c r="Y194" s="165"/>
      <c r="Z194" s="127"/>
      <c r="AA194" s="47"/>
      <c r="AB194" s="47"/>
      <c r="AC194" s="47"/>
      <c r="AD194" s="47"/>
      <c r="AE194" s="165"/>
      <c r="AF194" s="127"/>
      <c r="AG194" s="47"/>
      <c r="AH194" s="47"/>
      <c r="AI194" s="47"/>
      <c r="AJ194" s="130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14">
        <f>IF('Encargos e Benefícios'!C193=0,0,'Encargos e Benefícios'!AD193/'Encargos e Benefícios'!C193)</f>
        <v>0</v>
      </c>
      <c r="AO194" s="32">
        <f t="shared" si="2"/>
        <v>0</v>
      </c>
      <c r="AP194" s="31"/>
      <c r="AQ194" s="31"/>
      <c r="AR194" s="203"/>
      <c r="AS194" s="32"/>
    </row>
    <row r="195" spans="1:45" ht="12.75" hidden="1">
      <c r="A195" s="48">
        <v>189</v>
      </c>
      <c r="B195" s="12">
        <f>'Encargos e Benefícios'!B194</f>
        <v>0</v>
      </c>
      <c r="C195" s="10">
        <f>'Encargos e Benefícios'!C194</f>
        <v>0</v>
      </c>
      <c r="D195" s="38"/>
      <c r="E195" s="167"/>
      <c r="F195" s="166"/>
      <c r="G195" s="165"/>
      <c r="H195" s="127"/>
      <c r="I195" s="47">
        <f>'Encargos e Benefícios'!W194*'Gastos com Pessoal'!H195</f>
        <v>0</v>
      </c>
      <c r="J195" s="47">
        <f>'Encargos e Benefícios'!X194*'Gastos com Pessoal'!H195</f>
        <v>0</v>
      </c>
      <c r="K195" s="47">
        <f>'Encargos e Benefícios'!V194*'Gastos com Pessoal'!H195</f>
        <v>0</v>
      </c>
      <c r="L195" s="47"/>
      <c r="M195" s="165">
        <v>46023</v>
      </c>
      <c r="N195" s="127">
        <v>4.4999999999999998E-2</v>
      </c>
      <c r="O195" s="47">
        <f>('Encargos e Benefícios'!W194+'Gastos com Pessoal'!I195)*N195</f>
        <v>0</v>
      </c>
      <c r="P195" s="47">
        <f>('Encargos e Benefícios'!X194+'Gastos com Pessoal'!J195)*N195</f>
        <v>0</v>
      </c>
      <c r="Q195" s="47">
        <f>('Encargos e Benefícios'!V194+'Gastos com Pessoal'!K195)*'Gastos com Pessoal'!N195</f>
        <v>0</v>
      </c>
      <c r="R195" s="47"/>
      <c r="S195" s="165"/>
      <c r="T195" s="127"/>
      <c r="U195" s="47"/>
      <c r="V195" s="47"/>
      <c r="W195" s="47"/>
      <c r="X195" s="47"/>
      <c r="Y195" s="165"/>
      <c r="Z195" s="127"/>
      <c r="AA195" s="47"/>
      <c r="AB195" s="47"/>
      <c r="AC195" s="47"/>
      <c r="AD195" s="47"/>
      <c r="AE195" s="165"/>
      <c r="AF195" s="127"/>
      <c r="AG195" s="47"/>
      <c r="AH195" s="47"/>
      <c r="AI195" s="47"/>
      <c r="AJ195" s="130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14">
        <f>IF('Encargos e Benefícios'!C194=0,0,'Encargos e Benefícios'!AD194/'Encargos e Benefícios'!C194)</f>
        <v>0</v>
      </c>
      <c r="AO195" s="32">
        <f t="shared" si="2"/>
        <v>0</v>
      </c>
      <c r="AP195" s="31"/>
      <c r="AQ195" s="31"/>
      <c r="AR195" s="203"/>
      <c r="AS195" s="32"/>
    </row>
    <row r="196" spans="1:45" ht="12.75" hidden="1">
      <c r="A196" s="48">
        <v>190</v>
      </c>
      <c r="B196" s="12">
        <f>'Encargos e Benefícios'!B195</f>
        <v>0</v>
      </c>
      <c r="C196" s="10">
        <f>'Encargos e Benefícios'!C195</f>
        <v>0</v>
      </c>
      <c r="D196" s="38"/>
      <c r="E196" s="167"/>
      <c r="F196" s="166"/>
      <c r="G196" s="165"/>
      <c r="H196" s="127"/>
      <c r="I196" s="47">
        <f>'Encargos e Benefícios'!W195*'Gastos com Pessoal'!H196</f>
        <v>0</v>
      </c>
      <c r="J196" s="47">
        <f>'Encargos e Benefícios'!X195*'Gastos com Pessoal'!H196</f>
        <v>0</v>
      </c>
      <c r="K196" s="47">
        <f>'Encargos e Benefícios'!V195*'Gastos com Pessoal'!H196</f>
        <v>0</v>
      </c>
      <c r="L196" s="47"/>
      <c r="M196" s="165">
        <v>46023</v>
      </c>
      <c r="N196" s="127">
        <v>4.4999999999999998E-2</v>
      </c>
      <c r="O196" s="47">
        <f>('Encargos e Benefícios'!W195+'Gastos com Pessoal'!I196)*N196</f>
        <v>0</v>
      </c>
      <c r="P196" s="47">
        <f>('Encargos e Benefícios'!X195+'Gastos com Pessoal'!J196)*N196</f>
        <v>0</v>
      </c>
      <c r="Q196" s="47">
        <f>('Encargos e Benefícios'!V195+'Gastos com Pessoal'!K196)*'Gastos com Pessoal'!N196</f>
        <v>0</v>
      </c>
      <c r="R196" s="47"/>
      <c r="S196" s="165"/>
      <c r="T196" s="127"/>
      <c r="U196" s="47"/>
      <c r="V196" s="47"/>
      <c r="W196" s="47"/>
      <c r="X196" s="47"/>
      <c r="Y196" s="165"/>
      <c r="Z196" s="127"/>
      <c r="AA196" s="47"/>
      <c r="AB196" s="47"/>
      <c r="AC196" s="47"/>
      <c r="AD196" s="47"/>
      <c r="AE196" s="165"/>
      <c r="AF196" s="127"/>
      <c r="AG196" s="47"/>
      <c r="AH196" s="47"/>
      <c r="AI196" s="47"/>
      <c r="AJ196" s="130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14">
        <f>IF('Encargos e Benefícios'!C195=0,0,'Encargos e Benefícios'!AD195/'Encargos e Benefícios'!C195)</f>
        <v>0</v>
      </c>
      <c r="AO196" s="32">
        <f t="shared" si="2"/>
        <v>0</v>
      </c>
      <c r="AP196" s="31"/>
      <c r="AQ196" s="31"/>
      <c r="AR196" s="203"/>
      <c r="AS196" s="32"/>
    </row>
    <row r="197" spans="1:45" ht="12.75" hidden="1">
      <c r="A197" s="48">
        <v>191</v>
      </c>
      <c r="B197" s="12">
        <f>'Encargos e Benefícios'!B196</f>
        <v>0</v>
      </c>
      <c r="C197" s="10">
        <f>'Encargos e Benefícios'!C196</f>
        <v>0</v>
      </c>
      <c r="D197" s="38"/>
      <c r="E197" s="167"/>
      <c r="F197" s="166"/>
      <c r="G197" s="165"/>
      <c r="H197" s="127"/>
      <c r="I197" s="47">
        <f>'Encargos e Benefícios'!W196*'Gastos com Pessoal'!H197</f>
        <v>0</v>
      </c>
      <c r="J197" s="47">
        <f>'Encargos e Benefícios'!X196*'Gastos com Pessoal'!H197</f>
        <v>0</v>
      </c>
      <c r="K197" s="47">
        <f>'Encargos e Benefícios'!V196*'Gastos com Pessoal'!H197</f>
        <v>0</v>
      </c>
      <c r="L197" s="47"/>
      <c r="M197" s="165">
        <v>46023</v>
      </c>
      <c r="N197" s="127">
        <v>4.4999999999999998E-2</v>
      </c>
      <c r="O197" s="47">
        <f>('Encargos e Benefícios'!W196+'Gastos com Pessoal'!I197)*N197</f>
        <v>0</v>
      </c>
      <c r="P197" s="47">
        <f>('Encargos e Benefícios'!X196+'Gastos com Pessoal'!J197)*N197</f>
        <v>0</v>
      </c>
      <c r="Q197" s="47">
        <f>('Encargos e Benefícios'!V196+'Gastos com Pessoal'!K197)*'Gastos com Pessoal'!N197</f>
        <v>0</v>
      </c>
      <c r="R197" s="47"/>
      <c r="S197" s="165"/>
      <c r="T197" s="127"/>
      <c r="U197" s="47"/>
      <c r="V197" s="47"/>
      <c r="W197" s="47"/>
      <c r="X197" s="47"/>
      <c r="Y197" s="165"/>
      <c r="Z197" s="127"/>
      <c r="AA197" s="47"/>
      <c r="AB197" s="47"/>
      <c r="AC197" s="47"/>
      <c r="AD197" s="47"/>
      <c r="AE197" s="165"/>
      <c r="AF197" s="127"/>
      <c r="AG197" s="47"/>
      <c r="AH197" s="47"/>
      <c r="AI197" s="47"/>
      <c r="AJ197" s="130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14">
        <f>IF('Encargos e Benefícios'!C196=0,0,'Encargos e Benefícios'!AD196/'Encargos e Benefícios'!C196)</f>
        <v>0</v>
      </c>
      <c r="AO197" s="32">
        <f t="shared" si="2"/>
        <v>0</v>
      </c>
      <c r="AP197" s="31"/>
      <c r="AQ197" s="31"/>
      <c r="AR197" s="203"/>
      <c r="AS197" s="32"/>
    </row>
    <row r="198" spans="1:45" ht="12.75" hidden="1">
      <c r="A198" s="48">
        <v>192</v>
      </c>
      <c r="B198" s="12">
        <f>'Encargos e Benefícios'!B197</f>
        <v>0</v>
      </c>
      <c r="C198" s="10">
        <f>'Encargos e Benefícios'!C197</f>
        <v>0</v>
      </c>
      <c r="D198" s="38"/>
      <c r="E198" s="167"/>
      <c r="F198" s="166"/>
      <c r="G198" s="165"/>
      <c r="H198" s="127"/>
      <c r="I198" s="47">
        <f>'Encargos e Benefícios'!W197*'Gastos com Pessoal'!H198</f>
        <v>0</v>
      </c>
      <c r="J198" s="47">
        <f>'Encargos e Benefícios'!X197*'Gastos com Pessoal'!H198</f>
        <v>0</v>
      </c>
      <c r="K198" s="47">
        <f>'Encargos e Benefícios'!V197*'Gastos com Pessoal'!H198</f>
        <v>0</v>
      </c>
      <c r="L198" s="47"/>
      <c r="M198" s="165">
        <v>46023</v>
      </c>
      <c r="N198" s="127">
        <v>4.4999999999999998E-2</v>
      </c>
      <c r="O198" s="47">
        <f>('Encargos e Benefícios'!W197+'Gastos com Pessoal'!I198)*N198</f>
        <v>0</v>
      </c>
      <c r="P198" s="47">
        <f>('Encargos e Benefícios'!X197+'Gastos com Pessoal'!J198)*N198</f>
        <v>0</v>
      </c>
      <c r="Q198" s="47">
        <f>('Encargos e Benefícios'!V197+'Gastos com Pessoal'!K198)*'Gastos com Pessoal'!N198</f>
        <v>0</v>
      </c>
      <c r="R198" s="47"/>
      <c r="S198" s="165"/>
      <c r="T198" s="127"/>
      <c r="U198" s="47"/>
      <c r="V198" s="47"/>
      <c r="W198" s="47"/>
      <c r="X198" s="47"/>
      <c r="Y198" s="165"/>
      <c r="Z198" s="127"/>
      <c r="AA198" s="47"/>
      <c r="AB198" s="47"/>
      <c r="AC198" s="47"/>
      <c r="AD198" s="47"/>
      <c r="AE198" s="165"/>
      <c r="AF198" s="127"/>
      <c r="AG198" s="47"/>
      <c r="AH198" s="47"/>
      <c r="AI198" s="47"/>
      <c r="AJ198" s="130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14">
        <f>IF('Encargos e Benefícios'!C197=0,0,'Encargos e Benefícios'!AD197/'Encargos e Benefícios'!C197)</f>
        <v>0</v>
      </c>
      <c r="AO198" s="32">
        <f t="shared" si="2"/>
        <v>0</v>
      </c>
      <c r="AP198" s="31"/>
      <c r="AQ198" s="31"/>
      <c r="AR198" s="203"/>
      <c r="AS198" s="32"/>
    </row>
    <row r="199" spans="1:45" ht="12.75" hidden="1">
      <c r="A199" s="48">
        <v>193</v>
      </c>
      <c r="B199" s="12">
        <f>'Encargos e Benefícios'!B198</f>
        <v>0</v>
      </c>
      <c r="C199" s="10">
        <f>'Encargos e Benefícios'!C198</f>
        <v>0</v>
      </c>
      <c r="D199" s="38"/>
      <c r="E199" s="167"/>
      <c r="F199" s="166"/>
      <c r="G199" s="165"/>
      <c r="H199" s="127"/>
      <c r="I199" s="47">
        <f>'Encargos e Benefícios'!W198*'Gastos com Pessoal'!H199</f>
        <v>0</v>
      </c>
      <c r="J199" s="47">
        <f>'Encargos e Benefícios'!X198*'Gastos com Pessoal'!H199</f>
        <v>0</v>
      </c>
      <c r="K199" s="47">
        <f>'Encargos e Benefícios'!V198*'Gastos com Pessoal'!H199</f>
        <v>0</v>
      </c>
      <c r="L199" s="47"/>
      <c r="M199" s="165">
        <v>46023</v>
      </c>
      <c r="N199" s="127">
        <v>4.4999999999999998E-2</v>
      </c>
      <c r="O199" s="47">
        <f>('Encargos e Benefícios'!W198+'Gastos com Pessoal'!I199)*N199</f>
        <v>0</v>
      </c>
      <c r="P199" s="47">
        <f>('Encargos e Benefícios'!X198+'Gastos com Pessoal'!J199)*N199</f>
        <v>0</v>
      </c>
      <c r="Q199" s="47">
        <f>('Encargos e Benefícios'!V198+'Gastos com Pessoal'!K199)*'Gastos com Pessoal'!N199</f>
        <v>0</v>
      </c>
      <c r="R199" s="47"/>
      <c r="S199" s="165"/>
      <c r="T199" s="127"/>
      <c r="U199" s="47"/>
      <c r="V199" s="47"/>
      <c r="W199" s="47"/>
      <c r="X199" s="47"/>
      <c r="Y199" s="165"/>
      <c r="Z199" s="127"/>
      <c r="AA199" s="47"/>
      <c r="AB199" s="47"/>
      <c r="AC199" s="47"/>
      <c r="AD199" s="47"/>
      <c r="AE199" s="165"/>
      <c r="AF199" s="127"/>
      <c r="AG199" s="47"/>
      <c r="AH199" s="47"/>
      <c r="AI199" s="47"/>
      <c r="AJ199" s="130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14">
        <f>IF('Encargos e Benefícios'!C198=0,0,'Encargos e Benefícios'!AD198/'Encargos e Benefícios'!C198)</f>
        <v>0</v>
      </c>
      <c r="AO199" s="32">
        <f t="shared" si="2"/>
        <v>0</v>
      </c>
      <c r="AP199" s="31"/>
      <c r="AQ199" s="31"/>
      <c r="AR199" s="203"/>
      <c r="AS199" s="32"/>
    </row>
    <row r="200" spans="1:45" ht="12.75" hidden="1">
      <c r="A200" s="48">
        <v>194</v>
      </c>
      <c r="B200" s="12">
        <f>'Encargos e Benefícios'!B199</f>
        <v>0</v>
      </c>
      <c r="C200" s="10">
        <f>'Encargos e Benefícios'!C199</f>
        <v>0</v>
      </c>
      <c r="D200" s="38"/>
      <c r="E200" s="167"/>
      <c r="F200" s="166"/>
      <c r="G200" s="165"/>
      <c r="H200" s="127"/>
      <c r="I200" s="47">
        <f>'Encargos e Benefícios'!W199*'Gastos com Pessoal'!H200</f>
        <v>0</v>
      </c>
      <c r="J200" s="47">
        <f>'Encargos e Benefícios'!X199*'Gastos com Pessoal'!H200</f>
        <v>0</v>
      </c>
      <c r="K200" s="47">
        <f>'Encargos e Benefícios'!V199*'Gastos com Pessoal'!H200</f>
        <v>0</v>
      </c>
      <c r="L200" s="47"/>
      <c r="M200" s="165">
        <v>46023</v>
      </c>
      <c r="N200" s="127">
        <v>4.4999999999999998E-2</v>
      </c>
      <c r="O200" s="47">
        <f>('Encargos e Benefícios'!W199+'Gastos com Pessoal'!I200)*N200</f>
        <v>0</v>
      </c>
      <c r="P200" s="47">
        <f>('Encargos e Benefícios'!X199+'Gastos com Pessoal'!J200)*N200</f>
        <v>0</v>
      </c>
      <c r="Q200" s="47">
        <f>('Encargos e Benefícios'!V199+'Gastos com Pessoal'!K200)*'Gastos com Pessoal'!N200</f>
        <v>0</v>
      </c>
      <c r="R200" s="47"/>
      <c r="S200" s="165"/>
      <c r="T200" s="127"/>
      <c r="U200" s="47"/>
      <c r="V200" s="47"/>
      <c r="W200" s="47"/>
      <c r="X200" s="47"/>
      <c r="Y200" s="165"/>
      <c r="Z200" s="127"/>
      <c r="AA200" s="47"/>
      <c r="AB200" s="47"/>
      <c r="AC200" s="47"/>
      <c r="AD200" s="47"/>
      <c r="AE200" s="165"/>
      <c r="AF200" s="127"/>
      <c r="AG200" s="47"/>
      <c r="AH200" s="47"/>
      <c r="AI200" s="47"/>
      <c r="AJ200" s="130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14">
        <f>IF('Encargos e Benefícios'!C199=0,0,'Encargos e Benefícios'!AD199/'Encargos e Benefícios'!C199)</f>
        <v>0</v>
      </c>
      <c r="AO200" s="32">
        <f t="shared" si="2"/>
        <v>0</v>
      </c>
      <c r="AP200" s="31"/>
      <c r="AQ200" s="31"/>
      <c r="AR200" s="203"/>
      <c r="AS200" s="32"/>
    </row>
    <row r="201" spans="1:45" ht="12.75" hidden="1">
      <c r="A201" s="48">
        <v>195</v>
      </c>
      <c r="B201" s="12">
        <f>'Encargos e Benefícios'!B200</f>
        <v>0</v>
      </c>
      <c r="C201" s="10">
        <f>'Encargos e Benefícios'!C200</f>
        <v>0</v>
      </c>
      <c r="D201" s="38"/>
      <c r="E201" s="167"/>
      <c r="F201" s="166"/>
      <c r="G201" s="165"/>
      <c r="H201" s="127"/>
      <c r="I201" s="47">
        <f>'Encargos e Benefícios'!W200*'Gastos com Pessoal'!H201</f>
        <v>0</v>
      </c>
      <c r="J201" s="47">
        <f>'Encargos e Benefícios'!X200*'Gastos com Pessoal'!H201</f>
        <v>0</v>
      </c>
      <c r="K201" s="47">
        <f>'Encargos e Benefícios'!V200*'Gastos com Pessoal'!H201</f>
        <v>0</v>
      </c>
      <c r="L201" s="47"/>
      <c r="M201" s="165">
        <v>46023</v>
      </c>
      <c r="N201" s="127">
        <v>4.4999999999999998E-2</v>
      </c>
      <c r="O201" s="47">
        <f>('Encargos e Benefícios'!W200+'Gastos com Pessoal'!I201)*N201</f>
        <v>0</v>
      </c>
      <c r="P201" s="47">
        <f>('Encargos e Benefícios'!X200+'Gastos com Pessoal'!J201)*N201</f>
        <v>0</v>
      </c>
      <c r="Q201" s="47">
        <f>('Encargos e Benefícios'!V200+'Gastos com Pessoal'!K201)*'Gastos com Pessoal'!N201</f>
        <v>0</v>
      </c>
      <c r="R201" s="47"/>
      <c r="S201" s="165"/>
      <c r="T201" s="127"/>
      <c r="U201" s="47"/>
      <c r="V201" s="47"/>
      <c r="W201" s="47"/>
      <c r="X201" s="47"/>
      <c r="Y201" s="165"/>
      <c r="Z201" s="127"/>
      <c r="AA201" s="47"/>
      <c r="AB201" s="47"/>
      <c r="AC201" s="47"/>
      <c r="AD201" s="47"/>
      <c r="AE201" s="165"/>
      <c r="AF201" s="127"/>
      <c r="AG201" s="47"/>
      <c r="AH201" s="47"/>
      <c r="AI201" s="47"/>
      <c r="AJ201" s="130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14">
        <f>IF('Encargos e Benefícios'!C200=0,0,'Encargos e Benefícios'!AD200/'Encargos e Benefícios'!C200)</f>
        <v>0</v>
      </c>
      <c r="AO201" s="32">
        <f t="shared" ref="AO201:AO264" si="3">SUM(AP201:AQ201)/2</f>
        <v>0</v>
      </c>
      <c r="AP201" s="31"/>
      <c r="AQ201" s="31"/>
      <c r="AR201" s="203"/>
      <c r="AS201" s="32"/>
    </row>
    <row r="202" spans="1:45" ht="12.75" hidden="1">
      <c r="A202" s="48">
        <v>196</v>
      </c>
      <c r="B202" s="12">
        <f>'Encargos e Benefícios'!B201</f>
        <v>0</v>
      </c>
      <c r="C202" s="10">
        <f>'Encargos e Benefícios'!C201</f>
        <v>0</v>
      </c>
      <c r="D202" s="38"/>
      <c r="E202" s="167"/>
      <c r="F202" s="166"/>
      <c r="G202" s="165"/>
      <c r="H202" s="127"/>
      <c r="I202" s="47">
        <f>'Encargos e Benefícios'!W201*'Gastos com Pessoal'!H202</f>
        <v>0</v>
      </c>
      <c r="J202" s="47">
        <f>'Encargos e Benefícios'!X201*'Gastos com Pessoal'!H202</f>
        <v>0</v>
      </c>
      <c r="K202" s="47">
        <f>'Encargos e Benefícios'!V201*'Gastos com Pessoal'!H202</f>
        <v>0</v>
      </c>
      <c r="L202" s="47"/>
      <c r="M202" s="165">
        <v>46023</v>
      </c>
      <c r="N202" s="127">
        <v>4.4999999999999998E-2</v>
      </c>
      <c r="O202" s="47">
        <f>('Encargos e Benefícios'!W201+'Gastos com Pessoal'!I202)*N202</f>
        <v>0</v>
      </c>
      <c r="P202" s="47">
        <f>('Encargos e Benefícios'!X201+'Gastos com Pessoal'!J202)*N202</f>
        <v>0</v>
      </c>
      <c r="Q202" s="47">
        <f>('Encargos e Benefícios'!V201+'Gastos com Pessoal'!K202)*'Gastos com Pessoal'!N202</f>
        <v>0</v>
      </c>
      <c r="R202" s="47"/>
      <c r="S202" s="165"/>
      <c r="T202" s="127"/>
      <c r="U202" s="47"/>
      <c r="V202" s="47"/>
      <c r="W202" s="47"/>
      <c r="X202" s="47"/>
      <c r="Y202" s="165"/>
      <c r="Z202" s="127"/>
      <c r="AA202" s="47"/>
      <c r="AB202" s="47"/>
      <c r="AC202" s="47"/>
      <c r="AD202" s="47"/>
      <c r="AE202" s="165"/>
      <c r="AF202" s="127"/>
      <c r="AG202" s="47"/>
      <c r="AH202" s="47"/>
      <c r="AI202" s="47"/>
      <c r="AJ202" s="130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14">
        <f>IF('Encargos e Benefícios'!C201=0,0,'Encargos e Benefícios'!AD201/'Encargos e Benefícios'!C201)</f>
        <v>0</v>
      </c>
      <c r="AO202" s="32">
        <f t="shared" si="3"/>
        <v>0</v>
      </c>
      <c r="AP202" s="31"/>
      <c r="AQ202" s="31"/>
      <c r="AR202" s="203"/>
      <c r="AS202" s="32"/>
    </row>
    <row r="203" spans="1:45" ht="12.75" hidden="1">
      <c r="A203" s="48">
        <v>197</v>
      </c>
      <c r="B203" s="12">
        <f>'Encargos e Benefícios'!B202</f>
        <v>0</v>
      </c>
      <c r="C203" s="10">
        <f>'Encargos e Benefícios'!C202</f>
        <v>0</v>
      </c>
      <c r="D203" s="38"/>
      <c r="E203" s="167"/>
      <c r="F203" s="166"/>
      <c r="G203" s="165"/>
      <c r="H203" s="127"/>
      <c r="I203" s="47">
        <f>'Encargos e Benefícios'!W202*'Gastos com Pessoal'!H203</f>
        <v>0</v>
      </c>
      <c r="J203" s="47">
        <f>'Encargos e Benefícios'!X202*'Gastos com Pessoal'!H203</f>
        <v>0</v>
      </c>
      <c r="K203" s="47">
        <f>'Encargos e Benefícios'!V202*'Gastos com Pessoal'!H203</f>
        <v>0</v>
      </c>
      <c r="L203" s="47"/>
      <c r="M203" s="165">
        <v>46023</v>
      </c>
      <c r="N203" s="127">
        <v>4.4999999999999998E-2</v>
      </c>
      <c r="O203" s="47">
        <f>('Encargos e Benefícios'!W202+'Gastos com Pessoal'!I203)*N203</f>
        <v>0</v>
      </c>
      <c r="P203" s="47">
        <f>('Encargos e Benefícios'!X202+'Gastos com Pessoal'!J203)*N203</f>
        <v>0</v>
      </c>
      <c r="Q203" s="47">
        <f>('Encargos e Benefícios'!V202+'Gastos com Pessoal'!K203)*'Gastos com Pessoal'!N203</f>
        <v>0</v>
      </c>
      <c r="R203" s="47"/>
      <c r="S203" s="165"/>
      <c r="T203" s="127"/>
      <c r="U203" s="47"/>
      <c r="V203" s="47"/>
      <c r="W203" s="47"/>
      <c r="X203" s="47"/>
      <c r="Y203" s="165"/>
      <c r="Z203" s="127"/>
      <c r="AA203" s="47"/>
      <c r="AB203" s="47"/>
      <c r="AC203" s="47"/>
      <c r="AD203" s="47"/>
      <c r="AE203" s="165"/>
      <c r="AF203" s="127"/>
      <c r="AG203" s="47"/>
      <c r="AH203" s="47"/>
      <c r="AI203" s="47"/>
      <c r="AJ203" s="130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14">
        <f>IF('Encargos e Benefícios'!C202=0,0,'Encargos e Benefícios'!AD202/'Encargos e Benefícios'!C202)</f>
        <v>0</v>
      </c>
      <c r="AO203" s="32">
        <f t="shared" si="3"/>
        <v>0</v>
      </c>
      <c r="AP203" s="31"/>
      <c r="AQ203" s="31"/>
      <c r="AR203" s="203"/>
      <c r="AS203" s="32"/>
    </row>
    <row r="204" spans="1:45" ht="12.75" hidden="1">
      <c r="A204" s="48">
        <v>198</v>
      </c>
      <c r="B204" s="12">
        <f>'Encargos e Benefícios'!B203</f>
        <v>0</v>
      </c>
      <c r="C204" s="10">
        <f>'Encargos e Benefícios'!C203</f>
        <v>0</v>
      </c>
      <c r="D204" s="38"/>
      <c r="E204" s="167"/>
      <c r="F204" s="166"/>
      <c r="G204" s="165"/>
      <c r="H204" s="127"/>
      <c r="I204" s="47">
        <f>'Encargos e Benefícios'!W203*'Gastos com Pessoal'!H204</f>
        <v>0</v>
      </c>
      <c r="J204" s="47">
        <f>'Encargos e Benefícios'!X203*'Gastos com Pessoal'!H204</f>
        <v>0</v>
      </c>
      <c r="K204" s="47">
        <f>'Encargos e Benefícios'!V203*'Gastos com Pessoal'!H204</f>
        <v>0</v>
      </c>
      <c r="L204" s="47"/>
      <c r="M204" s="165">
        <v>46023</v>
      </c>
      <c r="N204" s="127">
        <v>4.4999999999999998E-2</v>
      </c>
      <c r="O204" s="47">
        <f>('Encargos e Benefícios'!W203+'Gastos com Pessoal'!I204)*N204</f>
        <v>0</v>
      </c>
      <c r="P204" s="47">
        <f>('Encargos e Benefícios'!X203+'Gastos com Pessoal'!J204)*N204</f>
        <v>0</v>
      </c>
      <c r="Q204" s="47">
        <f>('Encargos e Benefícios'!V203+'Gastos com Pessoal'!K204)*'Gastos com Pessoal'!N204</f>
        <v>0</v>
      </c>
      <c r="R204" s="47"/>
      <c r="S204" s="165"/>
      <c r="T204" s="127"/>
      <c r="U204" s="47"/>
      <c r="V204" s="47"/>
      <c r="W204" s="47"/>
      <c r="X204" s="47"/>
      <c r="Y204" s="165"/>
      <c r="Z204" s="127"/>
      <c r="AA204" s="47"/>
      <c r="AB204" s="47"/>
      <c r="AC204" s="47"/>
      <c r="AD204" s="47"/>
      <c r="AE204" s="165"/>
      <c r="AF204" s="127"/>
      <c r="AG204" s="47"/>
      <c r="AH204" s="47"/>
      <c r="AI204" s="47"/>
      <c r="AJ204" s="130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14">
        <f>IF('Encargos e Benefícios'!C203=0,0,'Encargos e Benefícios'!AD203/'Encargos e Benefícios'!C203)</f>
        <v>0</v>
      </c>
      <c r="AO204" s="32">
        <f t="shared" si="3"/>
        <v>0</v>
      </c>
      <c r="AP204" s="31"/>
      <c r="AQ204" s="31"/>
      <c r="AR204" s="203"/>
      <c r="AS204" s="32"/>
    </row>
    <row r="205" spans="1:45" ht="12.75" hidden="1">
      <c r="A205" s="48">
        <v>199</v>
      </c>
      <c r="B205" s="12">
        <f>'Encargos e Benefícios'!B204</f>
        <v>0</v>
      </c>
      <c r="C205" s="10">
        <f>'Encargos e Benefícios'!C204</f>
        <v>0</v>
      </c>
      <c r="D205" s="38"/>
      <c r="E205" s="167"/>
      <c r="F205" s="166"/>
      <c r="G205" s="165"/>
      <c r="H205" s="127"/>
      <c r="I205" s="47">
        <f>'Encargos e Benefícios'!W204*'Gastos com Pessoal'!H205</f>
        <v>0</v>
      </c>
      <c r="J205" s="47">
        <f>'Encargos e Benefícios'!X204*'Gastos com Pessoal'!H205</f>
        <v>0</v>
      </c>
      <c r="K205" s="47">
        <f>'Encargos e Benefícios'!V204*'Gastos com Pessoal'!H205</f>
        <v>0</v>
      </c>
      <c r="L205" s="47"/>
      <c r="M205" s="165">
        <v>46023</v>
      </c>
      <c r="N205" s="127">
        <v>4.4999999999999998E-2</v>
      </c>
      <c r="O205" s="47">
        <f>('Encargos e Benefícios'!W204+'Gastos com Pessoal'!I205)*N205</f>
        <v>0</v>
      </c>
      <c r="P205" s="47">
        <f>('Encargos e Benefícios'!X204+'Gastos com Pessoal'!J205)*N205</f>
        <v>0</v>
      </c>
      <c r="Q205" s="47">
        <f>('Encargos e Benefícios'!V204+'Gastos com Pessoal'!K205)*'Gastos com Pessoal'!N205</f>
        <v>0</v>
      </c>
      <c r="R205" s="47"/>
      <c r="S205" s="165"/>
      <c r="T205" s="127"/>
      <c r="U205" s="47"/>
      <c r="V205" s="47"/>
      <c r="W205" s="47"/>
      <c r="X205" s="47"/>
      <c r="Y205" s="165"/>
      <c r="Z205" s="127"/>
      <c r="AA205" s="47"/>
      <c r="AB205" s="47"/>
      <c r="AC205" s="47"/>
      <c r="AD205" s="47"/>
      <c r="AE205" s="165"/>
      <c r="AF205" s="127"/>
      <c r="AG205" s="47"/>
      <c r="AH205" s="47"/>
      <c r="AI205" s="47"/>
      <c r="AJ205" s="130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14">
        <f>IF('Encargos e Benefícios'!C204=0,0,'Encargos e Benefícios'!AD204/'Encargos e Benefícios'!C204)</f>
        <v>0</v>
      </c>
      <c r="AO205" s="32">
        <f t="shared" si="3"/>
        <v>0</v>
      </c>
      <c r="AP205" s="31"/>
      <c r="AQ205" s="31"/>
      <c r="AR205" s="203"/>
      <c r="AS205" s="32"/>
    </row>
    <row r="206" spans="1:45" ht="12.75" hidden="1">
      <c r="A206" s="48">
        <v>200</v>
      </c>
      <c r="B206" s="12">
        <f>'Encargos e Benefícios'!B205</f>
        <v>0</v>
      </c>
      <c r="C206" s="10">
        <f>'Encargos e Benefícios'!C205</f>
        <v>0</v>
      </c>
      <c r="D206" s="38"/>
      <c r="E206" s="167"/>
      <c r="F206" s="166"/>
      <c r="G206" s="165"/>
      <c r="H206" s="127"/>
      <c r="I206" s="47">
        <f>'Encargos e Benefícios'!W205*'Gastos com Pessoal'!H206</f>
        <v>0</v>
      </c>
      <c r="J206" s="47">
        <f>'Encargos e Benefícios'!X205*'Gastos com Pessoal'!H206</f>
        <v>0</v>
      </c>
      <c r="K206" s="47">
        <f>'Encargos e Benefícios'!V205*'Gastos com Pessoal'!H206</f>
        <v>0</v>
      </c>
      <c r="L206" s="47"/>
      <c r="M206" s="165">
        <v>46023</v>
      </c>
      <c r="N206" s="127">
        <v>4.4999999999999998E-2</v>
      </c>
      <c r="O206" s="47">
        <f>('Encargos e Benefícios'!W205+'Gastos com Pessoal'!I206)*N206</f>
        <v>0</v>
      </c>
      <c r="P206" s="47">
        <f>('Encargos e Benefícios'!X205+'Gastos com Pessoal'!J206)*N206</f>
        <v>0</v>
      </c>
      <c r="Q206" s="47">
        <f>('Encargos e Benefícios'!V205+'Gastos com Pessoal'!K206)*'Gastos com Pessoal'!N206</f>
        <v>0</v>
      </c>
      <c r="R206" s="47"/>
      <c r="S206" s="165"/>
      <c r="T206" s="127"/>
      <c r="U206" s="47"/>
      <c r="V206" s="47"/>
      <c r="W206" s="47"/>
      <c r="X206" s="47"/>
      <c r="Y206" s="165"/>
      <c r="Z206" s="127"/>
      <c r="AA206" s="47"/>
      <c r="AB206" s="47"/>
      <c r="AC206" s="47"/>
      <c r="AD206" s="47"/>
      <c r="AE206" s="165"/>
      <c r="AF206" s="127"/>
      <c r="AG206" s="47"/>
      <c r="AH206" s="47"/>
      <c r="AI206" s="47"/>
      <c r="AJ206" s="130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14">
        <f>IF('Encargos e Benefícios'!C205=0,0,'Encargos e Benefícios'!AD205/'Encargos e Benefícios'!C205)</f>
        <v>0</v>
      </c>
      <c r="AO206" s="32">
        <f t="shared" si="3"/>
        <v>0</v>
      </c>
      <c r="AP206" s="31"/>
      <c r="AQ206" s="31"/>
      <c r="AR206" s="203"/>
      <c r="AS206" s="32"/>
    </row>
    <row r="207" spans="1:45" ht="12.75" hidden="1">
      <c r="A207" s="48">
        <v>201</v>
      </c>
      <c r="B207" s="12">
        <f>'Encargos e Benefícios'!B206</f>
        <v>0</v>
      </c>
      <c r="C207" s="10">
        <f>'Encargos e Benefícios'!C206</f>
        <v>0</v>
      </c>
      <c r="D207" s="38"/>
      <c r="E207" s="167"/>
      <c r="F207" s="166"/>
      <c r="G207" s="165"/>
      <c r="H207" s="127"/>
      <c r="I207" s="47">
        <f>'Encargos e Benefícios'!W206*'Gastos com Pessoal'!H207</f>
        <v>0</v>
      </c>
      <c r="J207" s="47">
        <f>'Encargos e Benefícios'!X206*'Gastos com Pessoal'!H207</f>
        <v>0</v>
      </c>
      <c r="K207" s="47">
        <f>'Encargos e Benefícios'!V206*'Gastos com Pessoal'!H207</f>
        <v>0</v>
      </c>
      <c r="L207" s="47"/>
      <c r="M207" s="165">
        <v>46023</v>
      </c>
      <c r="N207" s="127">
        <v>4.4999999999999998E-2</v>
      </c>
      <c r="O207" s="47">
        <f>('Encargos e Benefícios'!W206+'Gastos com Pessoal'!I207)*N207</f>
        <v>0</v>
      </c>
      <c r="P207" s="47">
        <f>('Encargos e Benefícios'!X206+'Gastos com Pessoal'!J207)*N207</f>
        <v>0</v>
      </c>
      <c r="Q207" s="47">
        <f>('Encargos e Benefícios'!V206+'Gastos com Pessoal'!K207)*'Gastos com Pessoal'!N207</f>
        <v>0</v>
      </c>
      <c r="R207" s="47"/>
      <c r="S207" s="165"/>
      <c r="T207" s="127"/>
      <c r="U207" s="47"/>
      <c r="V207" s="47"/>
      <c r="W207" s="47"/>
      <c r="X207" s="47"/>
      <c r="Y207" s="165"/>
      <c r="Z207" s="127"/>
      <c r="AA207" s="47"/>
      <c r="AB207" s="47"/>
      <c r="AC207" s="47"/>
      <c r="AD207" s="47"/>
      <c r="AE207" s="165"/>
      <c r="AF207" s="127"/>
      <c r="AG207" s="47"/>
      <c r="AH207" s="47"/>
      <c r="AI207" s="47"/>
      <c r="AJ207" s="130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14">
        <f>IF('Encargos e Benefícios'!C206=0,0,'Encargos e Benefícios'!AD206/'Encargos e Benefícios'!C206)</f>
        <v>0</v>
      </c>
      <c r="AO207" s="32">
        <f t="shared" si="3"/>
        <v>0</v>
      </c>
      <c r="AP207" s="31"/>
      <c r="AQ207" s="31"/>
      <c r="AR207" s="203"/>
      <c r="AS207" s="32"/>
    </row>
    <row r="208" spans="1:45" ht="12.75" hidden="1">
      <c r="A208" s="48">
        <v>202</v>
      </c>
      <c r="B208" s="12">
        <f>'Encargos e Benefícios'!B207</f>
        <v>0</v>
      </c>
      <c r="C208" s="10">
        <f>'Encargos e Benefícios'!C207</f>
        <v>0</v>
      </c>
      <c r="D208" s="38"/>
      <c r="E208" s="167"/>
      <c r="F208" s="166"/>
      <c r="G208" s="165"/>
      <c r="H208" s="127"/>
      <c r="I208" s="47">
        <f>'Encargos e Benefícios'!W207*'Gastos com Pessoal'!H208</f>
        <v>0</v>
      </c>
      <c r="J208" s="47">
        <f>'Encargos e Benefícios'!X207*'Gastos com Pessoal'!H208</f>
        <v>0</v>
      </c>
      <c r="K208" s="47">
        <f>'Encargos e Benefícios'!V207*'Gastos com Pessoal'!H208</f>
        <v>0</v>
      </c>
      <c r="L208" s="47"/>
      <c r="M208" s="165">
        <v>46023</v>
      </c>
      <c r="N208" s="127">
        <v>4.4999999999999998E-2</v>
      </c>
      <c r="O208" s="47">
        <f>('Encargos e Benefícios'!W207+'Gastos com Pessoal'!I208)*N208</f>
        <v>0</v>
      </c>
      <c r="P208" s="47">
        <f>('Encargos e Benefícios'!X207+'Gastos com Pessoal'!J208)*N208</f>
        <v>0</v>
      </c>
      <c r="Q208" s="47">
        <f>('Encargos e Benefícios'!V207+'Gastos com Pessoal'!K208)*'Gastos com Pessoal'!N208</f>
        <v>0</v>
      </c>
      <c r="R208" s="47"/>
      <c r="S208" s="165"/>
      <c r="T208" s="127"/>
      <c r="U208" s="47"/>
      <c r="V208" s="47"/>
      <c r="W208" s="47"/>
      <c r="X208" s="47"/>
      <c r="Y208" s="165"/>
      <c r="Z208" s="127"/>
      <c r="AA208" s="47"/>
      <c r="AB208" s="47"/>
      <c r="AC208" s="47"/>
      <c r="AD208" s="47"/>
      <c r="AE208" s="165"/>
      <c r="AF208" s="127"/>
      <c r="AG208" s="47"/>
      <c r="AH208" s="47"/>
      <c r="AI208" s="47"/>
      <c r="AJ208" s="130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14">
        <f>IF('Encargos e Benefícios'!C207=0,0,'Encargos e Benefícios'!AD207/'Encargos e Benefícios'!C207)</f>
        <v>0</v>
      </c>
      <c r="AO208" s="32">
        <f t="shared" si="3"/>
        <v>0</v>
      </c>
      <c r="AP208" s="31"/>
      <c r="AQ208" s="31"/>
      <c r="AR208" s="203"/>
      <c r="AS208" s="32"/>
    </row>
    <row r="209" spans="1:45" ht="12.75" hidden="1">
      <c r="A209" s="48">
        <v>203</v>
      </c>
      <c r="B209" s="12">
        <f>'Encargos e Benefícios'!B208</f>
        <v>0</v>
      </c>
      <c r="C209" s="10">
        <f>'Encargos e Benefícios'!C208</f>
        <v>0</v>
      </c>
      <c r="D209" s="38"/>
      <c r="E209" s="167"/>
      <c r="F209" s="166"/>
      <c r="G209" s="165"/>
      <c r="H209" s="127"/>
      <c r="I209" s="47">
        <f>'Encargos e Benefícios'!W208*'Gastos com Pessoal'!H209</f>
        <v>0</v>
      </c>
      <c r="J209" s="47">
        <f>'Encargos e Benefícios'!X208*'Gastos com Pessoal'!H209</f>
        <v>0</v>
      </c>
      <c r="K209" s="47">
        <f>'Encargos e Benefícios'!V208*'Gastos com Pessoal'!H209</f>
        <v>0</v>
      </c>
      <c r="L209" s="47"/>
      <c r="M209" s="165">
        <v>46023</v>
      </c>
      <c r="N209" s="127">
        <v>4.4999999999999998E-2</v>
      </c>
      <c r="O209" s="47">
        <f>('Encargos e Benefícios'!W208+'Gastos com Pessoal'!I209)*N209</f>
        <v>0</v>
      </c>
      <c r="P209" s="47">
        <f>('Encargos e Benefícios'!X208+'Gastos com Pessoal'!J209)*N209</f>
        <v>0</v>
      </c>
      <c r="Q209" s="47">
        <f>('Encargos e Benefícios'!V208+'Gastos com Pessoal'!K209)*'Gastos com Pessoal'!N209</f>
        <v>0</v>
      </c>
      <c r="R209" s="47"/>
      <c r="S209" s="165"/>
      <c r="T209" s="127"/>
      <c r="U209" s="47"/>
      <c r="V209" s="47"/>
      <c r="W209" s="47"/>
      <c r="X209" s="47"/>
      <c r="Y209" s="165"/>
      <c r="Z209" s="127"/>
      <c r="AA209" s="47"/>
      <c r="AB209" s="47"/>
      <c r="AC209" s="47"/>
      <c r="AD209" s="47"/>
      <c r="AE209" s="165"/>
      <c r="AF209" s="127"/>
      <c r="AG209" s="47"/>
      <c r="AH209" s="47"/>
      <c r="AI209" s="47"/>
      <c r="AJ209" s="130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14">
        <f>IF('Encargos e Benefícios'!C208=0,0,'Encargos e Benefícios'!AD208/'Encargos e Benefícios'!C208)</f>
        <v>0</v>
      </c>
      <c r="AO209" s="32">
        <f t="shared" si="3"/>
        <v>0</v>
      </c>
      <c r="AP209" s="31"/>
      <c r="AQ209" s="31"/>
      <c r="AR209" s="203"/>
      <c r="AS209" s="32"/>
    </row>
    <row r="210" spans="1:45" ht="12.75" hidden="1">
      <c r="A210" s="48">
        <v>204</v>
      </c>
      <c r="B210" s="12">
        <f>'Encargos e Benefícios'!B209</f>
        <v>0</v>
      </c>
      <c r="C210" s="10">
        <f>'Encargos e Benefícios'!C209</f>
        <v>0</v>
      </c>
      <c r="D210" s="38"/>
      <c r="E210" s="167"/>
      <c r="F210" s="166"/>
      <c r="G210" s="165"/>
      <c r="H210" s="127"/>
      <c r="I210" s="47">
        <f>'Encargos e Benefícios'!W209*'Gastos com Pessoal'!H210</f>
        <v>0</v>
      </c>
      <c r="J210" s="47">
        <f>'Encargos e Benefícios'!X209*'Gastos com Pessoal'!H210</f>
        <v>0</v>
      </c>
      <c r="K210" s="47">
        <f>'Encargos e Benefícios'!V209*'Gastos com Pessoal'!H210</f>
        <v>0</v>
      </c>
      <c r="L210" s="47"/>
      <c r="M210" s="165">
        <v>46023</v>
      </c>
      <c r="N210" s="127">
        <v>4.4999999999999998E-2</v>
      </c>
      <c r="O210" s="47">
        <f>('Encargos e Benefícios'!W209+'Gastos com Pessoal'!I210)*N210</f>
        <v>0</v>
      </c>
      <c r="P210" s="47">
        <f>('Encargos e Benefícios'!X209+'Gastos com Pessoal'!J210)*N210</f>
        <v>0</v>
      </c>
      <c r="Q210" s="47">
        <f>('Encargos e Benefícios'!V209+'Gastos com Pessoal'!K210)*'Gastos com Pessoal'!N210</f>
        <v>0</v>
      </c>
      <c r="R210" s="47"/>
      <c r="S210" s="165"/>
      <c r="T210" s="127"/>
      <c r="U210" s="47"/>
      <c r="V210" s="47"/>
      <c r="W210" s="47"/>
      <c r="X210" s="47"/>
      <c r="Y210" s="165"/>
      <c r="Z210" s="127"/>
      <c r="AA210" s="47"/>
      <c r="AB210" s="47"/>
      <c r="AC210" s="47"/>
      <c r="AD210" s="47"/>
      <c r="AE210" s="165"/>
      <c r="AF210" s="127"/>
      <c r="AG210" s="47"/>
      <c r="AH210" s="47"/>
      <c r="AI210" s="47"/>
      <c r="AJ210" s="130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14">
        <f>IF('Encargos e Benefícios'!C209=0,0,'Encargos e Benefícios'!AD209/'Encargos e Benefícios'!C209)</f>
        <v>0</v>
      </c>
      <c r="AO210" s="32">
        <f t="shared" si="3"/>
        <v>0</v>
      </c>
      <c r="AP210" s="31"/>
      <c r="AQ210" s="31"/>
      <c r="AR210" s="203"/>
      <c r="AS210" s="32"/>
    </row>
    <row r="211" spans="1:45" ht="12.75" hidden="1">
      <c r="A211" s="48">
        <v>205</v>
      </c>
      <c r="B211" s="12">
        <f>'Encargos e Benefícios'!B210</f>
        <v>0</v>
      </c>
      <c r="C211" s="10">
        <f>'Encargos e Benefícios'!C210</f>
        <v>0</v>
      </c>
      <c r="D211" s="38"/>
      <c r="E211" s="167"/>
      <c r="F211" s="166"/>
      <c r="G211" s="165"/>
      <c r="H211" s="127"/>
      <c r="I211" s="47">
        <f>'Encargos e Benefícios'!W210*'Gastos com Pessoal'!H211</f>
        <v>0</v>
      </c>
      <c r="J211" s="47">
        <f>'Encargos e Benefícios'!X210*'Gastos com Pessoal'!H211</f>
        <v>0</v>
      </c>
      <c r="K211" s="47">
        <f>'Encargos e Benefícios'!V210*'Gastos com Pessoal'!H211</f>
        <v>0</v>
      </c>
      <c r="L211" s="47"/>
      <c r="M211" s="165">
        <v>46023</v>
      </c>
      <c r="N211" s="127">
        <v>4.4999999999999998E-2</v>
      </c>
      <c r="O211" s="47">
        <f>('Encargos e Benefícios'!W210+'Gastos com Pessoal'!I211)*N211</f>
        <v>0</v>
      </c>
      <c r="P211" s="47">
        <f>('Encargos e Benefícios'!X210+'Gastos com Pessoal'!J211)*N211</f>
        <v>0</v>
      </c>
      <c r="Q211" s="47">
        <f>('Encargos e Benefícios'!V210+'Gastos com Pessoal'!K211)*'Gastos com Pessoal'!N211</f>
        <v>0</v>
      </c>
      <c r="R211" s="47"/>
      <c r="S211" s="165"/>
      <c r="T211" s="127"/>
      <c r="U211" s="47"/>
      <c r="V211" s="47"/>
      <c r="W211" s="47"/>
      <c r="X211" s="47"/>
      <c r="Y211" s="165"/>
      <c r="Z211" s="127"/>
      <c r="AA211" s="47"/>
      <c r="AB211" s="47"/>
      <c r="AC211" s="47"/>
      <c r="AD211" s="47"/>
      <c r="AE211" s="165"/>
      <c r="AF211" s="127"/>
      <c r="AG211" s="47"/>
      <c r="AH211" s="47"/>
      <c r="AI211" s="47"/>
      <c r="AJ211" s="130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14">
        <f>IF('Encargos e Benefícios'!C210=0,0,'Encargos e Benefícios'!AD210/'Encargos e Benefícios'!C210)</f>
        <v>0</v>
      </c>
      <c r="AO211" s="32">
        <f t="shared" si="3"/>
        <v>0</v>
      </c>
      <c r="AP211" s="31"/>
      <c r="AQ211" s="31"/>
      <c r="AR211" s="203"/>
      <c r="AS211" s="32"/>
    </row>
    <row r="212" spans="1:45" ht="12.75" hidden="1">
      <c r="A212" s="48">
        <v>206</v>
      </c>
      <c r="B212" s="12">
        <f>'Encargos e Benefícios'!B211</f>
        <v>0</v>
      </c>
      <c r="C212" s="10">
        <f>'Encargos e Benefícios'!C211</f>
        <v>0</v>
      </c>
      <c r="D212" s="38"/>
      <c r="E212" s="167"/>
      <c r="F212" s="166"/>
      <c r="G212" s="165"/>
      <c r="H212" s="127"/>
      <c r="I212" s="47">
        <f>'Encargos e Benefícios'!W211*'Gastos com Pessoal'!H212</f>
        <v>0</v>
      </c>
      <c r="J212" s="47">
        <f>'Encargos e Benefícios'!X211*'Gastos com Pessoal'!H212</f>
        <v>0</v>
      </c>
      <c r="K212" s="47">
        <f>'Encargos e Benefícios'!V211*'Gastos com Pessoal'!H212</f>
        <v>0</v>
      </c>
      <c r="L212" s="47"/>
      <c r="M212" s="165">
        <v>46023</v>
      </c>
      <c r="N212" s="127">
        <v>4.4999999999999998E-2</v>
      </c>
      <c r="O212" s="47">
        <f>('Encargos e Benefícios'!W211+'Gastos com Pessoal'!I212)*N212</f>
        <v>0</v>
      </c>
      <c r="P212" s="47">
        <f>('Encargos e Benefícios'!X211+'Gastos com Pessoal'!J212)*N212</f>
        <v>0</v>
      </c>
      <c r="Q212" s="47">
        <f>('Encargos e Benefícios'!V211+'Gastos com Pessoal'!K212)*'Gastos com Pessoal'!N212</f>
        <v>0</v>
      </c>
      <c r="R212" s="47"/>
      <c r="S212" s="165"/>
      <c r="T212" s="127"/>
      <c r="U212" s="47"/>
      <c r="V212" s="47"/>
      <c r="W212" s="47"/>
      <c r="X212" s="47"/>
      <c r="Y212" s="165"/>
      <c r="Z212" s="127"/>
      <c r="AA212" s="47"/>
      <c r="AB212" s="47"/>
      <c r="AC212" s="47"/>
      <c r="AD212" s="47"/>
      <c r="AE212" s="165"/>
      <c r="AF212" s="127"/>
      <c r="AG212" s="47"/>
      <c r="AH212" s="47"/>
      <c r="AI212" s="47"/>
      <c r="AJ212" s="130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14">
        <f>IF('Encargos e Benefícios'!C211=0,0,'Encargos e Benefícios'!AD211/'Encargos e Benefícios'!C211)</f>
        <v>0</v>
      </c>
      <c r="AO212" s="32">
        <f t="shared" si="3"/>
        <v>0</v>
      </c>
      <c r="AP212" s="31"/>
      <c r="AQ212" s="31"/>
      <c r="AR212" s="203"/>
      <c r="AS212" s="32"/>
    </row>
    <row r="213" spans="1:45" ht="12.75" hidden="1">
      <c r="A213" s="48">
        <v>207</v>
      </c>
      <c r="B213" s="12">
        <f>'Encargos e Benefícios'!B212</f>
        <v>0</v>
      </c>
      <c r="C213" s="10">
        <f>'Encargos e Benefícios'!C212</f>
        <v>0</v>
      </c>
      <c r="D213" s="38"/>
      <c r="E213" s="167"/>
      <c r="F213" s="166"/>
      <c r="G213" s="165"/>
      <c r="H213" s="127"/>
      <c r="I213" s="47">
        <f>'Encargos e Benefícios'!W212*'Gastos com Pessoal'!H213</f>
        <v>0</v>
      </c>
      <c r="J213" s="47">
        <f>'Encargos e Benefícios'!X212*'Gastos com Pessoal'!H213</f>
        <v>0</v>
      </c>
      <c r="K213" s="47">
        <f>'Encargos e Benefícios'!V212*'Gastos com Pessoal'!H213</f>
        <v>0</v>
      </c>
      <c r="L213" s="47"/>
      <c r="M213" s="165">
        <v>46023</v>
      </c>
      <c r="N213" s="127">
        <v>4.4999999999999998E-2</v>
      </c>
      <c r="O213" s="47">
        <f>('Encargos e Benefícios'!W212+'Gastos com Pessoal'!I213)*N213</f>
        <v>0</v>
      </c>
      <c r="P213" s="47">
        <f>('Encargos e Benefícios'!X212+'Gastos com Pessoal'!J213)*N213</f>
        <v>0</v>
      </c>
      <c r="Q213" s="47">
        <f>('Encargos e Benefícios'!V212+'Gastos com Pessoal'!K213)*'Gastos com Pessoal'!N213</f>
        <v>0</v>
      </c>
      <c r="R213" s="47"/>
      <c r="S213" s="165"/>
      <c r="T213" s="127"/>
      <c r="U213" s="47"/>
      <c r="V213" s="47"/>
      <c r="W213" s="47"/>
      <c r="X213" s="47"/>
      <c r="Y213" s="165"/>
      <c r="Z213" s="127"/>
      <c r="AA213" s="47"/>
      <c r="AB213" s="47"/>
      <c r="AC213" s="47"/>
      <c r="AD213" s="47"/>
      <c r="AE213" s="165"/>
      <c r="AF213" s="127"/>
      <c r="AG213" s="47"/>
      <c r="AH213" s="47"/>
      <c r="AI213" s="47"/>
      <c r="AJ213" s="130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14">
        <f>IF('Encargos e Benefícios'!C212=0,0,'Encargos e Benefícios'!AD212/'Encargos e Benefícios'!C212)</f>
        <v>0</v>
      </c>
      <c r="AO213" s="32">
        <f t="shared" si="3"/>
        <v>0</v>
      </c>
      <c r="AP213" s="31"/>
      <c r="AQ213" s="31"/>
      <c r="AR213" s="203"/>
      <c r="AS213" s="32"/>
    </row>
    <row r="214" spans="1:45" ht="12.75" hidden="1">
      <c r="A214" s="48">
        <v>208</v>
      </c>
      <c r="B214" s="12">
        <f>'Encargos e Benefícios'!B213</f>
        <v>0</v>
      </c>
      <c r="C214" s="10">
        <f>'Encargos e Benefícios'!C213</f>
        <v>0</v>
      </c>
      <c r="D214" s="38"/>
      <c r="E214" s="167"/>
      <c r="F214" s="166"/>
      <c r="G214" s="165"/>
      <c r="H214" s="127"/>
      <c r="I214" s="47">
        <f>'Encargos e Benefícios'!W213*'Gastos com Pessoal'!H214</f>
        <v>0</v>
      </c>
      <c r="J214" s="47">
        <f>'Encargos e Benefícios'!X213*'Gastos com Pessoal'!H214</f>
        <v>0</v>
      </c>
      <c r="K214" s="47">
        <f>'Encargos e Benefícios'!V213*'Gastos com Pessoal'!H214</f>
        <v>0</v>
      </c>
      <c r="L214" s="47"/>
      <c r="M214" s="165">
        <v>46023</v>
      </c>
      <c r="N214" s="127">
        <v>4.4999999999999998E-2</v>
      </c>
      <c r="O214" s="47">
        <f>('Encargos e Benefícios'!W213+'Gastos com Pessoal'!I214)*N214</f>
        <v>0</v>
      </c>
      <c r="P214" s="47">
        <f>('Encargos e Benefícios'!X213+'Gastos com Pessoal'!J214)*N214</f>
        <v>0</v>
      </c>
      <c r="Q214" s="47">
        <f>('Encargos e Benefícios'!V213+'Gastos com Pessoal'!K214)*'Gastos com Pessoal'!N214</f>
        <v>0</v>
      </c>
      <c r="R214" s="47"/>
      <c r="S214" s="165"/>
      <c r="T214" s="127"/>
      <c r="U214" s="47"/>
      <c r="V214" s="47"/>
      <c r="W214" s="47"/>
      <c r="X214" s="47"/>
      <c r="Y214" s="165"/>
      <c r="Z214" s="127"/>
      <c r="AA214" s="47"/>
      <c r="AB214" s="47"/>
      <c r="AC214" s="47"/>
      <c r="AD214" s="47"/>
      <c r="AE214" s="165"/>
      <c r="AF214" s="127"/>
      <c r="AG214" s="47"/>
      <c r="AH214" s="47"/>
      <c r="AI214" s="47"/>
      <c r="AJ214" s="130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14">
        <f>IF('Encargos e Benefícios'!C213=0,0,'Encargos e Benefícios'!AD213/'Encargos e Benefícios'!C213)</f>
        <v>0</v>
      </c>
      <c r="AO214" s="32">
        <f t="shared" si="3"/>
        <v>0</v>
      </c>
      <c r="AP214" s="31"/>
      <c r="AQ214" s="31"/>
      <c r="AR214" s="203"/>
      <c r="AS214" s="32"/>
    </row>
    <row r="215" spans="1:45" ht="12.75" hidden="1">
      <c r="A215" s="48">
        <v>209</v>
      </c>
      <c r="B215" s="12">
        <f>'Encargos e Benefícios'!B214</f>
        <v>0</v>
      </c>
      <c r="C215" s="10">
        <f>'Encargos e Benefícios'!C214</f>
        <v>0</v>
      </c>
      <c r="D215" s="38"/>
      <c r="E215" s="167"/>
      <c r="F215" s="166"/>
      <c r="G215" s="165"/>
      <c r="H215" s="127"/>
      <c r="I215" s="47">
        <f>'Encargos e Benefícios'!W214*'Gastos com Pessoal'!H215</f>
        <v>0</v>
      </c>
      <c r="J215" s="47">
        <f>'Encargos e Benefícios'!X214*'Gastos com Pessoal'!H215</f>
        <v>0</v>
      </c>
      <c r="K215" s="47">
        <f>'Encargos e Benefícios'!V214*'Gastos com Pessoal'!H215</f>
        <v>0</v>
      </c>
      <c r="L215" s="47"/>
      <c r="M215" s="165">
        <v>46023</v>
      </c>
      <c r="N215" s="127">
        <v>4.4999999999999998E-2</v>
      </c>
      <c r="O215" s="47">
        <f>('Encargos e Benefícios'!W214+'Gastos com Pessoal'!I215)*N215</f>
        <v>0</v>
      </c>
      <c r="P215" s="47">
        <f>('Encargos e Benefícios'!X214+'Gastos com Pessoal'!J215)*N215</f>
        <v>0</v>
      </c>
      <c r="Q215" s="47">
        <f>('Encargos e Benefícios'!V214+'Gastos com Pessoal'!K215)*'Gastos com Pessoal'!N215</f>
        <v>0</v>
      </c>
      <c r="R215" s="47"/>
      <c r="S215" s="165"/>
      <c r="T215" s="127"/>
      <c r="U215" s="47"/>
      <c r="V215" s="47"/>
      <c r="W215" s="47"/>
      <c r="X215" s="47"/>
      <c r="Y215" s="165"/>
      <c r="Z215" s="127"/>
      <c r="AA215" s="47"/>
      <c r="AB215" s="47"/>
      <c r="AC215" s="47"/>
      <c r="AD215" s="47"/>
      <c r="AE215" s="165"/>
      <c r="AF215" s="127"/>
      <c r="AG215" s="47"/>
      <c r="AH215" s="47"/>
      <c r="AI215" s="47"/>
      <c r="AJ215" s="130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14">
        <f>IF('Encargos e Benefícios'!C214=0,0,'Encargos e Benefícios'!AD214/'Encargos e Benefícios'!C214)</f>
        <v>0</v>
      </c>
      <c r="AO215" s="32">
        <f t="shared" si="3"/>
        <v>0</v>
      </c>
      <c r="AP215" s="31"/>
      <c r="AQ215" s="31"/>
      <c r="AR215" s="203"/>
      <c r="AS215" s="32"/>
    </row>
    <row r="216" spans="1:45" ht="12.75" hidden="1">
      <c r="A216" s="48">
        <v>210</v>
      </c>
      <c r="B216" s="12">
        <f>'Encargos e Benefícios'!B215</f>
        <v>0</v>
      </c>
      <c r="C216" s="10">
        <f>'Encargos e Benefícios'!C215</f>
        <v>0</v>
      </c>
      <c r="D216" s="38"/>
      <c r="E216" s="167"/>
      <c r="F216" s="166"/>
      <c r="G216" s="165"/>
      <c r="H216" s="127"/>
      <c r="I216" s="47">
        <f>'Encargos e Benefícios'!W215*'Gastos com Pessoal'!H216</f>
        <v>0</v>
      </c>
      <c r="J216" s="47">
        <f>'Encargos e Benefícios'!X215*'Gastos com Pessoal'!H216</f>
        <v>0</v>
      </c>
      <c r="K216" s="47">
        <f>'Encargos e Benefícios'!V215*'Gastos com Pessoal'!H216</f>
        <v>0</v>
      </c>
      <c r="L216" s="47"/>
      <c r="M216" s="165">
        <v>46023</v>
      </c>
      <c r="N216" s="127">
        <v>4.4999999999999998E-2</v>
      </c>
      <c r="O216" s="47">
        <f>('Encargos e Benefícios'!W215+'Gastos com Pessoal'!I216)*N216</f>
        <v>0</v>
      </c>
      <c r="P216" s="47">
        <f>('Encargos e Benefícios'!X215+'Gastos com Pessoal'!J216)*N216</f>
        <v>0</v>
      </c>
      <c r="Q216" s="47">
        <f>('Encargos e Benefícios'!V215+'Gastos com Pessoal'!K216)*'Gastos com Pessoal'!N216</f>
        <v>0</v>
      </c>
      <c r="R216" s="47"/>
      <c r="S216" s="165"/>
      <c r="T216" s="127"/>
      <c r="U216" s="47"/>
      <c r="V216" s="47"/>
      <c r="W216" s="47"/>
      <c r="X216" s="47"/>
      <c r="Y216" s="165"/>
      <c r="Z216" s="127"/>
      <c r="AA216" s="47"/>
      <c r="AB216" s="47"/>
      <c r="AC216" s="47"/>
      <c r="AD216" s="47"/>
      <c r="AE216" s="165"/>
      <c r="AF216" s="127"/>
      <c r="AG216" s="47"/>
      <c r="AH216" s="47"/>
      <c r="AI216" s="47"/>
      <c r="AJ216" s="130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14">
        <f>IF('Encargos e Benefícios'!C215=0,0,'Encargos e Benefícios'!AD215/'Encargos e Benefícios'!C215)</f>
        <v>0</v>
      </c>
      <c r="AO216" s="32">
        <f t="shared" si="3"/>
        <v>0</v>
      </c>
      <c r="AP216" s="31"/>
      <c r="AQ216" s="31"/>
      <c r="AR216" s="203"/>
      <c r="AS216" s="32"/>
    </row>
    <row r="217" spans="1:45" ht="12.75" hidden="1">
      <c r="A217" s="48">
        <v>211</v>
      </c>
      <c r="B217" s="12">
        <f>'Encargos e Benefícios'!B216</f>
        <v>0</v>
      </c>
      <c r="C217" s="10">
        <f>'Encargos e Benefícios'!C216</f>
        <v>0</v>
      </c>
      <c r="D217" s="38"/>
      <c r="E217" s="167"/>
      <c r="F217" s="166"/>
      <c r="G217" s="165"/>
      <c r="H217" s="127"/>
      <c r="I217" s="47">
        <f>'Encargos e Benefícios'!W216*'Gastos com Pessoal'!H217</f>
        <v>0</v>
      </c>
      <c r="J217" s="47">
        <f>'Encargos e Benefícios'!X216*'Gastos com Pessoal'!H217</f>
        <v>0</v>
      </c>
      <c r="K217" s="47">
        <f>'Encargos e Benefícios'!V216*'Gastos com Pessoal'!H217</f>
        <v>0</v>
      </c>
      <c r="L217" s="47"/>
      <c r="M217" s="165">
        <v>46023</v>
      </c>
      <c r="N217" s="127">
        <v>4.4999999999999998E-2</v>
      </c>
      <c r="O217" s="47">
        <f>('Encargos e Benefícios'!W216+'Gastos com Pessoal'!I217)*N217</f>
        <v>0</v>
      </c>
      <c r="P217" s="47">
        <f>('Encargos e Benefícios'!X216+'Gastos com Pessoal'!J217)*N217</f>
        <v>0</v>
      </c>
      <c r="Q217" s="47">
        <f>('Encargos e Benefícios'!V216+'Gastos com Pessoal'!K217)*'Gastos com Pessoal'!N217</f>
        <v>0</v>
      </c>
      <c r="R217" s="47"/>
      <c r="S217" s="165"/>
      <c r="T217" s="127"/>
      <c r="U217" s="47"/>
      <c r="V217" s="47"/>
      <c r="W217" s="47"/>
      <c r="X217" s="47"/>
      <c r="Y217" s="165"/>
      <c r="Z217" s="127"/>
      <c r="AA217" s="47"/>
      <c r="AB217" s="47"/>
      <c r="AC217" s="47"/>
      <c r="AD217" s="47"/>
      <c r="AE217" s="165"/>
      <c r="AF217" s="127"/>
      <c r="AG217" s="47"/>
      <c r="AH217" s="47"/>
      <c r="AI217" s="47"/>
      <c r="AJ217" s="130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14">
        <f>IF('Encargos e Benefícios'!C216=0,0,'Encargos e Benefícios'!AD216/'Encargos e Benefícios'!C216)</f>
        <v>0</v>
      </c>
      <c r="AO217" s="32">
        <f t="shared" si="3"/>
        <v>0</v>
      </c>
      <c r="AP217" s="31"/>
      <c r="AQ217" s="31"/>
      <c r="AR217" s="203"/>
      <c r="AS217" s="32"/>
    </row>
    <row r="218" spans="1:45" ht="12.75" hidden="1">
      <c r="A218" s="48">
        <v>212</v>
      </c>
      <c r="B218" s="12">
        <f>'Encargos e Benefícios'!B217</f>
        <v>0</v>
      </c>
      <c r="C218" s="10">
        <f>'Encargos e Benefícios'!C217</f>
        <v>0</v>
      </c>
      <c r="D218" s="38"/>
      <c r="E218" s="167"/>
      <c r="F218" s="166"/>
      <c r="G218" s="165"/>
      <c r="H218" s="127"/>
      <c r="I218" s="47">
        <f>'Encargos e Benefícios'!W217*'Gastos com Pessoal'!H218</f>
        <v>0</v>
      </c>
      <c r="J218" s="47">
        <f>'Encargos e Benefícios'!X217*'Gastos com Pessoal'!H218</f>
        <v>0</v>
      </c>
      <c r="K218" s="47">
        <f>'Encargos e Benefícios'!V217*'Gastos com Pessoal'!H218</f>
        <v>0</v>
      </c>
      <c r="L218" s="47"/>
      <c r="M218" s="165">
        <v>46023</v>
      </c>
      <c r="N218" s="127">
        <v>4.4999999999999998E-2</v>
      </c>
      <c r="O218" s="47">
        <f>('Encargos e Benefícios'!W217+'Gastos com Pessoal'!I218)*N218</f>
        <v>0</v>
      </c>
      <c r="P218" s="47">
        <f>('Encargos e Benefícios'!X217+'Gastos com Pessoal'!J218)*N218</f>
        <v>0</v>
      </c>
      <c r="Q218" s="47">
        <f>('Encargos e Benefícios'!V217+'Gastos com Pessoal'!K218)*'Gastos com Pessoal'!N218</f>
        <v>0</v>
      </c>
      <c r="R218" s="47"/>
      <c r="S218" s="165"/>
      <c r="T218" s="127"/>
      <c r="U218" s="47"/>
      <c r="V218" s="47"/>
      <c r="W218" s="47"/>
      <c r="X218" s="47"/>
      <c r="Y218" s="165"/>
      <c r="Z218" s="127"/>
      <c r="AA218" s="47"/>
      <c r="AB218" s="47"/>
      <c r="AC218" s="47"/>
      <c r="AD218" s="47"/>
      <c r="AE218" s="165"/>
      <c r="AF218" s="127"/>
      <c r="AG218" s="47"/>
      <c r="AH218" s="47"/>
      <c r="AI218" s="47"/>
      <c r="AJ218" s="130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14">
        <f>IF('Encargos e Benefícios'!C217=0,0,'Encargos e Benefícios'!AD217/'Encargos e Benefícios'!C217)</f>
        <v>0</v>
      </c>
      <c r="AO218" s="32">
        <f t="shared" si="3"/>
        <v>0</v>
      </c>
      <c r="AP218" s="31"/>
      <c r="AQ218" s="31"/>
      <c r="AR218" s="203"/>
      <c r="AS218" s="32"/>
    </row>
    <row r="219" spans="1:45" ht="12.75" hidden="1">
      <c r="A219" s="48">
        <v>213</v>
      </c>
      <c r="B219" s="12">
        <f>'Encargos e Benefícios'!B218</f>
        <v>0</v>
      </c>
      <c r="C219" s="10">
        <f>'Encargos e Benefícios'!C218</f>
        <v>0</v>
      </c>
      <c r="D219" s="38"/>
      <c r="E219" s="167"/>
      <c r="F219" s="166"/>
      <c r="G219" s="165"/>
      <c r="H219" s="127"/>
      <c r="I219" s="47">
        <f>'Encargos e Benefícios'!W218*'Gastos com Pessoal'!H219</f>
        <v>0</v>
      </c>
      <c r="J219" s="47">
        <f>'Encargos e Benefícios'!X218*'Gastos com Pessoal'!H219</f>
        <v>0</v>
      </c>
      <c r="K219" s="47">
        <f>'Encargos e Benefícios'!V218*'Gastos com Pessoal'!H219</f>
        <v>0</v>
      </c>
      <c r="L219" s="47"/>
      <c r="M219" s="165">
        <v>46023</v>
      </c>
      <c r="N219" s="127">
        <v>4.4999999999999998E-2</v>
      </c>
      <c r="O219" s="47">
        <f>('Encargos e Benefícios'!W218+'Gastos com Pessoal'!I219)*N219</f>
        <v>0</v>
      </c>
      <c r="P219" s="47">
        <f>('Encargos e Benefícios'!X218+'Gastos com Pessoal'!J219)*N219</f>
        <v>0</v>
      </c>
      <c r="Q219" s="47">
        <f>('Encargos e Benefícios'!V218+'Gastos com Pessoal'!K219)*'Gastos com Pessoal'!N219</f>
        <v>0</v>
      </c>
      <c r="R219" s="47"/>
      <c r="S219" s="165"/>
      <c r="T219" s="127"/>
      <c r="U219" s="47"/>
      <c r="V219" s="47"/>
      <c r="W219" s="47"/>
      <c r="X219" s="47"/>
      <c r="Y219" s="165"/>
      <c r="Z219" s="127"/>
      <c r="AA219" s="47"/>
      <c r="AB219" s="47"/>
      <c r="AC219" s="47"/>
      <c r="AD219" s="47"/>
      <c r="AE219" s="165"/>
      <c r="AF219" s="127"/>
      <c r="AG219" s="47"/>
      <c r="AH219" s="47"/>
      <c r="AI219" s="47"/>
      <c r="AJ219" s="130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14">
        <f>IF('Encargos e Benefícios'!C218=0,0,'Encargos e Benefícios'!AD218/'Encargos e Benefícios'!C218)</f>
        <v>0</v>
      </c>
      <c r="AO219" s="32">
        <f t="shared" si="3"/>
        <v>0</v>
      </c>
      <c r="AP219" s="31"/>
      <c r="AQ219" s="31"/>
      <c r="AR219" s="203"/>
      <c r="AS219" s="32"/>
    </row>
    <row r="220" spans="1:45" ht="12.75" hidden="1">
      <c r="A220" s="48">
        <v>214</v>
      </c>
      <c r="B220" s="12">
        <f>'Encargos e Benefícios'!B219</f>
        <v>0</v>
      </c>
      <c r="C220" s="10">
        <f>'Encargos e Benefícios'!C219</f>
        <v>0</v>
      </c>
      <c r="D220" s="38"/>
      <c r="E220" s="167"/>
      <c r="F220" s="166"/>
      <c r="G220" s="165"/>
      <c r="H220" s="127"/>
      <c r="I220" s="47">
        <f>'Encargos e Benefícios'!W219*'Gastos com Pessoal'!H220</f>
        <v>0</v>
      </c>
      <c r="J220" s="47">
        <f>'Encargos e Benefícios'!X219*'Gastos com Pessoal'!H220</f>
        <v>0</v>
      </c>
      <c r="K220" s="47">
        <f>'Encargos e Benefícios'!V219*'Gastos com Pessoal'!H220</f>
        <v>0</v>
      </c>
      <c r="L220" s="47"/>
      <c r="M220" s="165">
        <v>46023</v>
      </c>
      <c r="N220" s="127">
        <v>4.4999999999999998E-2</v>
      </c>
      <c r="O220" s="47">
        <f>('Encargos e Benefícios'!W219+'Gastos com Pessoal'!I220)*N220</f>
        <v>0</v>
      </c>
      <c r="P220" s="47">
        <f>('Encargos e Benefícios'!X219+'Gastos com Pessoal'!J220)*N220</f>
        <v>0</v>
      </c>
      <c r="Q220" s="47">
        <f>('Encargos e Benefícios'!V219+'Gastos com Pessoal'!K220)*'Gastos com Pessoal'!N220</f>
        <v>0</v>
      </c>
      <c r="R220" s="47"/>
      <c r="S220" s="165"/>
      <c r="T220" s="127"/>
      <c r="U220" s="47"/>
      <c r="V220" s="47"/>
      <c r="W220" s="47"/>
      <c r="X220" s="47"/>
      <c r="Y220" s="165"/>
      <c r="Z220" s="127"/>
      <c r="AA220" s="47"/>
      <c r="AB220" s="47"/>
      <c r="AC220" s="47"/>
      <c r="AD220" s="47"/>
      <c r="AE220" s="165"/>
      <c r="AF220" s="127"/>
      <c r="AG220" s="47"/>
      <c r="AH220" s="47"/>
      <c r="AI220" s="47"/>
      <c r="AJ220" s="130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14">
        <f>IF('Encargos e Benefícios'!C219=0,0,'Encargos e Benefícios'!AD219/'Encargos e Benefícios'!C219)</f>
        <v>0</v>
      </c>
      <c r="AO220" s="32">
        <f t="shared" si="3"/>
        <v>0</v>
      </c>
      <c r="AP220" s="31"/>
      <c r="AQ220" s="31"/>
      <c r="AR220" s="203"/>
      <c r="AS220" s="32"/>
    </row>
    <row r="221" spans="1:45" ht="12.75" hidden="1">
      <c r="A221" s="48">
        <v>215</v>
      </c>
      <c r="B221" s="12">
        <f>'Encargos e Benefícios'!B220</f>
        <v>0</v>
      </c>
      <c r="C221" s="10">
        <f>'Encargos e Benefícios'!C220</f>
        <v>0</v>
      </c>
      <c r="D221" s="38"/>
      <c r="E221" s="167"/>
      <c r="F221" s="166"/>
      <c r="G221" s="165"/>
      <c r="H221" s="127"/>
      <c r="I221" s="47">
        <f>'Encargos e Benefícios'!W220*'Gastos com Pessoal'!H221</f>
        <v>0</v>
      </c>
      <c r="J221" s="47">
        <f>'Encargos e Benefícios'!X220*'Gastos com Pessoal'!H221</f>
        <v>0</v>
      </c>
      <c r="K221" s="47">
        <f>'Encargos e Benefícios'!V220*'Gastos com Pessoal'!H221</f>
        <v>0</v>
      </c>
      <c r="L221" s="47"/>
      <c r="M221" s="165">
        <v>46023</v>
      </c>
      <c r="N221" s="127">
        <v>4.4999999999999998E-2</v>
      </c>
      <c r="O221" s="47">
        <f>('Encargos e Benefícios'!W220+'Gastos com Pessoal'!I221)*N221</f>
        <v>0</v>
      </c>
      <c r="P221" s="47">
        <f>('Encargos e Benefícios'!X220+'Gastos com Pessoal'!J221)*N221</f>
        <v>0</v>
      </c>
      <c r="Q221" s="47">
        <f>('Encargos e Benefícios'!V220+'Gastos com Pessoal'!K221)*'Gastos com Pessoal'!N221</f>
        <v>0</v>
      </c>
      <c r="R221" s="47"/>
      <c r="S221" s="165"/>
      <c r="T221" s="127"/>
      <c r="U221" s="47"/>
      <c r="V221" s="47"/>
      <c r="W221" s="47"/>
      <c r="X221" s="47"/>
      <c r="Y221" s="165"/>
      <c r="Z221" s="127"/>
      <c r="AA221" s="47"/>
      <c r="AB221" s="47"/>
      <c r="AC221" s="47"/>
      <c r="AD221" s="47"/>
      <c r="AE221" s="165"/>
      <c r="AF221" s="127"/>
      <c r="AG221" s="47"/>
      <c r="AH221" s="47"/>
      <c r="AI221" s="47"/>
      <c r="AJ221" s="130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14">
        <f>IF('Encargos e Benefícios'!C220=0,0,'Encargos e Benefícios'!AD220/'Encargos e Benefícios'!C220)</f>
        <v>0</v>
      </c>
      <c r="AO221" s="32">
        <f t="shared" si="3"/>
        <v>0</v>
      </c>
      <c r="AP221" s="31"/>
      <c r="AQ221" s="31"/>
      <c r="AR221" s="203"/>
      <c r="AS221" s="32"/>
    </row>
    <row r="222" spans="1:45" ht="12.75" hidden="1">
      <c r="A222" s="48">
        <v>216</v>
      </c>
      <c r="B222" s="12">
        <f>'Encargos e Benefícios'!B221</f>
        <v>0</v>
      </c>
      <c r="C222" s="10">
        <f>'Encargos e Benefícios'!C221</f>
        <v>0</v>
      </c>
      <c r="D222" s="38"/>
      <c r="E222" s="167"/>
      <c r="F222" s="166"/>
      <c r="G222" s="165"/>
      <c r="H222" s="127"/>
      <c r="I222" s="47">
        <f>'Encargos e Benefícios'!W221*'Gastos com Pessoal'!H222</f>
        <v>0</v>
      </c>
      <c r="J222" s="47">
        <f>'Encargos e Benefícios'!X221*'Gastos com Pessoal'!H222</f>
        <v>0</v>
      </c>
      <c r="K222" s="47">
        <f>'Encargos e Benefícios'!V221*'Gastos com Pessoal'!H222</f>
        <v>0</v>
      </c>
      <c r="L222" s="47"/>
      <c r="M222" s="165">
        <v>46023</v>
      </c>
      <c r="N222" s="127">
        <v>4.4999999999999998E-2</v>
      </c>
      <c r="O222" s="47">
        <f>('Encargos e Benefícios'!W221+'Gastos com Pessoal'!I222)*N222</f>
        <v>0</v>
      </c>
      <c r="P222" s="47">
        <f>('Encargos e Benefícios'!X221+'Gastos com Pessoal'!J222)*N222</f>
        <v>0</v>
      </c>
      <c r="Q222" s="47">
        <f>('Encargos e Benefícios'!V221+'Gastos com Pessoal'!K222)*'Gastos com Pessoal'!N222</f>
        <v>0</v>
      </c>
      <c r="R222" s="47"/>
      <c r="S222" s="165"/>
      <c r="T222" s="127"/>
      <c r="U222" s="47"/>
      <c r="V222" s="47"/>
      <c r="W222" s="47"/>
      <c r="X222" s="47"/>
      <c r="Y222" s="165"/>
      <c r="Z222" s="127"/>
      <c r="AA222" s="47"/>
      <c r="AB222" s="47"/>
      <c r="AC222" s="47"/>
      <c r="AD222" s="47"/>
      <c r="AE222" s="165"/>
      <c r="AF222" s="127"/>
      <c r="AG222" s="47"/>
      <c r="AH222" s="47"/>
      <c r="AI222" s="47"/>
      <c r="AJ222" s="130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14">
        <f>IF('Encargos e Benefícios'!C221=0,0,'Encargos e Benefícios'!AD221/'Encargos e Benefícios'!C221)</f>
        <v>0</v>
      </c>
      <c r="AO222" s="32">
        <f t="shared" si="3"/>
        <v>0</v>
      </c>
      <c r="AP222" s="31"/>
      <c r="AQ222" s="31"/>
      <c r="AR222" s="203"/>
      <c r="AS222" s="32"/>
    </row>
    <row r="223" spans="1:45" ht="12.75" hidden="1">
      <c r="A223" s="48">
        <v>217</v>
      </c>
      <c r="B223" s="12">
        <f>'Encargos e Benefícios'!B222</f>
        <v>0</v>
      </c>
      <c r="C223" s="10">
        <f>'Encargos e Benefícios'!C222</f>
        <v>0</v>
      </c>
      <c r="D223" s="38"/>
      <c r="E223" s="167"/>
      <c r="F223" s="166"/>
      <c r="G223" s="165"/>
      <c r="H223" s="127"/>
      <c r="I223" s="47">
        <f>'Encargos e Benefícios'!W222*'Gastos com Pessoal'!H223</f>
        <v>0</v>
      </c>
      <c r="J223" s="47">
        <f>'Encargos e Benefícios'!X222*'Gastos com Pessoal'!H223</f>
        <v>0</v>
      </c>
      <c r="K223" s="47">
        <f>'Encargos e Benefícios'!V222*'Gastos com Pessoal'!H223</f>
        <v>0</v>
      </c>
      <c r="L223" s="47"/>
      <c r="M223" s="165">
        <v>46023</v>
      </c>
      <c r="N223" s="127">
        <v>4.4999999999999998E-2</v>
      </c>
      <c r="O223" s="47">
        <f>('Encargos e Benefícios'!W222+'Gastos com Pessoal'!I223)*N223</f>
        <v>0</v>
      </c>
      <c r="P223" s="47">
        <f>('Encargos e Benefícios'!X222+'Gastos com Pessoal'!J223)*N223</f>
        <v>0</v>
      </c>
      <c r="Q223" s="47">
        <f>('Encargos e Benefícios'!V222+'Gastos com Pessoal'!K223)*'Gastos com Pessoal'!N223</f>
        <v>0</v>
      </c>
      <c r="R223" s="47"/>
      <c r="S223" s="165"/>
      <c r="T223" s="127"/>
      <c r="U223" s="47"/>
      <c r="V223" s="47"/>
      <c r="W223" s="47"/>
      <c r="X223" s="47"/>
      <c r="Y223" s="165"/>
      <c r="Z223" s="127"/>
      <c r="AA223" s="47"/>
      <c r="AB223" s="47"/>
      <c r="AC223" s="47"/>
      <c r="AD223" s="47"/>
      <c r="AE223" s="165"/>
      <c r="AF223" s="127"/>
      <c r="AG223" s="47"/>
      <c r="AH223" s="47"/>
      <c r="AI223" s="47"/>
      <c r="AJ223" s="130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14">
        <f>IF('Encargos e Benefícios'!C222=0,0,'Encargos e Benefícios'!AD222/'Encargos e Benefícios'!C222)</f>
        <v>0</v>
      </c>
      <c r="AO223" s="32">
        <f t="shared" si="3"/>
        <v>0</v>
      </c>
      <c r="AP223" s="31"/>
      <c r="AQ223" s="31"/>
      <c r="AR223" s="203"/>
      <c r="AS223" s="32"/>
    </row>
    <row r="224" spans="1:45" ht="12.75" hidden="1">
      <c r="A224" s="48">
        <v>218</v>
      </c>
      <c r="B224" s="12">
        <f>'Encargos e Benefícios'!B223</f>
        <v>0</v>
      </c>
      <c r="C224" s="10">
        <f>'Encargos e Benefícios'!C223</f>
        <v>0</v>
      </c>
      <c r="D224" s="38"/>
      <c r="E224" s="167"/>
      <c r="F224" s="166"/>
      <c r="G224" s="165"/>
      <c r="H224" s="127"/>
      <c r="I224" s="47">
        <f>'Encargos e Benefícios'!W223*'Gastos com Pessoal'!H224</f>
        <v>0</v>
      </c>
      <c r="J224" s="47">
        <f>'Encargos e Benefícios'!X223*'Gastos com Pessoal'!H224</f>
        <v>0</v>
      </c>
      <c r="K224" s="47">
        <f>'Encargos e Benefícios'!V223*'Gastos com Pessoal'!H224</f>
        <v>0</v>
      </c>
      <c r="L224" s="47"/>
      <c r="M224" s="165">
        <v>46023</v>
      </c>
      <c r="N224" s="127">
        <v>4.4999999999999998E-2</v>
      </c>
      <c r="O224" s="47">
        <f>('Encargos e Benefícios'!W223+'Gastos com Pessoal'!I224)*N224</f>
        <v>0</v>
      </c>
      <c r="P224" s="47">
        <f>('Encargos e Benefícios'!X223+'Gastos com Pessoal'!J224)*N224</f>
        <v>0</v>
      </c>
      <c r="Q224" s="47">
        <f>('Encargos e Benefícios'!V223+'Gastos com Pessoal'!K224)*'Gastos com Pessoal'!N224</f>
        <v>0</v>
      </c>
      <c r="R224" s="47"/>
      <c r="S224" s="165"/>
      <c r="T224" s="127"/>
      <c r="U224" s="47"/>
      <c r="V224" s="47"/>
      <c r="W224" s="47"/>
      <c r="X224" s="47"/>
      <c r="Y224" s="165"/>
      <c r="Z224" s="127"/>
      <c r="AA224" s="47"/>
      <c r="AB224" s="47"/>
      <c r="AC224" s="47"/>
      <c r="AD224" s="47"/>
      <c r="AE224" s="165"/>
      <c r="AF224" s="127"/>
      <c r="AG224" s="47"/>
      <c r="AH224" s="47"/>
      <c r="AI224" s="47"/>
      <c r="AJ224" s="130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14">
        <f>IF('Encargos e Benefícios'!C223=0,0,'Encargos e Benefícios'!AD223/'Encargos e Benefícios'!C223)</f>
        <v>0</v>
      </c>
      <c r="AO224" s="32">
        <f t="shared" si="3"/>
        <v>0</v>
      </c>
      <c r="AP224" s="31"/>
      <c r="AQ224" s="31"/>
      <c r="AR224" s="203"/>
      <c r="AS224" s="32"/>
    </row>
    <row r="225" spans="1:45" ht="12.75" hidden="1">
      <c r="A225" s="48">
        <v>219</v>
      </c>
      <c r="B225" s="12">
        <f>'Encargos e Benefícios'!B224</f>
        <v>0</v>
      </c>
      <c r="C225" s="10">
        <f>'Encargos e Benefícios'!C224</f>
        <v>0</v>
      </c>
      <c r="D225" s="38"/>
      <c r="E225" s="167"/>
      <c r="F225" s="166"/>
      <c r="G225" s="165"/>
      <c r="H225" s="127"/>
      <c r="I225" s="47">
        <f>'Encargos e Benefícios'!W224*'Gastos com Pessoal'!H225</f>
        <v>0</v>
      </c>
      <c r="J225" s="47">
        <f>'Encargos e Benefícios'!X224*'Gastos com Pessoal'!H225</f>
        <v>0</v>
      </c>
      <c r="K225" s="47">
        <f>'Encargos e Benefícios'!V224*'Gastos com Pessoal'!H225</f>
        <v>0</v>
      </c>
      <c r="L225" s="47"/>
      <c r="M225" s="165">
        <v>46023</v>
      </c>
      <c r="N225" s="127">
        <v>4.4999999999999998E-2</v>
      </c>
      <c r="O225" s="47">
        <f>('Encargos e Benefícios'!W224+'Gastos com Pessoal'!I225)*N225</f>
        <v>0</v>
      </c>
      <c r="P225" s="47">
        <f>('Encargos e Benefícios'!X224+'Gastos com Pessoal'!J225)*N225</f>
        <v>0</v>
      </c>
      <c r="Q225" s="47">
        <f>('Encargos e Benefícios'!V224+'Gastos com Pessoal'!K225)*'Gastos com Pessoal'!N225</f>
        <v>0</v>
      </c>
      <c r="R225" s="47"/>
      <c r="S225" s="165"/>
      <c r="T225" s="127"/>
      <c r="U225" s="47"/>
      <c r="V225" s="47"/>
      <c r="W225" s="47"/>
      <c r="X225" s="47"/>
      <c r="Y225" s="165"/>
      <c r="Z225" s="127"/>
      <c r="AA225" s="47"/>
      <c r="AB225" s="47"/>
      <c r="AC225" s="47"/>
      <c r="AD225" s="47"/>
      <c r="AE225" s="165"/>
      <c r="AF225" s="127"/>
      <c r="AG225" s="47"/>
      <c r="AH225" s="47"/>
      <c r="AI225" s="47"/>
      <c r="AJ225" s="130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14">
        <f>IF('Encargos e Benefícios'!C224=0,0,'Encargos e Benefícios'!AD224/'Encargos e Benefícios'!C224)</f>
        <v>0</v>
      </c>
      <c r="AO225" s="32">
        <f t="shared" si="3"/>
        <v>0</v>
      </c>
      <c r="AP225" s="31"/>
      <c r="AQ225" s="31"/>
      <c r="AR225" s="203"/>
      <c r="AS225" s="32"/>
    </row>
    <row r="226" spans="1:45" ht="12.75" hidden="1">
      <c r="A226" s="48">
        <v>220</v>
      </c>
      <c r="B226" s="12">
        <f>'Encargos e Benefícios'!B225</f>
        <v>0</v>
      </c>
      <c r="C226" s="10">
        <f>'Encargos e Benefícios'!C225</f>
        <v>0</v>
      </c>
      <c r="D226" s="38"/>
      <c r="E226" s="167"/>
      <c r="F226" s="166"/>
      <c r="G226" s="165"/>
      <c r="H226" s="127"/>
      <c r="I226" s="47">
        <f>'Encargos e Benefícios'!W225*'Gastos com Pessoal'!H226</f>
        <v>0</v>
      </c>
      <c r="J226" s="47">
        <f>'Encargos e Benefícios'!X225*'Gastos com Pessoal'!H226</f>
        <v>0</v>
      </c>
      <c r="K226" s="47">
        <f>'Encargos e Benefícios'!V225*'Gastos com Pessoal'!H226</f>
        <v>0</v>
      </c>
      <c r="L226" s="47"/>
      <c r="M226" s="165">
        <v>46023</v>
      </c>
      <c r="N226" s="127">
        <v>4.4999999999999998E-2</v>
      </c>
      <c r="O226" s="47">
        <f>('Encargos e Benefícios'!W225+'Gastos com Pessoal'!I226)*N226</f>
        <v>0</v>
      </c>
      <c r="P226" s="47">
        <f>('Encargos e Benefícios'!X225+'Gastos com Pessoal'!J226)*N226</f>
        <v>0</v>
      </c>
      <c r="Q226" s="47">
        <f>('Encargos e Benefícios'!V225+'Gastos com Pessoal'!K226)*'Gastos com Pessoal'!N226</f>
        <v>0</v>
      </c>
      <c r="R226" s="47"/>
      <c r="S226" s="165"/>
      <c r="T226" s="127"/>
      <c r="U226" s="47"/>
      <c r="V226" s="47"/>
      <c r="W226" s="47"/>
      <c r="X226" s="47"/>
      <c r="Y226" s="165"/>
      <c r="Z226" s="127"/>
      <c r="AA226" s="47"/>
      <c r="AB226" s="47"/>
      <c r="AC226" s="47"/>
      <c r="AD226" s="47"/>
      <c r="AE226" s="165"/>
      <c r="AF226" s="127"/>
      <c r="AG226" s="47"/>
      <c r="AH226" s="47"/>
      <c r="AI226" s="47"/>
      <c r="AJ226" s="130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14">
        <f>IF('Encargos e Benefícios'!C225=0,0,'Encargos e Benefícios'!AD225/'Encargos e Benefícios'!C225)</f>
        <v>0</v>
      </c>
      <c r="AO226" s="32">
        <f t="shared" si="3"/>
        <v>0</v>
      </c>
      <c r="AP226" s="31"/>
      <c r="AQ226" s="31"/>
      <c r="AR226" s="203"/>
      <c r="AS226" s="32"/>
    </row>
    <row r="227" spans="1:45" ht="12.75" hidden="1">
      <c r="A227" s="48">
        <v>221</v>
      </c>
      <c r="B227" s="12">
        <f>'Encargos e Benefícios'!B226</f>
        <v>0</v>
      </c>
      <c r="C227" s="10">
        <f>'Encargos e Benefícios'!C226</f>
        <v>0</v>
      </c>
      <c r="D227" s="38"/>
      <c r="E227" s="167"/>
      <c r="F227" s="166"/>
      <c r="G227" s="165"/>
      <c r="H227" s="127"/>
      <c r="I227" s="47">
        <f>'Encargos e Benefícios'!W226*'Gastos com Pessoal'!H227</f>
        <v>0</v>
      </c>
      <c r="J227" s="47">
        <f>'Encargos e Benefícios'!X226*'Gastos com Pessoal'!H227</f>
        <v>0</v>
      </c>
      <c r="K227" s="47">
        <f>'Encargos e Benefícios'!V226*'Gastos com Pessoal'!H227</f>
        <v>0</v>
      </c>
      <c r="L227" s="47"/>
      <c r="M227" s="165">
        <v>46023</v>
      </c>
      <c r="N227" s="127">
        <v>4.4999999999999998E-2</v>
      </c>
      <c r="O227" s="47">
        <f>('Encargos e Benefícios'!W226+'Gastos com Pessoal'!I227)*N227</f>
        <v>0</v>
      </c>
      <c r="P227" s="47">
        <f>('Encargos e Benefícios'!X226+'Gastos com Pessoal'!J227)*N227</f>
        <v>0</v>
      </c>
      <c r="Q227" s="47">
        <f>('Encargos e Benefícios'!V226+'Gastos com Pessoal'!K227)*'Gastos com Pessoal'!N227</f>
        <v>0</v>
      </c>
      <c r="R227" s="47"/>
      <c r="S227" s="165"/>
      <c r="T227" s="127"/>
      <c r="U227" s="47"/>
      <c r="V227" s="47"/>
      <c r="W227" s="47"/>
      <c r="X227" s="47"/>
      <c r="Y227" s="165"/>
      <c r="Z227" s="127"/>
      <c r="AA227" s="47"/>
      <c r="AB227" s="47"/>
      <c r="AC227" s="47"/>
      <c r="AD227" s="47"/>
      <c r="AE227" s="165"/>
      <c r="AF227" s="127"/>
      <c r="AG227" s="47"/>
      <c r="AH227" s="47"/>
      <c r="AI227" s="47"/>
      <c r="AJ227" s="130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14">
        <f>IF('Encargos e Benefícios'!C226=0,0,'Encargos e Benefícios'!AD226/'Encargos e Benefícios'!C226)</f>
        <v>0</v>
      </c>
      <c r="AO227" s="32">
        <f t="shared" si="3"/>
        <v>0</v>
      </c>
      <c r="AP227" s="31"/>
      <c r="AQ227" s="31"/>
      <c r="AR227" s="203"/>
      <c r="AS227" s="32"/>
    </row>
    <row r="228" spans="1:45" ht="12.75" hidden="1">
      <c r="A228" s="48">
        <v>222</v>
      </c>
      <c r="B228" s="12">
        <f>'Encargos e Benefícios'!B227</f>
        <v>0</v>
      </c>
      <c r="C228" s="10">
        <f>'Encargos e Benefícios'!C227</f>
        <v>0</v>
      </c>
      <c r="D228" s="38"/>
      <c r="E228" s="167"/>
      <c r="F228" s="166"/>
      <c r="G228" s="165"/>
      <c r="H228" s="127"/>
      <c r="I228" s="47">
        <f>'Encargos e Benefícios'!W227*'Gastos com Pessoal'!H228</f>
        <v>0</v>
      </c>
      <c r="J228" s="47">
        <f>'Encargos e Benefícios'!X227*'Gastos com Pessoal'!H228</f>
        <v>0</v>
      </c>
      <c r="K228" s="47">
        <f>'Encargos e Benefícios'!V227*'Gastos com Pessoal'!H228</f>
        <v>0</v>
      </c>
      <c r="L228" s="47"/>
      <c r="M228" s="165">
        <v>46023</v>
      </c>
      <c r="N228" s="127">
        <v>4.4999999999999998E-2</v>
      </c>
      <c r="O228" s="47">
        <f>('Encargos e Benefícios'!W227+'Gastos com Pessoal'!I228)*N228</f>
        <v>0</v>
      </c>
      <c r="P228" s="47">
        <f>('Encargos e Benefícios'!X227+'Gastos com Pessoal'!J228)*N228</f>
        <v>0</v>
      </c>
      <c r="Q228" s="47">
        <f>('Encargos e Benefícios'!V227+'Gastos com Pessoal'!K228)*'Gastos com Pessoal'!N228</f>
        <v>0</v>
      </c>
      <c r="R228" s="47"/>
      <c r="S228" s="165"/>
      <c r="T228" s="127"/>
      <c r="U228" s="47"/>
      <c r="V228" s="47"/>
      <c r="W228" s="47"/>
      <c r="X228" s="47"/>
      <c r="Y228" s="165"/>
      <c r="Z228" s="127"/>
      <c r="AA228" s="47"/>
      <c r="AB228" s="47"/>
      <c r="AC228" s="47"/>
      <c r="AD228" s="47"/>
      <c r="AE228" s="165"/>
      <c r="AF228" s="127"/>
      <c r="AG228" s="47"/>
      <c r="AH228" s="47"/>
      <c r="AI228" s="47"/>
      <c r="AJ228" s="130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14">
        <f>IF('Encargos e Benefícios'!C227=0,0,'Encargos e Benefícios'!AD227/'Encargos e Benefícios'!C227)</f>
        <v>0</v>
      </c>
      <c r="AO228" s="32">
        <f t="shared" si="3"/>
        <v>0</v>
      </c>
      <c r="AP228" s="31"/>
      <c r="AQ228" s="31"/>
      <c r="AR228" s="203"/>
      <c r="AS228" s="32"/>
    </row>
    <row r="229" spans="1:45" ht="12.75" hidden="1">
      <c r="A229" s="48">
        <v>223</v>
      </c>
      <c r="B229" s="12">
        <f>'Encargos e Benefícios'!B228</f>
        <v>0</v>
      </c>
      <c r="C229" s="10">
        <f>'Encargos e Benefícios'!C228</f>
        <v>0</v>
      </c>
      <c r="D229" s="38"/>
      <c r="E229" s="167"/>
      <c r="F229" s="166"/>
      <c r="G229" s="165"/>
      <c r="H229" s="127"/>
      <c r="I229" s="47">
        <f>'Encargos e Benefícios'!W228*'Gastos com Pessoal'!H229</f>
        <v>0</v>
      </c>
      <c r="J229" s="47">
        <f>'Encargos e Benefícios'!X228*'Gastos com Pessoal'!H229</f>
        <v>0</v>
      </c>
      <c r="K229" s="47">
        <f>'Encargos e Benefícios'!V228*'Gastos com Pessoal'!H229</f>
        <v>0</v>
      </c>
      <c r="L229" s="47"/>
      <c r="M229" s="165">
        <v>46023</v>
      </c>
      <c r="N229" s="127">
        <v>4.4999999999999998E-2</v>
      </c>
      <c r="O229" s="47">
        <f>('Encargos e Benefícios'!W228+'Gastos com Pessoal'!I229)*N229</f>
        <v>0</v>
      </c>
      <c r="P229" s="47">
        <f>('Encargos e Benefícios'!X228+'Gastos com Pessoal'!J229)*N229</f>
        <v>0</v>
      </c>
      <c r="Q229" s="47">
        <f>('Encargos e Benefícios'!V228+'Gastos com Pessoal'!K229)*'Gastos com Pessoal'!N229</f>
        <v>0</v>
      </c>
      <c r="R229" s="47"/>
      <c r="S229" s="165"/>
      <c r="T229" s="127"/>
      <c r="U229" s="47"/>
      <c r="V229" s="47"/>
      <c r="W229" s="47"/>
      <c r="X229" s="47"/>
      <c r="Y229" s="165"/>
      <c r="Z229" s="127"/>
      <c r="AA229" s="47"/>
      <c r="AB229" s="47"/>
      <c r="AC229" s="47"/>
      <c r="AD229" s="47"/>
      <c r="AE229" s="165"/>
      <c r="AF229" s="127"/>
      <c r="AG229" s="47"/>
      <c r="AH229" s="47"/>
      <c r="AI229" s="47"/>
      <c r="AJ229" s="130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14">
        <f>IF('Encargos e Benefícios'!C228=0,0,'Encargos e Benefícios'!AD228/'Encargos e Benefícios'!C228)</f>
        <v>0</v>
      </c>
      <c r="AO229" s="32">
        <f t="shared" si="3"/>
        <v>0</v>
      </c>
      <c r="AP229" s="31"/>
      <c r="AQ229" s="31"/>
      <c r="AR229" s="203"/>
      <c r="AS229" s="32"/>
    </row>
    <row r="230" spans="1:45" ht="12.75" hidden="1">
      <c r="A230" s="48">
        <v>224</v>
      </c>
      <c r="B230" s="12">
        <f>'Encargos e Benefícios'!B229</f>
        <v>0</v>
      </c>
      <c r="C230" s="10">
        <f>'Encargos e Benefícios'!C229</f>
        <v>0</v>
      </c>
      <c r="D230" s="38"/>
      <c r="E230" s="167"/>
      <c r="F230" s="166"/>
      <c r="G230" s="165"/>
      <c r="H230" s="127"/>
      <c r="I230" s="47">
        <f>'Encargos e Benefícios'!W229*'Gastos com Pessoal'!H230</f>
        <v>0</v>
      </c>
      <c r="J230" s="47">
        <f>'Encargos e Benefícios'!X229*'Gastos com Pessoal'!H230</f>
        <v>0</v>
      </c>
      <c r="K230" s="47">
        <f>'Encargos e Benefícios'!V229*'Gastos com Pessoal'!H230</f>
        <v>0</v>
      </c>
      <c r="L230" s="47"/>
      <c r="M230" s="165">
        <v>46023</v>
      </c>
      <c r="N230" s="127">
        <v>4.4999999999999998E-2</v>
      </c>
      <c r="O230" s="47">
        <f>('Encargos e Benefícios'!W229+'Gastos com Pessoal'!I230)*N230</f>
        <v>0</v>
      </c>
      <c r="P230" s="47">
        <f>('Encargos e Benefícios'!X229+'Gastos com Pessoal'!J230)*N230</f>
        <v>0</v>
      </c>
      <c r="Q230" s="47">
        <f>('Encargos e Benefícios'!V229+'Gastos com Pessoal'!K230)*'Gastos com Pessoal'!N230</f>
        <v>0</v>
      </c>
      <c r="R230" s="47"/>
      <c r="S230" s="165"/>
      <c r="T230" s="127"/>
      <c r="U230" s="47"/>
      <c r="V230" s="47"/>
      <c r="W230" s="47"/>
      <c r="X230" s="47"/>
      <c r="Y230" s="165"/>
      <c r="Z230" s="127"/>
      <c r="AA230" s="47"/>
      <c r="AB230" s="47"/>
      <c r="AC230" s="47"/>
      <c r="AD230" s="47"/>
      <c r="AE230" s="165"/>
      <c r="AF230" s="127"/>
      <c r="AG230" s="47"/>
      <c r="AH230" s="47"/>
      <c r="AI230" s="47"/>
      <c r="AJ230" s="130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14">
        <f>IF('Encargos e Benefícios'!C229=0,0,'Encargos e Benefícios'!AD229/'Encargos e Benefícios'!C229)</f>
        <v>0</v>
      </c>
      <c r="AO230" s="32">
        <f t="shared" si="3"/>
        <v>0</v>
      </c>
      <c r="AP230" s="31"/>
      <c r="AQ230" s="31"/>
      <c r="AR230" s="203"/>
      <c r="AS230" s="32"/>
    </row>
    <row r="231" spans="1:45" ht="12.75" hidden="1">
      <c r="A231" s="48">
        <v>225</v>
      </c>
      <c r="B231" s="12">
        <f>'Encargos e Benefícios'!B230</f>
        <v>0</v>
      </c>
      <c r="C231" s="10">
        <f>'Encargos e Benefícios'!C230</f>
        <v>0</v>
      </c>
      <c r="D231" s="38"/>
      <c r="E231" s="167"/>
      <c r="F231" s="166"/>
      <c r="G231" s="165"/>
      <c r="H231" s="127"/>
      <c r="I231" s="47">
        <f>'Encargos e Benefícios'!W230*'Gastos com Pessoal'!H231</f>
        <v>0</v>
      </c>
      <c r="J231" s="47">
        <f>'Encargos e Benefícios'!X230*'Gastos com Pessoal'!H231</f>
        <v>0</v>
      </c>
      <c r="K231" s="47">
        <f>'Encargos e Benefícios'!V230*'Gastos com Pessoal'!H231</f>
        <v>0</v>
      </c>
      <c r="L231" s="47"/>
      <c r="M231" s="165">
        <v>46023</v>
      </c>
      <c r="N231" s="127">
        <v>4.4999999999999998E-2</v>
      </c>
      <c r="O231" s="47">
        <f>('Encargos e Benefícios'!W230+'Gastos com Pessoal'!I231)*N231</f>
        <v>0</v>
      </c>
      <c r="P231" s="47">
        <f>('Encargos e Benefícios'!X230+'Gastos com Pessoal'!J231)*N231</f>
        <v>0</v>
      </c>
      <c r="Q231" s="47">
        <f>('Encargos e Benefícios'!V230+'Gastos com Pessoal'!K231)*'Gastos com Pessoal'!N231</f>
        <v>0</v>
      </c>
      <c r="R231" s="47"/>
      <c r="S231" s="165"/>
      <c r="T231" s="127"/>
      <c r="U231" s="47"/>
      <c r="V231" s="47"/>
      <c r="W231" s="47"/>
      <c r="X231" s="47"/>
      <c r="Y231" s="165"/>
      <c r="Z231" s="127"/>
      <c r="AA231" s="47"/>
      <c r="AB231" s="47"/>
      <c r="AC231" s="47"/>
      <c r="AD231" s="47"/>
      <c r="AE231" s="165"/>
      <c r="AF231" s="127"/>
      <c r="AG231" s="47"/>
      <c r="AH231" s="47"/>
      <c r="AI231" s="47"/>
      <c r="AJ231" s="130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14">
        <f>IF('Encargos e Benefícios'!C230=0,0,'Encargos e Benefícios'!AD230/'Encargos e Benefícios'!C230)</f>
        <v>0</v>
      </c>
      <c r="AO231" s="32">
        <f t="shared" si="3"/>
        <v>0</v>
      </c>
      <c r="AP231" s="31"/>
      <c r="AQ231" s="31"/>
      <c r="AR231" s="203"/>
      <c r="AS231" s="32"/>
    </row>
    <row r="232" spans="1:45" ht="12.75" hidden="1">
      <c r="A232" s="48">
        <v>226</v>
      </c>
      <c r="B232" s="12">
        <f>'Encargos e Benefícios'!B231</f>
        <v>0</v>
      </c>
      <c r="C232" s="10">
        <f>'Encargos e Benefícios'!C231</f>
        <v>0</v>
      </c>
      <c r="D232" s="38"/>
      <c r="E232" s="167"/>
      <c r="F232" s="166"/>
      <c r="G232" s="165"/>
      <c r="H232" s="127"/>
      <c r="I232" s="47">
        <f>'Encargos e Benefícios'!W231*'Gastos com Pessoal'!H232</f>
        <v>0</v>
      </c>
      <c r="J232" s="47">
        <f>'Encargos e Benefícios'!X231*'Gastos com Pessoal'!H232</f>
        <v>0</v>
      </c>
      <c r="K232" s="47">
        <f>'Encargos e Benefícios'!V231*'Gastos com Pessoal'!H232</f>
        <v>0</v>
      </c>
      <c r="L232" s="47"/>
      <c r="M232" s="165">
        <v>46023</v>
      </c>
      <c r="N232" s="127">
        <v>4.4999999999999998E-2</v>
      </c>
      <c r="O232" s="47">
        <f>('Encargos e Benefícios'!W231+'Gastos com Pessoal'!I232)*N232</f>
        <v>0</v>
      </c>
      <c r="P232" s="47">
        <f>('Encargos e Benefícios'!X231+'Gastos com Pessoal'!J232)*N232</f>
        <v>0</v>
      </c>
      <c r="Q232" s="47">
        <f>('Encargos e Benefícios'!V231+'Gastos com Pessoal'!K232)*'Gastos com Pessoal'!N232</f>
        <v>0</v>
      </c>
      <c r="R232" s="47"/>
      <c r="S232" s="165"/>
      <c r="T232" s="127"/>
      <c r="U232" s="47"/>
      <c r="V232" s="47"/>
      <c r="W232" s="47"/>
      <c r="X232" s="47"/>
      <c r="Y232" s="165"/>
      <c r="Z232" s="127"/>
      <c r="AA232" s="47"/>
      <c r="AB232" s="47"/>
      <c r="AC232" s="47"/>
      <c r="AD232" s="47"/>
      <c r="AE232" s="165"/>
      <c r="AF232" s="127"/>
      <c r="AG232" s="47"/>
      <c r="AH232" s="47"/>
      <c r="AI232" s="47"/>
      <c r="AJ232" s="130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14">
        <f>IF('Encargos e Benefícios'!C231=0,0,'Encargos e Benefícios'!AD231/'Encargos e Benefícios'!C231)</f>
        <v>0</v>
      </c>
      <c r="AO232" s="32">
        <f t="shared" si="3"/>
        <v>0</v>
      </c>
      <c r="AP232" s="31"/>
      <c r="AQ232" s="31"/>
      <c r="AR232" s="203"/>
      <c r="AS232" s="32"/>
    </row>
    <row r="233" spans="1:45" ht="12.75" hidden="1">
      <c r="A233" s="48">
        <v>227</v>
      </c>
      <c r="B233" s="12">
        <f>'Encargos e Benefícios'!B232</f>
        <v>0</v>
      </c>
      <c r="C233" s="10">
        <f>'Encargos e Benefícios'!C232</f>
        <v>0</v>
      </c>
      <c r="D233" s="38"/>
      <c r="E233" s="167"/>
      <c r="F233" s="166"/>
      <c r="G233" s="165"/>
      <c r="H233" s="127"/>
      <c r="I233" s="47">
        <f>'Encargos e Benefícios'!W232*'Gastos com Pessoal'!H233</f>
        <v>0</v>
      </c>
      <c r="J233" s="47">
        <f>'Encargos e Benefícios'!X232*'Gastos com Pessoal'!H233</f>
        <v>0</v>
      </c>
      <c r="K233" s="47">
        <f>'Encargos e Benefícios'!V232*'Gastos com Pessoal'!H233</f>
        <v>0</v>
      </c>
      <c r="L233" s="47"/>
      <c r="M233" s="165">
        <v>46023</v>
      </c>
      <c r="N233" s="127">
        <v>4.4999999999999998E-2</v>
      </c>
      <c r="O233" s="47">
        <f>('Encargos e Benefícios'!W232+'Gastos com Pessoal'!I233)*N233</f>
        <v>0</v>
      </c>
      <c r="P233" s="47">
        <f>('Encargos e Benefícios'!X232+'Gastos com Pessoal'!J233)*N233</f>
        <v>0</v>
      </c>
      <c r="Q233" s="47">
        <f>('Encargos e Benefícios'!V232+'Gastos com Pessoal'!K233)*'Gastos com Pessoal'!N233</f>
        <v>0</v>
      </c>
      <c r="R233" s="47"/>
      <c r="S233" s="165"/>
      <c r="T233" s="127"/>
      <c r="U233" s="47"/>
      <c r="V233" s="47"/>
      <c r="W233" s="47"/>
      <c r="X233" s="47"/>
      <c r="Y233" s="165"/>
      <c r="Z233" s="127"/>
      <c r="AA233" s="47"/>
      <c r="AB233" s="47"/>
      <c r="AC233" s="47"/>
      <c r="AD233" s="47"/>
      <c r="AE233" s="165"/>
      <c r="AF233" s="127"/>
      <c r="AG233" s="47"/>
      <c r="AH233" s="47"/>
      <c r="AI233" s="47"/>
      <c r="AJ233" s="130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14">
        <f>IF('Encargos e Benefícios'!C232=0,0,'Encargos e Benefícios'!AD232/'Encargos e Benefícios'!C232)</f>
        <v>0</v>
      </c>
      <c r="AO233" s="32">
        <f t="shared" si="3"/>
        <v>0</v>
      </c>
      <c r="AP233" s="31"/>
      <c r="AQ233" s="31"/>
      <c r="AR233" s="203"/>
      <c r="AS233" s="32"/>
    </row>
    <row r="234" spans="1:45" ht="12.75" hidden="1">
      <c r="A234" s="48">
        <v>228</v>
      </c>
      <c r="B234" s="12">
        <f>'Encargos e Benefícios'!B233</f>
        <v>0</v>
      </c>
      <c r="C234" s="10">
        <f>'Encargos e Benefícios'!C233</f>
        <v>0</v>
      </c>
      <c r="D234" s="38"/>
      <c r="E234" s="167"/>
      <c r="F234" s="166"/>
      <c r="G234" s="165"/>
      <c r="H234" s="127"/>
      <c r="I234" s="47">
        <f>'Encargos e Benefícios'!W233*'Gastos com Pessoal'!H234</f>
        <v>0</v>
      </c>
      <c r="J234" s="47">
        <f>'Encargos e Benefícios'!X233*'Gastos com Pessoal'!H234</f>
        <v>0</v>
      </c>
      <c r="K234" s="47">
        <f>'Encargos e Benefícios'!V233*'Gastos com Pessoal'!H234</f>
        <v>0</v>
      </c>
      <c r="L234" s="47"/>
      <c r="M234" s="165">
        <v>46023</v>
      </c>
      <c r="N234" s="127">
        <v>4.4999999999999998E-2</v>
      </c>
      <c r="O234" s="47">
        <f>('Encargos e Benefícios'!W233+'Gastos com Pessoal'!I234)*N234</f>
        <v>0</v>
      </c>
      <c r="P234" s="47">
        <f>('Encargos e Benefícios'!X233+'Gastos com Pessoal'!J234)*N234</f>
        <v>0</v>
      </c>
      <c r="Q234" s="47">
        <f>('Encargos e Benefícios'!V233+'Gastos com Pessoal'!K234)*'Gastos com Pessoal'!N234</f>
        <v>0</v>
      </c>
      <c r="R234" s="47"/>
      <c r="S234" s="165"/>
      <c r="T234" s="127"/>
      <c r="U234" s="47"/>
      <c r="V234" s="47"/>
      <c r="W234" s="47"/>
      <c r="X234" s="47"/>
      <c r="Y234" s="165"/>
      <c r="Z234" s="127"/>
      <c r="AA234" s="47"/>
      <c r="AB234" s="47"/>
      <c r="AC234" s="47"/>
      <c r="AD234" s="47"/>
      <c r="AE234" s="165"/>
      <c r="AF234" s="127"/>
      <c r="AG234" s="47"/>
      <c r="AH234" s="47"/>
      <c r="AI234" s="47"/>
      <c r="AJ234" s="130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14">
        <f>IF('Encargos e Benefícios'!C233=0,0,'Encargos e Benefícios'!AD233/'Encargos e Benefícios'!C233)</f>
        <v>0</v>
      </c>
      <c r="AO234" s="32">
        <f t="shared" si="3"/>
        <v>0</v>
      </c>
      <c r="AP234" s="31"/>
      <c r="AQ234" s="31"/>
      <c r="AR234" s="203"/>
      <c r="AS234" s="32"/>
    </row>
    <row r="235" spans="1:45" ht="12.75" hidden="1">
      <c r="A235" s="48">
        <v>229</v>
      </c>
      <c r="B235" s="12">
        <f>'Encargos e Benefícios'!B234</f>
        <v>0</v>
      </c>
      <c r="C235" s="10">
        <f>'Encargos e Benefícios'!C234</f>
        <v>0</v>
      </c>
      <c r="D235" s="38"/>
      <c r="E235" s="167"/>
      <c r="F235" s="166"/>
      <c r="G235" s="165"/>
      <c r="H235" s="127"/>
      <c r="I235" s="47">
        <f>'Encargos e Benefícios'!W234*'Gastos com Pessoal'!H235</f>
        <v>0</v>
      </c>
      <c r="J235" s="47">
        <f>'Encargos e Benefícios'!X234*'Gastos com Pessoal'!H235</f>
        <v>0</v>
      </c>
      <c r="K235" s="47">
        <f>'Encargos e Benefícios'!V234*'Gastos com Pessoal'!H235</f>
        <v>0</v>
      </c>
      <c r="L235" s="47"/>
      <c r="M235" s="165">
        <v>46023</v>
      </c>
      <c r="N235" s="127">
        <v>4.4999999999999998E-2</v>
      </c>
      <c r="O235" s="47">
        <f>('Encargos e Benefícios'!W234+'Gastos com Pessoal'!I235)*N235</f>
        <v>0</v>
      </c>
      <c r="P235" s="47">
        <f>('Encargos e Benefícios'!X234+'Gastos com Pessoal'!J235)*N235</f>
        <v>0</v>
      </c>
      <c r="Q235" s="47">
        <f>('Encargos e Benefícios'!V234+'Gastos com Pessoal'!K235)*'Gastos com Pessoal'!N235</f>
        <v>0</v>
      </c>
      <c r="R235" s="47"/>
      <c r="S235" s="165"/>
      <c r="T235" s="127"/>
      <c r="U235" s="47"/>
      <c r="V235" s="47"/>
      <c r="W235" s="47"/>
      <c r="X235" s="47"/>
      <c r="Y235" s="165"/>
      <c r="Z235" s="127"/>
      <c r="AA235" s="47"/>
      <c r="AB235" s="47"/>
      <c r="AC235" s="47"/>
      <c r="AD235" s="47"/>
      <c r="AE235" s="165"/>
      <c r="AF235" s="127"/>
      <c r="AG235" s="47"/>
      <c r="AH235" s="47"/>
      <c r="AI235" s="47"/>
      <c r="AJ235" s="130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14">
        <f>IF('Encargos e Benefícios'!C234=0,0,'Encargos e Benefícios'!AD234/'Encargos e Benefícios'!C234)</f>
        <v>0</v>
      </c>
      <c r="AO235" s="32">
        <f t="shared" si="3"/>
        <v>0</v>
      </c>
      <c r="AP235" s="31"/>
      <c r="AQ235" s="31"/>
      <c r="AR235" s="203"/>
      <c r="AS235" s="32"/>
    </row>
    <row r="236" spans="1:45" ht="12.75" hidden="1">
      <c r="A236" s="48">
        <v>230</v>
      </c>
      <c r="B236" s="12">
        <f>'Encargos e Benefícios'!B235</f>
        <v>0</v>
      </c>
      <c r="C236" s="10">
        <f>'Encargos e Benefícios'!C235</f>
        <v>0</v>
      </c>
      <c r="D236" s="38"/>
      <c r="E236" s="167"/>
      <c r="F236" s="166"/>
      <c r="G236" s="165"/>
      <c r="H236" s="127"/>
      <c r="I236" s="47">
        <f>'Encargos e Benefícios'!W235*'Gastos com Pessoal'!H236</f>
        <v>0</v>
      </c>
      <c r="J236" s="47">
        <f>'Encargos e Benefícios'!X235*'Gastos com Pessoal'!H236</f>
        <v>0</v>
      </c>
      <c r="K236" s="47">
        <f>'Encargos e Benefícios'!V235*'Gastos com Pessoal'!H236</f>
        <v>0</v>
      </c>
      <c r="L236" s="47"/>
      <c r="M236" s="165">
        <v>46023</v>
      </c>
      <c r="N236" s="127">
        <v>4.4999999999999998E-2</v>
      </c>
      <c r="O236" s="47">
        <f>('Encargos e Benefícios'!W235+'Gastos com Pessoal'!I236)*N236</f>
        <v>0</v>
      </c>
      <c r="P236" s="47">
        <f>('Encargos e Benefícios'!X235+'Gastos com Pessoal'!J236)*N236</f>
        <v>0</v>
      </c>
      <c r="Q236" s="47">
        <f>('Encargos e Benefícios'!V235+'Gastos com Pessoal'!K236)*'Gastos com Pessoal'!N236</f>
        <v>0</v>
      </c>
      <c r="R236" s="47"/>
      <c r="S236" s="165"/>
      <c r="T236" s="127"/>
      <c r="U236" s="47"/>
      <c r="V236" s="47"/>
      <c r="W236" s="47"/>
      <c r="X236" s="47"/>
      <c r="Y236" s="165"/>
      <c r="Z236" s="127"/>
      <c r="AA236" s="47"/>
      <c r="AB236" s="47"/>
      <c r="AC236" s="47"/>
      <c r="AD236" s="47"/>
      <c r="AE236" s="165"/>
      <c r="AF236" s="127"/>
      <c r="AG236" s="47"/>
      <c r="AH236" s="47"/>
      <c r="AI236" s="47"/>
      <c r="AJ236" s="130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14">
        <f>IF('Encargos e Benefícios'!C235=0,0,'Encargos e Benefícios'!AD235/'Encargos e Benefícios'!C235)</f>
        <v>0</v>
      </c>
      <c r="AO236" s="32">
        <f t="shared" si="3"/>
        <v>0</v>
      </c>
      <c r="AP236" s="31"/>
      <c r="AQ236" s="31"/>
      <c r="AR236" s="203"/>
      <c r="AS236" s="32"/>
    </row>
    <row r="237" spans="1:45" ht="12.75" hidden="1">
      <c r="A237" s="48">
        <v>231</v>
      </c>
      <c r="B237" s="12">
        <f>'Encargos e Benefícios'!B236</f>
        <v>0</v>
      </c>
      <c r="C237" s="10">
        <f>'Encargos e Benefícios'!C236</f>
        <v>0</v>
      </c>
      <c r="D237" s="38"/>
      <c r="E237" s="167"/>
      <c r="F237" s="166"/>
      <c r="G237" s="165"/>
      <c r="H237" s="127"/>
      <c r="I237" s="47">
        <f>'Encargos e Benefícios'!W236*'Gastos com Pessoal'!H237</f>
        <v>0</v>
      </c>
      <c r="J237" s="47">
        <f>'Encargos e Benefícios'!X236*'Gastos com Pessoal'!H237</f>
        <v>0</v>
      </c>
      <c r="K237" s="47">
        <f>'Encargos e Benefícios'!V236*'Gastos com Pessoal'!H237</f>
        <v>0</v>
      </c>
      <c r="L237" s="47"/>
      <c r="M237" s="165">
        <v>46023</v>
      </c>
      <c r="N237" s="127">
        <v>4.4999999999999998E-2</v>
      </c>
      <c r="O237" s="47">
        <f>('Encargos e Benefícios'!W236+'Gastos com Pessoal'!I237)*N237</f>
        <v>0</v>
      </c>
      <c r="P237" s="47">
        <f>('Encargos e Benefícios'!X236+'Gastos com Pessoal'!J237)*N237</f>
        <v>0</v>
      </c>
      <c r="Q237" s="47">
        <f>('Encargos e Benefícios'!V236+'Gastos com Pessoal'!K237)*'Gastos com Pessoal'!N237</f>
        <v>0</v>
      </c>
      <c r="R237" s="47"/>
      <c r="S237" s="165"/>
      <c r="T237" s="127"/>
      <c r="U237" s="47"/>
      <c r="V237" s="47"/>
      <c r="W237" s="47"/>
      <c r="X237" s="47"/>
      <c r="Y237" s="165"/>
      <c r="Z237" s="127"/>
      <c r="AA237" s="47"/>
      <c r="AB237" s="47"/>
      <c r="AC237" s="47"/>
      <c r="AD237" s="47"/>
      <c r="AE237" s="165"/>
      <c r="AF237" s="127"/>
      <c r="AG237" s="47"/>
      <c r="AH237" s="47"/>
      <c r="AI237" s="47"/>
      <c r="AJ237" s="130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14">
        <f>IF('Encargos e Benefícios'!C236=0,0,'Encargos e Benefícios'!AD236/'Encargos e Benefícios'!C236)</f>
        <v>0</v>
      </c>
      <c r="AO237" s="32">
        <f t="shared" si="3"/>
        <v>0</v>
      </c>
      <c r="AP237" s="31"/>
      <c r="AQ237" s="31"/>
      <c r="AR237" s="203"/>
      <c r="AS237" s="32"/>
    </row>
    <row r="238" spans="1:45" ht="12.75" hidden="1">
      <c r="A238" s="48">
        <v>232</v>
      </c>
      <c r="B238" s="12">
        <f>'Encargos e Benefícios'!B237</f>
        <v>0</v>
      </c>
      <c r="C238" s="10">
        <f>'Encargos e Benefícios'!C237</f>
        <v>0</v>
      </c>
      <c r="D238" s="38"/>
      <c r="E238" s="167"/>
      <c r="F238" s="166"/>
      <c r="G238" s="165"/>
      <c r="H238" s="127"/>
      <c r="I238" s="47">
        <f>'Encargos e Benefícios'!W237*'Gastos com Pessoal'!H238</f>
        <v>0</v>
      </c>
      <c r="J238" s="47">
        <f>'Encargos e Benefícios'!X237*'Gastos com Pessoal'!H238</f>
        <v>0</v>
      </c>
      <c r="K238" s="47">
        <f>'Encargos e Benefícios'!V237*'Gastos com Pessoal'!H238</f>
        <v>0</v>
      </c>
      <c r="L238" s="47"/>
      <c r="M238" s="165">
        <v>46023</v>
      </c>
      <c r="N238" s="127">
        <v>4.4999999999999998E-2</v>
      </c>
      <c r="O238" s="47">
        <f>('Encargos e Benefícios'!W237+'Gastos com Pessoal'!I238)*N238</f>
        <v>0</v>
      </c>
      <c r="P238" s="47">
        <f>('Encargos e Benefícios'!X237+'Gastos com Pessoal'!J238)*N238</f>
        <v>0</v>
      </c>
      <c r="Q238" s="47">
        <f>('Encargos e Benefícios'!V237+'Gastos com Pessoal'!K238)*'Gastos com Pessoal'!N238</f>
        <v>0</v>
      </c>
      <c r="R238" s="47"/>
      <c r="S238" s="165"/>
      <c r="T238" s="127"/>
      <c r="U238" s="47"/>
      <c r="V238" s="47"/>
      <c r="W238" s="47"/>
      <c r="X238" s="47"/>
      <c r="Y238" s="165"/>
      <c r="Z238" s="127"/>
      <c r="AA238" s="47"/>
      <c r="AB238" s="47"/>
      <c r="AC238" s="47"/>
      <c r="AD238" s="47"/>
      <c r="AE238" s="165"/>
      <c r="AF238" s="127"/>
      <c r="AG238" s="47"/>
      <c r="AH238" s="47"/>
      <c r="AI238" s="47"/>
      <c r="AJ238" s="130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14">
        <f>IF('Encargos e Benefícios'!C237=0,0,'Encargos e Benefícios'!AD237/'Encargos e Benefícios'!C237)</f>
        <v>0</v>
      </c>
      <c r="AO238" s="32">
        <f t="shared" si="3"/>
        <v>0</v>
      </c>
      <c r="AP238" s="31"/>
      <c r="AQ238" s="31"/>
      <c r="AR238" s="203"/>
      <c r="AS238" s="32"/>
    </row>
    <row r="239" spans="1:45" ht="12.75" hidden="1">
      <c r="A239" s="48">
        <v>233</v>
      </c>
      <c r="B239" s="12">
        <f>'Encargos e Benefícios'!B238</f>
        <v>0</v>
      </c>
      <c r="C239" s="10">
        <f>'Encargos e Benefícios'!C238</f>
        <v>0</v>
      </c>
      <c r="D239" s="38"/>
      <c r="E239" s="167"/>
      <c r="F239" s="166"/>
      <c r="G239" s="165"/>
      <c r="H239" s="127"/>
      <c r="I239" s="47">
        <f>'Encargos e Benefícios'!W238*'Gastos com Pessoal'!H239</f>
        <v>0</v>
      </c>
      <c r="J239" s="47">
        <f>'Encargos e Benefícios'!X238*'Gastos com Pessoal'!H239</f>
        <v>0</v>
      </c>
      <c r="K239" s="47">
        <f>'Encargos e Benefícios'!V238*'Gastos com Pessoal'!H239</f>
        <v>0</v>
      </c>
      <c r="L239" s="47"/>
      <c r="M239" s="165">
        <v>46023</v>
      </c>
      <c r="N239" s="127">
        <v>4.4999999999999998E-2</v>
      </c>
      <c r="O239" s="47">
        <f>('Encargos e Benefícios'!W238+'Gastos com Pessoal'!I239)*N239</f>
        <v>0</v>
      </c>
      <c r="P239" s="47">
        <f>('Encargos e Benefícios'!X238+'Gastos com Pessoal'!J239)*N239</f>
        <v>0</v>
      </c>
      <c r="Q239" s="47">
        <f>('Encargos e Benefícios'!V238+'Gastos com Pessoal'!K239)*'Gastos com Pessoal'!N239</f>
        <v>0</v>
      </c>
      <c r="R239" s="47"/>
      <c r="S239" s="165"/>
      <c r="T239" s="127"/>
      <c r="U239" s="47"/>
      <c r="V239" s="47"/>
      <c r="W239" s="47"/>
      <c r="X239" s="47"/>
      <c r="Y239" s="165"/>
      <c r="Z239" s="127"/>
      <c r="AA239" s="47"/>
      <c r="AB239" s="47"/>
      <c r="AC239" s="47"/>
      <c r="AD239" s="47"/>
      <c r="AE239" s="165"/>
      <c r="AF239" s="127"/>
      <c r="AG239" s="47"/>
      <c r="AH239" s="47"/>
      <c r="AI239" s="47"/>
      <c r="AJ239" s="130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14">
        <f>IF('Encargos e Benefícios'!C238=0,0,'Encargos e Benefícios'!AD238/'Encargos e Benefícios'!C238)</f>
        <v>0</v>
      </c>
      <c r="AO239" s="32">
        <f t="shared" si="3"/>
        <v>0</v>
      </c>
      <c r="AP239" s="31"/>
      <c r="AQ239" s="31"/>
      <c r="AR239" s="203"/>
      <c r="AS239" s="32"/>
    </row>
    <row r="240" spans="1:45" ht="12.75" hidden="1">
      <c r="A240" s="48">
        <v>234</v>
      </c>
      <c r="B240" s="12">
        <f>'Encargos e Benefícios'!B239</f>
        <v>0</v>
      </c>
      <c r="C240" s="10">
        <f>'Encargos e Benefícios'!C239</f>
        <v>0</v>
      </c>
      <c r="D240" s="38"/>
      <c r="E240" s="167"/>
      <c r="F240" s="166"/>
      <c r="G240" s="165"/>
      <c r="H240" s="127"/>
      <c r="I240" s="47">
        <f>'Encargos e Benefícios'!W239*'Gastos com Pessoal'!H240</f>
        <v>0</v>
      </c>
      <c r="J240" s="47">
        <f>'Encargos e Benefícios'!X239*'Gastos com Pessoal'!H240</f>
        <v>0</v>
      </c>
      <c r="K240" s="47">
        <f>'Encargos e Benefícios'!V239*'Gastos com Pessoal'!H240</f>
        <v>0</v>
      </c>
      <c r="L240" s="47"/>
      <c r="M240" s="165">
        <v>46023</v>
      </c>
      <c r="N240" s="127">
        <v>4.4999999999999998E-2</v>
      </c>
      <c r="O240" s="47">
        <f>('Encargos e Benefícios'!W239+'Gastos com Pessoal'!I240)*N240</f>
        <v>0</v>
      </c>
      <c r="P240" s="47">
        <f>('Encargos e Benefícios'!X239+'Gastos com Pessoal'!J240)*N240</f>
        <v>0</v>
      </c>
      <c r="Q240" s="47">
        <f>('Encargos e Benefícios'!V239+'Gastos com Pessoal'!K240)*'Gastos com Pessoal'!N240</f>
        <v>0</v>
      </c>
      <c r="R240" s="47"/>
      <c r="S240" s="165"/>
      <c r="T240" s="127"/>
      <c r="U240" s="47"/>
      <c r="V240" s="47"/>
      <c r="W240" s="47"/>
      <c r="X240" s="47"/>
      <c r="Y240" s="165"/>
      <c r="Z240" s="127"/>
      <c r="AA240" s="47"/>
      <c r="AB240" s="47"/>
      <c r="AC240" s="47"/>
      <c r="AD240" s="47"/>
      <c r="AE240" s="165"/>
      <c r="AF240" s="127"/>
      <c r="AG240" s="47"/>
      <c r="AH240" s="47"/>
      <c r="AI240" s="47"/>
      <c r="AJ240" s="130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14">
        <f>IF('Encargos e Benefícios'!C239=0,0,'Encargos e Benefícios'!AD239/'Encargos e Benefícios'!C239)</f>
        <v>0</v>
      </c>
      <c r="AO240" s="32">
        <f t="shared" si="3"/>
        <v>0</v>
      </c>
      <c r="AP240" s="31"/>
      <c r="AQ240" s="31"/>
      <c r="AR240" s="203"/>
      <c r="AS240" s="32"/>
    </row>
    <row r="241" spans="1:45" ht="12.75" hidden="1">
      <c r="A241" s="48">
        <v>235</v>
      </c>
      <c r="B241" s="12">
        <f>'Encargos e Benefícios'!B240</f>
        <v>0</v>
      </c>
      <c r="C241" s="10">
        <f>'Encargos e Benefícios'!C240</f>
        <v>0</v>
      </c>
      <c r="D241" s="38"/>
      <c r="E241" s="167"/>
      <c r="F241" s="166"/>
      <c r="G241" s="165"/>
      <c r="H241" s="127"/>
      <c r="I241" s="47">
        <f>'Encargos e Benefícios'!W240*'Gastos com Pessoal'!H241</f>
        <v>0</v>
      </c>
      <c r="J241" s="47">
        <f>'Encargos e Benefícios'!X240*'Gastos com Pessoal'!H241</f>
        <v>0</v>
      </c>
      <c r="K241" s="47">
        <f>'Encargos e Benefícios'!V240*'Gastos com Pessoal'!H241</f>
        <v>0</v>
      </c>
      <c r="L241" s="47"/>
      <c r="M241" s="165">
        <v>46023</v>
      </c>
      <c r="N241" s="127">
        <v>4.4999999999999998E-2</v>
      </c>
      <c r="O241" s="47">
        <f>('Encargos e Benefícios'!W240+'Gastos com Pessoal'!I241)*N241</f>
        <v>0</v>
      </c>
      <c r="P241" s="47">
        <f>('Encargos e Benefícios'!X240+'Gastos com Pessoal'!J241)*N241</f>
        <v>0</v>
      </c>
      <c r="Q241" s="47">
        <f>('Encargos e Benefícios'!V240+'Gastos com Pessoal'!K241)*'Gastos com Pessoal'!N241</f>
        <v>0</v>
      </c>
      <c r="R241" s="47"/>
      <c r="S241" s="165"/>
      <c r="T241" s="127"/>
      <c r="U241" s="47"/>
      <c r="V241" s="47"/>
      <c r="W241" s="47"/>
      <c r="X241" s="47"/>
      <c r="Y241" s="165"/>
      <c r="Z241" s="127"/>
      <c r="AA241" s="47"/>
      <c r="AB241" s="47"/>
      <c r="AC241" s="47"/>
      <c r="AD241" s="47"/>
      <c r="AE241" s="165"/>
      <c r="AF241" s="127"/>
      <c r="AG241" s="47"/>
      <c r="AH241" s="47"/>
      <c r="AI241" s="47"/>
      <c r="AJ241" s="130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14">
        <f>IF('Encargos e Benefícios'!C240=0,0,'Encargos e Benefícios'!AD240/'Encargos e Benefícios'!C240)</f>
        <v>0</v>
      </c>
      <c r="AO241" s="32">
        <f t="shared" si="3"/>
        <v>0</v>
      </c>
      <c r="AP241" s="31"/>
      <c r="AQ241" s="31"/>
      <c r="AR241" s="203"/>
      <c r="AS241" s="32"/>
    </row>
    <row r="242" spans="1:45" ht="12.75" hidden="1">
      <c r="A242" s="48">
        <v>236</v>
      </c>
      <c r="B242" s="12">
        <f>'Encargos e Benefícios'!B241</f>
        <v>0</v>
      </c>
      <c r="C242" s="10">
        <f>'Encargos e Benefícios'!C241</f>
        <v>0</v>
      </c>
      <c r="D242" s="38"/>
      <c r="E242" s="167"/>
      <c r="F242" s="166"/>
      <c r="G242" s="165"/>
      <c r="H242" s="127"/>
      <c r="I242" s="47">
        <f>'Encargos e Benefícios'!W241*'Gastos com Pessoal'!H242</f>
        <v>0</v>
      </c>
      <c r="J242" s="47">
        <f>'Encargos e Benefícios'!X241*'Gastos com Pessoal'!H242</f>
        <v>0</v>
      </c>
      <c r="K242" s="47">
        <f>'Encargos e Benefícios'!V241*'Gastos com Pessoal'!H242</f>
        <v>0</v>
      </c>
      <c r="L242" s="47"/>
      <c r="M242" s="165">
        <v>46023</v>
      </c>
      <c r="N242" s="127">
        <v>4.4999999999999998E-2</v>
      </c>
      <c r="O242" s="47">
        <f>('Encargos e Benefícios'!W241+'Gastos com Pessoal'!I242)*N242</f>
        <v>0</v>
      </c>
      <c r="P242" s="47">
        <f>('Encargos e Benefícios'!X241+'Gastos com Pessoal'!J242)*N242</f>
        <v>0</v>
      </c>
      <c r="Q242" s="47">
        <f>('Encargos e Benefícios'!V241+'Gastos com Pessoal'!K242)*'Gastos com Pessoal'!N242</f>
        <v>0</v>
      </c>
      <c r="R242" s="47"/>
      <c r="S242" s="165"/>
      <c r="T242" s="127"/>
      <c r="U242" s="47"/>
      <c r="V242" s="47"/>
      <c r="W242" s="47"/>
      <c r="X242" s="47"/>
      <c r="Y242" s="165"/>
      <c r="Z242" s="127"/>
      <c r="AA242" s="47"/>
      <c r="AB242" s="47"/>
      <c r="AC242" s="47"/>
      <c r="AD242" s="47"/>
      <c r="AE242" s="165"/>
      <c r="AF242" s="127"/>
      <c r="AG242" s="47"/>
      <c r="AH242" s="47"/>
      <c r="AI242" s="47"/>
      <c r="AJ242" s="130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14">
        <f>IF('Encargos e Benefícios'!C241=0,0,'Encargos e Benefícios'!AD241/'Encargos e Benefícios'!C241)</f>
        <v>0</v>
      </c>
      <c r="AO242" s="32">
        <f t="shared" si="3"/>
        <v>0</v>
      </c>
      <c r="AP242" s="31"/>
      <c r="AQ242" s="31"/>
      <c r="AR242" s="203"/>
      <c r="AS242" s="32"/>
    </row>
    <row r="243" spans="1:45" ht="12.75" hidden="1">
      <c r="A243" s="48">
        <v>237</v>
      </c>
      <c r="B243" s="12">
        <f>'Encargos e Benefícios'!B242</f>
        <v>0</v>
      </c>
      <c r="C243" s="10">
        <f>'Encargos e Benefícios'!C242</f>
        <v>0</v>
      </c>
      <c r="D243" s="38"/>
      <c r="E243" s="167"/>
      <c r="F243" s="166"/>
      <c r="G243" s="165"/>
      <c r="H243" s="127"/>
      <c r="I243" s="47">
        <f>'Encargos e Benefícios'!W242*'Gastos com Pessoal'!H243</f>
        <v>0</v>
      </c>
      <c r="J243" s="47">
        <f>'Encargos e Benefícios'!X242*'Gastos com Pessoal'!H243</f>
        <v>0</v>
      </c>
      <c r="K243" s="47">
        <f>'Encargos e Benefícios'!V242*'Gastos com Pessoal'!H243</f>
        <v>0</v>
      </c>
      <c r="L243" s="47"/>
      <c r="M243" s="165">
        <v>46023</v>
      </c>
      <c r="N243" s="127">
        <v>4.4999999999999998E-2</v>
      </c>
      <c r="O243" s="47">
        <f>('Encargos e Benefícios'!W242+'Gastos com Pessoal'!I243)*N243</f>
        <v>0</v>
      </c>
      <c r="P243" s="47">
        <f>('Encargos e Benefícios'!X242+'Gastos com Pessoal'!J243)*N243</f>
        <v>0</v>
      </c>
      <c r="Q243" s="47">
        <f>('Encargos e Benefícios'!V242+'Gastos com Pessoal'!K243)*'Gastos com Pessoal'!N243</f>
        <v>0</v>
      </c>
      <c r="R243" s="47"/>
      <c r="S243" s="165"/>
      <c r="T243" s="127"/>
      <c r="U243" s="47"/>
      <c r="V243" s="47"/>
      <c r="W243" s="47"/>
      <c r="X243" s="47"/>
      <c r="Y243" s="165"/>
      <c r="Z243" s="127"/>
      <c r="AA243" s="47"/>
      <c r="AB243" s="47"/>
      <c r="AC243" s="47"/>
      <c r="AD243" s="47"/>
      <c r="AE243" s="165"/>
      <c r="AF243" s="127"/>
      <c r="AG243" s="47"/>
      <c r="AH243" s="47"/>
      <c r="AI243" s="47"/>
      <c r="AJ243" s="130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14">
        <f>IF('Encargos e Benefícios'!C242=0,0,'Encargos e Benefícios'!AD242/'Encargos e Benefícios'!C242)</f>
        <v>0</v>
      </c>
      <c r="AO243" s="32">
        <f t="shared" si="3"/>
        <v>0</v>
      </c>
      <c r="AP243" s="31"/>
      <c r="AQ243" s="31"/>
      <c r="AR243" s="203"/>
      <c r="AS243" s="32"/>
    </row>
    <row r="244" spans="1:45" ht="12.75" hidden="1">
      <c r="A244" s="48">
        <v>238</v>
      </c>
      <c r="B244" s="12">
        <f>'Encargos e Benefícios'!B243</f>
        <v>0</v>
      </c>
      <c r="C244" s="10">
        <f>'Encargos e Benefícios'!C243</f>
        <v>0</v>
      </c>
      <c r="D244" s="38"/>
      <c r="E244" s="167"/>
      <c r="F244" s="166"/>
      <c r="G244" s="165"/>
      <c r="H244" s="127"/>
      <c r="I244" s="47">
        <f>'Encargos e Benefícios'!W243*'Gastos com Pessoal'!H244</f>
        <v>0</v>
      </c>
      <c r="J244" s="47">
        <f>'Encargos e Benefícios'!X243*'Gastos com Pessoal'!H244</f>
        <v>0</v>
      </c>
      <c r="K244" s="47">
        <f>'Encargos e Benefícios'!V243*'Gastos com Pessoal'!H244</f>
        <v>0</v>
      </c>
      <c r="L244" s="47"/>
      <c r="M244" s="165">
        <v>46023</v>
      </c>
      <c r="N244" s="127">
        <v>4.4999999999999998E-2</v>
      </c>
      <c r="O244" s="47">
        <f>('Encargos e Benefícios'!W243+'Gastos com Pessoal'!I244)*N244</f>
        <v>0</v>
      </c>
      <c r="P244" s="47">
        <f>('Encargos e Benefícios'!X243+'Gastos com Pessoal'!J244)*N244</f>
        <v>0</v>
      </c>
      <c r="Q244" s="47">
        <f>('Encargos e Benefícios'!V243+'Gastos com Pessoal'!K244)*'Gastos com Pessoal'!N244</f>
        <v>0</v>
      </c>
      <c r="R244" s="47"/>
      <c r="S244" s="165"/>
      <c r="T244" s="127"/>
      <c r="U244" s="47"/>
      <c r="V244" s="47"/>
      <c r="W244" s="47"/>
      <c r="X244" s="47"/>
      <c r="Y244" s="165"/>
      <c r="Z244" s="127"/>
      <c r="AA244" s="47"/>
      <c r="AB244" s="47"/>
      <c r="AC244" s="47"/>
      <c r="AD244" s="47"/>
      <c r="AE244" s="165"/>
      <c r="AF244" s="127"/>
      <c r="AG244" s="47"/>
      <c r="AH244" s="47"/>
      <c r="AI244" s="47"/>
      <c r="AJ244" s="130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14">
        <f>IF('Encargos e Benefícios'!C243=0,0,'Encargos e Benefícios'!AD243/'Encargos e Benefícios'!C243)</f>
        <v>0</v>
      </c>
      <c r="AO244" s="32">
        <f t="shared" si="3"/>
        <v>0</v>
      </c>
      <c r="AP244" s="31"/>
      <c r="AQ244" s="31"/>
      <c r="AR244" s="203"/>
      <c r="AS244" s="32"/>
    </row>
    <row r="245" spans="1:45" ht="12.75" hidden="1">
      <c r="A245" s="48">
        <v>239</v>
      </c>
      <c r="B245" s="12">
        <f>'Encargos e Benefícios'!B244</f>
        <v>0</v>
      </c>
      <c r="C245" s="10">
        <f>'Encargos e Benefícios'!C244</f>
        <v>0</v>
      </c>
      <c r="D245" s="38"/>
      <c r="E245" s="167"/>
      <c r="F245" s="166"/>
      <c r="G245" s="165"/>
      <c r="H245" s="127"/>
      <c r="I245" s="47">
        <f>'Encargos e Benefícios'!W244*'Gastos com Pessoal'!H245</f>
        <v>0</v>
      </c>
      <c r="J245" s="47">
        <f>'Encargos e Benefícios'!X244*'Gastos com Pessoal'!H245</f>
        <v>0</v>
      </c>
      <c r="K245" s="47">
        <f>'Encargos e Benefícios'!V244*'Gastos com Pessoal'!H245</f>
        <v>0</v>
      </c>
      <c r="L245" s="47"/>
      <c r="M245" s="165">
        <v>46023</v>
      </c>
      <c r="N245" s="127">
        <v>4.4999999999999998E-2</v>
      </c>
      <c r="O245" s="47">
        <f>('Encargos e Benefícios'!W244+'Gastos com Pessoal'!I245)*N245</f>
        <v>0</v>
      </c>
      <c r="P245" s="47">
        <f>('Encargos e Benefícios'!X244+'Gastos com Pessoal'!J245)*N245</f>
        <v>0</v>
      </c>
      <c r="Q245" s="47">
        <f>('Encargos e Benefícios'!V244+'Gastos com Pessoal'!K245)*'Gastos com Pessoal'!N245</f>
        <v>0</v>
      </c>
      <c r="R245" s="47"/>
      <c r="S245" s="165"/>
      <c r="T245" s="127"/>
      <c r="U245" s="47"/>
      <c r="V245" s="47"/>
      <c r="W245" s="47"/>
      <c r="X245" s="47"/>
      <c r="Y245" s="165"/>
      <c r="Z245" s="127"/>
      <c r="AA245" s="47"/>
      <c r="AB245" s="47"/>
      <c r="AC245" s="47"/>
      <c r="AD245" s="47"/>
      <c r="AE245" s="165"/>
      <c r="AF245" s="127"/>
      <c r="AG245" s="47"/>
      <c r="AH245" s="47"/>
      <c r="AI245" s="47"/>
      <c r="AJ245" s="130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14">
        <f>IF('Encargos e Benefícios'!C244=0,0,'Encargos e Benefícios'!AD244/'Encargos e Benefícios'!C244)</f>
        <v>0</v>
      </c>
      <c r="AO245" s="32">
        <f t="shared" si="3"/>
        <v>0</v>
      </c>
      <c r="AP245" s="31"/>
      <c r="AQ245" s="31"/>
      <c r="AR245" s="203"/>
      <c r="AS245" s="32"/>
    </row>
    <row r="246" spans="1:45" ht="12.75" hidden="1">
      <c r="A246" s="48">
        <v>240</v>
      </c>
      <c r="B246" s="12">
        <f>'Encargos e Benefícios'!B245</f>
        <v>0</v>
      </c>
      <c r="C246" s="10">
        <f>'Encargos e Benefícios'!C245</f>
        <v>0</v>
      </c>
      <c r="D246" s="38"/>
      <c r="E246" s="167"/>
      <c r="F246" s="166"/>
      <c r="G246" s="165"/>
      <c r="H246" s="127"/>
      <c r="I246" s="47">
        <f>'Encargos e Benefícios'!W245*'Gastos com Pessoal'!H246</f>
        <v>0</v>
      </c>
      <c r="J246" s="47">
        <f>'Encargos e Benefícios'!X245*'Gastos com Pessoal'!H246</f>
        <v>0</v>
      </c>
      <c r="K246" s="47">
        <f>'Encargos e Benefícios'!V245*'Gastos com Pessoal'!H246</f>
        <v>0</v>
      </c>
      <c r="L246" s="47"/>
      <c r="M246" s="165">
        <v>46023</v>
      </c>
      <c r="N246" s="127">
        <v>4.4999999999999998E-2</v>
      </c>
      <c r="O246" s="47">
        <f>('Encargos e Benefícios'!W245+'Gastos com Pessoal'!I246)*N246</f>
        <v>0</v>
      </c>
      <c r="P246" s="47">
        <f>('Encargos e Benefícios'!X245+'Gastos com Pessoal'!J246)*N246</f>
        <v>0</v>
      </c>
      <c r="Q246" s="47">
        <f>('Encargos e Benefícios'!V245+'Gastos com Pessoal'!K246)*'Gastos com Pessoal'!N246</f>
        <v>0</v>
      </c>
      <c r="R246" s="47"/>
      <c r="S246" s="165"/>
      <c r="T246" s="127"/>
      <c r="U246" s="47"/>
      <c r="V246" s="47"/>
      <c r="W246" s="47"/>
      <c r="X246" s="47"/>
      <c r="Y246" s="165"/>
      <c r="Z246" s="127"/>
      <c r="AA246" s="47"/>
      <c r="AB246" s="47"/>
      <c r="AC246" s="47"/>
      <c r="AD246" s="47"/>
      <c r="AE246" s="165"/>
      <c r="AF246" s="127"/>
      <c r="AG246" s="47"/>
      <c r="AH246" s="47"/>
      <c r="AI246" s="47"/>
      <c r="AJ246" s="130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14">
        <f>IF('Encargos e Benefícios'!C245=0,0,'Encargos e Benefícios'!AD245/'Encargos e Benefícios'!C245)</f>
        <v>0</v>
      </c>
      <c r="AO246" s="32">
        <f t="shared" si="3"/>
        <v>0</v>
      </c>
      <c r="AP246" s="31"/>
      <c r="AQ246" s="31"/>
      <c r="AR246" s="203"/>
      <c r="AS246" s="32"/>
    </row>
    <row r="247" spans="1:45" ht="12.75" hidden="1">
      <c r="A247" s="48">
        <v>241</v>
      </c>
      <c r="B247" s="12">
        <f>'Encargos e Benefícios'!B246</f>
        <v>0</v>
      </c>
      <c r="C247" s="10">
        <f>'Encargos e Benefícios'!C246</f>
        <v>0</v>
      </c>
      <c r="D247" s="38"/>
      <c r="E247" s="167"/>
      <c r="F247" s="166"/>
      <c r="G247" s="165"/>
      <c r="H247" s="127"/>
      <c r="I247" s="47">
        <f>'Encargos e Benefícios'!W246*'Gastos com Pessoal'!H247</f>
        <v>0</v>
      </c>
      <c r="J247" s="47">
        <f>'Encargos e Benefícios'!X246*'Gastos com Pessoal'!H247</f>
        <v>0</v>
      </c>
      <c r="K247" s="47">
        <f>'Encargos e Benefícios'!V246*'Gastos com Pessoal'!H247</f>
        <v>0</v>
      </c>
      <c r="L247" s="47"/>
      <c r="M247" s="165">
        <v>46023</v>
      </c>
      <c r="N247" s="127">
        <v>4.4999999999999998E-2</v>
      </c>
      <c r="O247" s="47">
        <f>('Encargos e Benefícios'!W246+'Gastos com Pessoal'!I247)*N247</f>
        <v>0</v>
      </c>
      <c r="P247" s="47">
        <f>('Encargos e Benefícios'!X246+'Gastos com Pessoal'!J247)*N247</f>
        <v>0</v>
      </c>
      <c r="Q247" s="47">
        <f>('Encargos e Benefícios'!V246+'Gastos com Pessoal'!K247)*'Gastos com Pessoal'!N247</f>
        <v>0</v>
      </c>
      <c r="R247" s="47"/>
      <c r="S247" s="165"/>
      <c r="T247" s="127"/>
      <c r="U247" s="47"/>
      <c r="V247" s="47"/>
      <c r="W247" s="47"/>
      <c r="X247" s="47"/>
      <c r="Y247" s="165"/>
      <c r="Z247" s="127"/>
      <c r="AA247" s="47"/>
      <c r="AB247" s="47"/>
      <c r="AC247" s="47"/>
      <c r="AD247" s="47"/>
      <c r="AE247" s="165"/>
      <c r="AF247" s="127"/>
      <c r="AG247" s="47"/>
      <c r="AH247" s="47"/>
      <c r="AI247" s="47"/>
      <c r="AJ247" s="130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14">
        <f>IF('Encargos e Benefícios'!C246=0,0,'Encargos e Benefícios'!AD246/'Encargos e Benefícios'!C246)</f>
        <v>0</v>
      </c>
      <c r="AO247" s="32">
        <f t="shared" si="3"/>
        <v>0</v>
      </c>
      <c r="AP247" s="31"/>
      <c r="AQ247" s="31"/>
      <c r="AR247" s="203"/>
      <c r="AS247" s="32"/>
    </row>
    <row r="248" spans="1:45" ht="12.75" hidden="1">
      <c r="A248" s="48">
        <v>242</v>
      </c>
      <c r="B248" s="12">
        <f>'Encargos e Benefícios'!B247</f>
        <v>0</v>
      </c>
      <c r="C248" s="10">
        <f>'Encargos e Benefícios'!C247</f>
        <v>0</v>
      </c>
      <c r="D248" s="38"/>
      <c r="E248" s="167"/>
      <c r="F248" s="166"/>
      <c r="G248" s="165"/>
      <c r="H248" s="127"/>
      <c r="I248" s="47">
        <f>'Encargos e Benefícios'!W247*'Gastos com Pessoal'!H248</f>
        <v>0</v>
      </c>
      <c r="J248" s="47">
        <f>'Encargos e Benefícios'!X247*'Gastos com Pessoal'!H248</f>
        <v>0</v>
      </c>
      <c r="K248" s="47">
        <f>'Encargos e Benefícios'!V247*'Gastos com Pessoal'!H248</f>
        <v>0</v>
      </c>
      <c r="L248" s="47"/>
      <c r="M248" s="165">
        <v>46023</v>
      </c>
      <c r="N248" s="127">
        <v>4.4999999999999998E-2</v>
      </c>
      <c r="O248" s="47">
        <f>('Encargos e Benefícios'!W247+'Gastos com Pessoal'!I248)*N248</f>
        <v>0</v>
      </c>
      <c r="P248" s="47">
        <f>('Encargos e Benefícios'!X247+'Gastos com Pessoal'!J248)*N248</f>
        <v>0</v>
      </c>
      <c r="Q248" s="47">
        <f>('Encargos e Benefícios'!V247+'Gastos com Pessoal'!K248)*'Gastos com Pessoal'!N248</f>
        <v>0</v>
      </c>
      <c r="R248" s="47"/>
      <c r="S248" s="165"/>
      <c r="T248" s="127"/>
      <c r="U248" s="47"/>
      <c r="V248" s="47"/>
      <c r="W248" s="47"/>
      <c r="X248" s="47"/>
      <c r="Y248" s="165"/>
      <c r="Z248" s="127"/>
      <c r="AA248" s="47"/>
      <c r="AB248" s="47"/>
      <c r="AC248" s="47"/>
      <c r="AD248" s="47"/>
      <c r="AE248" s="165"/>
      <c r="AF248" s="127"/>
      <c r="AG248" s="47"/>
      <c r="AH248" s="47"/>
      <c r="AI248" s="47"/>
      <c r="AJ248" s="130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14">
        <f>IF('Encargos e Benefícios'!C247=0,0,'Encargos e Benefícios'!AD247/'Encargos e Benefícios'!C247)</f>
        <v>0</v>
      </c>
      <c r="AO248" s="32">
        <f t="shared" si="3"/>
        <v>0</v>
      </c>
      <c r="AP248" s="31"/>
      <c r="AQ248" s="31"/>
      <c r="AR248" s="203"/>
      <c r="AS248" s="32"/>
    </row>
    <row r="249" spans="1:45" ht="12.75" hidden="1">
      <c r="A249" s="48">
        <v>243</v>
      </c>
      <c r="B249" s="12">
        <f>'Encargos e Benefícios'!B248</f>
        <v>0</v>
      </c>
      <c r="C249" s="10">
        <f>'Encargos e Benefícios'!C248</f>
        <v>0</v>
      </c>
      <c r="D249" s="38"/>
      <c r="E249" s="167"/>
      <c r="F249" s="166"/>
      <c r="G249" s="165"/>
      <c r="H249" s="127"/>
      <c r="I249" s="47">
        <f>'Encargos e Benefícios'!W248*'Gastos com Pessoal'!H249</f>
        <v>0</v>
      </c>
      <c r="J249" s="47">
        <f>'Encargos e Benefícios'!X248*'Gastos com Pessoal'!H249</f>
        <v>0</v>
      </c>
      <c r="K249" s="47">
        <f>'Encargos e Benefícios'!V248*'Gastos com Pessoal'!H249</f>
        <v>0</v>
      </c>
      <c r="L249" s="47"/>
      <c r="M249" s="165">
        <v>46023</v>
      </c>
      <c r="N249" s="127">
        <v>4.4999999999999998E-2</v>
      </c>
      <c r="O249" s="47">
        <f>('Encargos e Benefícios'!W248+'Gastos com Pessoal'!I249)*N249</f>
        <v>0</v>
      </c>
      <c r="P249" s="47">
        <f>('Encargos e Benefícios'!X248+'Gastos com Pessoal'!J249)*N249</f>
        <v>0</v>
      </c>
      <c r="Q249" s="47">
        <f>('Encargos e Benefícios'!V248+'Gastos com Pessoal'!K249)*'Gastos com Pessoal'!N249</f>
        <v>0</v>
      </c>
      <c r="R249" s="47"/>
      <c r="S249" s="165"/>
      <c r="T249" s="127"/>
      <c r="U249" s="47"/>
      <c r="V249" s="47"/>
      <c r="W249" s="47"/>
      <c r="X249" s="47"/>
      <c r="Y249" s="165"/>
      <c r="Z249" s="127"/>
      <c r="AA249" s="47"/>
      <c r="AB249" s="47"/>
      <c r="AC249" s="47"/>
      <c r="AD249" s="47"/>
      <c r="AE249" s="165"/>
      <c r="AF249" s="127"/>
      <c r="AG249" s="47"/>
      <c r="AH249" s="47"/>
      <c r="AI249" s="47"/>
      <c r="AJ249" s="130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14">
        <f>IF('Encargos e Benefícios'!C248=0,0,'Encargos e Benefícios'!AD248/'Encargos e Benefícios'!C248)</f>
        <v>0</v>
      </c>
      <c r="AO249" s="32">
        <f t="shared" si="3"/>
        <v>0</v>
      </c>
      <c r="AP249" s="31"/>
      <c r="AQ249" s="31"/>
      <c r="AR249" s="203"/>
      <c r="AS249" s="32"/>
    </row>
    <row r="250" spans="1:45" ht="12.75" hidden="1">
      <c r="A250" s="48">
        <v>244</v>
      </c>
      <c r="B250" s="12">
        <f>'Encargos e Benefícios'!B249</f>
        <v>0</v>
      </c>
      <c r="C250" s="10">
        <f>'Encargos e Benefícios'!C249</f>
        <v>0</v>
      </c>
      <c r="D250" s="38"/>
      <c r="E250" s="167"/>
      <c r="F250" s="166"/>
      <c r="G250" s="165"/>
      <c r="H250" s="127"/>
      <c r="I250" s="47">
        <f>'Encargos e Benefícios'!W249*'Gastos com Pessoal'!H250</f>
        <v>0</v>
      </c>
      <c r="J250" s="47">
        <f>'Encargos e Benefícios'!X249*'Gastos com Pessoal'!H250</f>
        <v>0</v>
      </c>
      <c r="K250" s="47">
        <f>'Encargos e Benefícios'!V249*'Gastos com Pessoal'!H250</f>
        <v>0</v>
      </c>
      <c r="L250" s="47"/>
      <c r="M250" s="165">
        <v>46023</v>
      </c>
      <c r="N250" s="127">
        <v>4.4999999999999998E-2</v>
      </c>
      <c r="O250" s="47">
        <f>('Encargos e Benefícios'!W249+'Gastos com Pessoal'!I250)*N250</f>
        <v>0</v>
      </c>
      <c r="P250" s="47">
        <f>('Encargos e Benefícios'!X249+'Gastos com Pessoal'!J250)*N250</f>
        <v>0</v>
      </c>
      <c r="Q250" s="47">
        <f>('Encargos e Benefícios'!V249+'Gastos com Pessoal'!K250)*'Gastos com Pessoal'!N250</f>
        <v>0</v>
      </c>
      <c r="R250" s="47"/>
      <c r="S250" s="165"/>
      <c r="T250" s="127"/>
      <c r="U250" s="47"/>
      <c r="V250" s="47"/>
      <c r="W250" s="47"/>
      <c r="X250" s="47"/>
      <c r="Y250" s="165"/>
      <c r="Z250" s="127"/>
      <c r="AA250" s="47"/>
      <c r="AB250" s="47"/>
      <c r="AC250" s="47"/>
      <c r="AD250" s="47"/>
      <c r="AE250" s="165"/>
      <c r="AF250" s="127"/>
      <c r="AG250" s="47"/>
      <c r="AH250" s="47"/>
      <c r="AI250" s="47"/>
      <c r="AJ250" s="130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14">
        <f>IF('Encargos e Benefícios'!C249=0,0,'Encargos e Benefícios'!AD249/'Encargos e Benefícios'!C249)</f>
        <v>0</v>
      </c>
      <c r="AO250" s="32">
        <f t="shared" si="3"/>
        <v>0</v>
      </c>
      <c r="AP250" s="31"/>
      <c r="AQ250" s="31"/>
      <c r="AR250" s="203"/>
      <c r="AS250" s="32"/>
    </row>
    <row r="251" spans="1:45" ht="12.75" hidden="1">
      <c r="A251" s="48">
        <v>245</v>
      </c>
      <c r="B251" s="12">
        <f>'Encargos e Benefícios'!B250</f>
        <v>0</v>
      </c>
      <c r="C251" s="10">
        <f>'Encargos e Benefícios'!C250</f>
        <v>0</v>
      </c>
      <c r="D251" s="38"/>
      <c r="E251" s="167"/>
      <c r="F251" s="166"/>
      <c r="G251" s="165"/>
      <c r="H251" s="127"/>
      <c r="I251" s="47">
        <f>'Encargos e Benefícios'!W250*'Gastos com Pessoal'!H251</f>
        <v>0</v>
      </c>
      <c r="J251" s="47">
        <f>'Encargos e Benefícios'!X250*'Gastos com Pessoal'!H251</f>
        <v>0</v>
      </c>
      <c r="K251" s="47">
        <f>'Encargos e Benefícios'!V250*'Gastos com Pessoal'!H251</f>
        <v>0</v>
      </c>
      <c r="L251" s="47"/>
      <c r="M251" s="165">
        <v>46023</v>
      </c>
      <c r="N251" s="127">
        <v>4.4999999999999998E-2</v>
      </c>
      <c r="O251" s="47">
        <f>('Encargos e Benefícios'!W250+'Gastos com Pessoal'!I251)*N251</f>
        <v>0</v>
      </c>
      <c r="P251" s="47">
        <f>('Encargos e Benefícios'!X250+'Gastos com Pessoal'!J251)*N251</f>
        <v>0</v>
      </c>
      <c r="Q251" s="47">
        <f>('Encargos e Benefícios'!V250+'Gastos com Pessoal'!K251)*'Gastos com Pessoal'!N251</f>
        <v>0</v>
      </c>
      <c r="R251" s="47"/>
      <c r="S251" s="165"/>
      <c r="T251" s="127"/>
      <c r="U251" s="47"/>
      <c r="V251" s="47"/>
      <c r="W251" s="47"/>
      <c r="X251" s="47"/>
      <c r="Y251" s="165"/>
      <c r="Z251" s="127"/>
      <c r="AA251" s="47"/>
      <c r="AB251" s="47"/>
      <c r="AC251" s="47"/>
      <c r="AD251" s="47"/>
      <c r="AE251" s="165"/>
      <c r="AF251" s="127"/>
      <c r="AG251" s="47"/>
      <c r="AH251" s="47"/>
      <c r="AI251" s="47"/>
      <c r="AJ251" s="130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14">
        <f>IF('Encargos e Benefícios'!C250=0,0,'Encargos e Benefícios'!AD250/'Encargos e Benefícios'!C250)</f>
        <v>0</v>
      </c>
      <c r="AO251" s="32">
        <f t="shared" si="3"/>
        <v>0</v>
      </c>
      <c r="AP251" s="31"/>
      <c r="AQ251" s="31"/>
      <c r="AR251" s="203"/>
      <c r="AS251" s="32"/>
    </row>
    <row r="252" spans="1:45" ht="12.75" hidden="1">
      <c r="A252" s="48">
        <v>246</v>
      </c>
      <c r="B252" s="12">
        <f>'Encargos e Benefícios'!B251</f>
        <v>0</v>
      </c>
      <c r="C252" s="10">
        <f>'Encargos e Benefícios'!C251</f>
        <v>0</v>
      </c>
      <c r="D252" s="38"/>
      <c r="E252" s="167"/>
      <c r="F252" s="166"/>
      <c r="G252" s="165"/>
      <c r="H252" s="127"/>
      <c r="I252" s="47">
        <f>'Encargos e Benefícios'!W251*'Gastos com Pessoal'!H252</f>
        <v>0</v>
      </c>
      <c r="J252" s="47">
        <f>'Encargos e Benefícios'!X251*'Gastos com Pessoal'!H252</f>
        <v>0</v>
      </c>
      <c r="K252" s="47">
        <f>'Encargos e Benefícios'!V251*'Gastos com Pessoal'!H252</f>
        <v>0</v>
      </c>
      <c r="L252" s="47"/>
      <c r="M252" s="165">
        <v>46023</v>
      </c>
      <c r="N252" s="127">
        <v>4.4999999999999998E-2</v>
      </c>
      <c r="O252" s="47">
        <f>('Encargos e Benefícios'!W251+'Gastos com Pessoal'!I252)*N252</f>
        <v>0</v>
      </c>
      <c r="P252" s="47">
        <f>('Encargos e Benefícios'!X251+'Gastos com Pessoal'!J252)*N252</f>
        <v>0</v>
      </c>
      <c r="Q252" s="47">
        <f>('Encargos e Benefícios'!V251+'Gastos com Pessoal'!K252)*'Gastos com Pessoal'!N252</f>
        <v>0</v>
      </c>
      <c r="R252" s="47"/>
      <c r="S252" s="165"/>
      <c r="T252" s="127"/>
      <c r="U252" s="47"/>
      <c r="V252" s="47"/>
      <c r="W252" s="47"/>
      <c r="X252" s="47"/>
      <c r="Y252" s="165"/>
      <c r="Z252" s="127"/>
      <c r="AA252" s="47"/>
      <c r="AB252" s="47"/>
      <c r="AC252" s="47"/>
      <c r="AD252" s="47"/>
      <c r="AE252" s="165"/>
      <c r="AF252" s="127"/>
      <c r="AG252" s="47"/>
      <c r="AH252" s="47"/>
      <c r="AI252" s="47"/>
      <c r="AJ252" s="130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14">
        <f>IF('Encargos e Benefícios'!C251=0,0,'Encargos e Benefícios'!AD251/'Encargos e Benefícios'!C251)</f>
        <v>0</v>
      </c>
      <c r="AO252" s="32">
        <f t="shared" si="3"/>
        <v>0</v>
      </c>
      <c r="AP252" s="31"/>
      <c r="AQ252" s="31"/>
      <c r="AR252" s="203"/>
      <c r="AS252" s="32"/>
    </row>
    <row r="253" spans="1:45" ht="12.75" hidden="1">
      <c r="A253" s="48">
        <v>247</v>
      </c>
      <c r="B253" s="12">
        <f>'Encargos e Benefícios'!B252</f>
        <v>0</v>
      </c>
      <c r="C253" s="10">
        <f>'Encargos e Benefícios'!C252</f>
        <v>0</v>
      </c>
      <c r="D253" s="38"/>
      <c r="E253" s="167"/>
      <c r="F253" s="166"/>
      <c r="G253" s="165"/>
      <c r="H253" s="127"/>
      <c r="I253" s="47">
        <f>'Encargos e Benefícios'!W252*'Gastos com Pessoal'!H253</f>
        <v>0</v>
      </c>
      <c r="J253" s="47">
        <f>'Encargos e Benefícios'!X252*'Gastos com Pessoal'!H253</f>
        <v>0</v>
      </c>
      <c r="K253" s="47">
        <f>'Encargos e Benefícios'!V252*'Gastos com Pessoal'!H253</f>
        <v>0</v>
      </c>
      <c r="L253" s="47"/>
      <c r="M253" s="165">
        <v>46023</v>
      </c>
      <c r="N253" s="127">
        <v>4.4999999999999998E-2</v>
      </c>
      <c r="O253" s="47">
        <f>('Encargos e Benefícios'!W252+'Gastos com Pessoal'!I253)*N253</f>
        <v>0</v>
      </c>
      <c r="P253" s="47">
        <f>('Encargos e Benefícios'!X252+'Gastos com Pessoal'!J253)*N253</f>
        <v>0</v>
      </c>
      <c r="Q253" s="47">
        <f>('Encargos e Benefícios'!V252+'Gastos com Pessoal'!K253)*'Gastos com Pessoal'!N253</f>
        <v>0</v>
      </c>
      <c r="R253" s="47"/>
      <c r="S253" s="165"/>
      <c r="T253" s="127"/>
      <c r="U253" s="47"/>
      <c r="V253" s="47"/>
      <c r="W253" s="47"/>
      <c r="X253" s="47"/>
      <c r="Y253" s="165"/>
      <c r="Z253" s="127"/>
      <c r="AA253" s="47"/>
      <c r="AB253" s="47"/>
      <c r="AC253" s="47"/>
      <c r="AD253" s="47"/>
      <c r="AE253" s="165"/>
      <c r="AF253" s="127"/>
      <c r="AG253" s="47"/>
      <c r="AH253" s="47"/>
      <c r="AI253" s="47"/>
      <c r="AJ253" s="130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14">
        <f>IF('Encargos e Benefícios'!C252=0,0,'Encargos e Benefícios'!AD252/'Encargos e Benefícios'!C252)</f>
        <v>0</v>
      </c>
      <c r="AO253" s="32">
        <f t="shared" si="3"/>
        <v>0</v>
      </c>
      <c r="AP253" s="31"/>
      <c r="AQ253" s="31"/>
      <c r="AR253" s="203"/>
      <c r="AS253" s="32"/>
    </row>
    <row r="254" spans="1:45" ht="12.75" hidden="1">
      <c r="A254" s="48">
        <v>248</v>
      </c>
      <c r="B254" s="12">
        <f>'Encargos e Benefícios'!B253</f>
        <v>0</v>
      </c>
      <c r="C254" s="10">
        <f>'Encargos e Benefícios'!C253</f>
        <v>0</v>
      </c>
      <c r="D254" s="38"/>
      <c r="E254" s="167"/>
      <c r="F254" s="166"/>
      <c r="G254" s="165"/>
      <c r="H254" s="127"/>
      <c r="I254" s="47">
        <f>'Encargos e Benefícios'!W253*'Gastos com Pessoal'!H254</f>
        <v>0</v>
      </c>
      <c r="J254" s="47">
        <f>'Encargos e Benefícios'!X253*'Gastos com Pessoal'!H254</f>
        <v>0</v>
      </c>
      <c r="K254" s="47">
        <f>'Encargos e Benefícios'!V253*'Gastos com Pessoal'!H254</f>
        <v>0</v>
      </c>
      <c r="L254" s="47"/>
      <c r="M254" s="165">
        <v>46023</v>
      </c>
      <c r="N254" s="127">
        <v>4.4999999999999998E-2</v>
      </c>
      <c r="O254" s="47">
        <f>('Encargos e Benefícios'!W253+'Gastos com Pessoal'!I254)*N254</f>
        <v>0</v>
      </c>
      <c r="P254" s="47">
        <f>('Encargos e Benefícios'!X253+'Gastos com Pessoal'!J254)*N254</f>
        <v>0</v>
      </c>
      <c r="Q254" s="47">
        <f>('Encargos e Benefícios'!V253+'Gastos com Pessoal'!K254)*'Gastos com Pessoal'!N254</f>
        <v>0</v>
      </c>
      <c r="R254" s="47"/>
      <c r="S254" s="165"/>
      <c r="T254" s="127"/>
      <c r="U254" s="47"/>
      <c r="V254" s="47"/>
      <c r="W254" s="47"/>
      <c r="X254" s="47"/>
      <c r="Y254" s="165"/>
      <c r="Z254" s="127"/>
      <c r="AA254" s="47"/>
      <c r="AB254" s="47"/>
      <c r="AC254" s="47"/>
      <c r="AD254" s="47"/>
      <c r="AE254" s="165"/>
      <c r="AF254" s="127"/>
      <c r="AG254" s="47"/>
      <c r="AH254" s="47"/>
      <c r="AI254" s="47"/>
      <c r="AJ254" s="130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14">
        <f>IF('Encargos e Benefícios'!C253=0,0,'Encargos e Benefícios'!AD253/'Encargos e Benefícios'!C253)</f>
        <v>0</v>
      </c>
      <c r="AO254" s="32">
        <f t="shared" si="3"/>
        <v>0</v>
      </c>
      <c r="AP254" s="31"/>
      <c r="AQ254" s="31"/>
      <c r="AR254" s="203"/>
      <c r="AS254" s="32"/>
    </row>
    <row r="255" spans="1:45" ht="12.75" hidden="1">
      <c r="A255" s="48">
        <v>249</v>
      </c>
      <c r="B255" s="12">
        <f>'Encargos e Benefícios'!B254</f>
        <v>0</v>
      </c>
      <c r="C255" s="10">
        <f>'Encargos e Benefícios'!C254</f>
        <v>0</v>
      </c>
      <c r="D255" s="38"/>
      <c r="E255" s="167"/>
      <c r="F255" s="166"/>
      <c r="G255" s="165"/>
      <c r="H255" s="127"/>
      <c r="I255" s="47">
        <f>'Encargos e Benefícios'!W254*'Gastos com Pessoal'!H255</f>
        <v>0</v>
      </c>
      <c r="J255" s="47">
        <f>'Encargos e Benefícios'!X254*'Gastos com Pessoal'!H255</f>
        <v>0</v>
      </c>
      <c r="K255" s="47">
        <f>'Encargos e Benefícios'!V254*'Gastos com Pessoal'!H255</f>
        <v>0</v>
      </c>
      <c r="L255" s="47"/>
      <c r="M255" s="165">
        <v>46023</v>
      </c>
      <c r="N255" s="127">
        <v>4.4999999999999998E-2</v>
      </c>
      <c r="O255" s="47">
        <f>('Encargos e Benefícios'!W254+'Gastos com Pessoal'!I255)*N255</f>
        <v>0</v>
      </c>
      <c r="P255" s="47">
        <f>('Encargos e Benefícios'!X254+'Gastos com Pessoal'!J255)*N255</f>
        <v>0</v>
      </c>
      <c r="Q255" s="47">
        <f>('Encargos e Benefícios'!V254+'Gastos com Pessoal'!K255)*'Gastos com Pessoal'!N255</f>
        <v>0</v>
      </c>
      <c r="R255" s="47"/>
      <c r="S255" s="165"/>
      <c r="T255" s="127"/>
      <c r="U255" s="47"/>
      <c r="V255" s="47"/>
      <c r="W255" s="47"/>
      <c r="X255" s="47"/>
      <c r="Y255" s="165"/>
      <c r="Z255" s="127"/>
      <c r="AA255" s="47"/>
      <c r="AB255" s="47"/>
      <c r="AC255" s="47"/>
      <c r="AD255" s="47"/>
      <c r="AE255" s="165"/>
      <c r="AF255" s="127"/>
      <c r="AG255" s="47"/>
      <c r="AH255" s="47"/>
      <c r="AI255" s="47"/>
      <c r="AJ255" s="130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14">
        <f>IF('Encargos e Benefícios'!C254=0,0,'Encargos e Benefícios'!AD254/'Encargos e Benefícios'!C254)</f>
        <v>0</v>
      </c>
      <c r="AO255" s="32">
        <f t="shared" si="3"/>
        <v>0</v>
      </c>
      <c r="AP255" s="31"/>
      <c r="AQ255" s="31"/>
      <c r="AR255" s="203"/>
      <c r="AS255" s="32"/>
    </row>
    <row r="256" spans="1:45" ht="12.75" hidden="1">
      <c r="A256" s="48">
        <v>250</v>
      </c>
      <c r="B256" s="12">
        <f>'Encargos e Benefícios'!B255</f>
        <v>0</v>
      </c>
      <c r="C256" s="10">
        <f>'Encargos e Benefícios'!C255</f>
        <v>0</v>
      </c>
      <c r="D256" s="38"/>
      <c r="E256" s="167"/>
      <c r="F256" s="166"/>
      <c r="G256" s="165"/>
      <c r="H256" s="127"/>
      <c r="I256" s="47">
        <f>'Encargos e Benefícios'!W255*'Gastos com Pessoal'!H256</f>
        <v>0</v>
      </c>
      <c r="J256" s="47">
        <f>'Encargos e Benefícios'!X255*'Gastos com Pessoal'!H256</f>
        <v>0</v>
      </c>
      <c r="K256" s="47">
        <f>'Encargos e Benefícios'!V255*'Gastos com Pessoal'!H256</f>
        <v>0</v>
      </c>
      <c r="L256" s="47"/>
      <c r="M256" s="165">
        <v>46023</v>
      </c>
      <c r="N256" s="127">
        <v>4.4999999999999998E-2</v>
      </c>
      <c r="O256" s="47">
        <f>('Encargos e Benefícios'!W255+'Gastos com Pessoal'!I256)*N256</f>
        <v>0</v>
      </c>
      <c r="P256" s="47">
        <f>('Encargos e Benefícios'!X255+'Gastos com Pessoal'!J256)*N256</f>
        <v>0</v>
      </c>
      <c r="Q256" s="47">
        <f>('Encargos e Benefícios'!V255+'Gastos com Pessoal'!K256)*'Gastos com Pessoal'!N256</f>
        <v>0</v>
      </c>
      <c r="R256" s="47"/>
      <c r="S256" s="165"/>
      <c r="T256" s="127"/>
      <c r="U256" s="47"/>
      <c r="V256" s="47"/>
      <c r="W256" s="47"/>
      <c r="X256" s="47"/>
      <c r="Y256" s="165"/>
      <c r="Z256" s="127"/>
      <c r="AA256" s="47"/>
      <c r="AB256" s="47"/>
      <c r="AC256" s="47"/>
      <c r="AD256" s="47"/>
      <c r="AE256" s="165"/>
      <c r="AF256" s="127"/>
      <c r="AG256" s="47"/>
      <c r="AH256" s="47"/>
      <c r="AI256" s="47"/>
      <c r="AJ256" s="130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14">
        <f>IF('Encargos e Benefícios'!C255=0,0,'Encargos e Benefícios'!AD255/'Encargos e Benefícios'!C255)</f>
        <v>0</v>
      </c>
      <c r="AO256" s="32">
        <f t="shared" si="3"/>
        <v>0</v>
      </c>
      <c r="AP256" s="31"/>
      <c r="AQ256" s="31"/>
      <c r="AR256" s="203"/>
      <c r="AS256" s="32"/>
    </row>
    <row r="257" spans="1:45" ht="12.75" hidden="1">
      <c r="A257" s="48">
        <v>251</v>
      </c>
      <c r="B257" s="12">
        <f>'Encargos e Benefícios'!B256</f>
        <v>0</v>
      </c>
      <c r="C257" s="10">
        <f>'Encargos e Benefícios'!C256</f>
        <v>0</v>
      </c>
      <c r="D257" s="38"/>
      <c r="E257" s="167"/>
      <c r="F257" s="166"/>
      <c r="G257" s="165"/>
      <c r="H257" s="127"/>
      <c r="I257" s="47">
        <f>'Encargos e Benefícios'!W256*'Gastos com Pessoal'!H257</f>
        <v>0</v>
      </c>
      <c r="J257" s="47">
        <f>'Encargos e Benefícios'!X256*'Gastos com Pessoal'!H257</f>
        <v>0</v>
      </c>
      <c r="K257" s="47">
        <f>'Encargos e Benefícios'!V256*'Gastos com Pessoal'!H257</f>
        <v>0</v>
      </c>
      <c r="L257" s="47"/>
      <c r="M257" s="165">
        <v>46023</v>
      </c>
      <c r="N257" s="127">
        <v>4.4999999999999998E-2</v>
      </c>
      <c r="O257" s="47">
        <f>('Encargos e Benefícios'!W256+'Gastos com Pessoal'!I257)*N257</f>
        <v>0</v>
      </c>
      <c r="P257" s="47">
        <f>('Encargos e Benefícios'!X256+'Gastos com Pessoal'!J257)*N257</f>
        <v>0</v>
      </c>
      <c r="Q257" s="47">
        <f>('Encargos e Benefícios'!V256+'Gastos com Pessoal'!K257)*'Gastos com Pessoal'!N257</f>
        <v>0</v>
      </c>
      <c r="R257" s="47"/>
      <c r="S257" s="165"/>
      <c r="T257" s="127"/>
      <c r="U257" s="47"/>
      <c r="V257" s="47"/>
      <c r="W257" s="47"/>
      <c r="X257" s="47"/>
      <c r="Y257" s="165"/>
      <c r="Z257" s="127"/>
      <c r="AA257" s="47"/>
      <c r="AB257" s="47"/>
      <c r="AC257" s="47"/>
      <c r="AD257" s="47"/>
      <c r="AE257" s="165"/>
      <c r="AF257" s="127"/>
      <c r="AG257" s="47"/>
      <c r="AH257" s="47"/>
      <c r="AI257" s="47"/>
      <c r="AJ257" s="130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14">
        <f>IF('Encargos e Benefícios'!C256=0,0,'Encargos e Benefícios'!AD256/'Encargos e Benefícios'!C256)</f>
        <v>0</v>
      </c>
      <c r="AO257" s="32">
        <f t="shared" si="3"/>
        <v>0</v>
      </c>
      <c r="AP257" s="31"/>
      <c r="AQ257" s="31"/>
      <c r="AR257" s="203"/>
      <c r="AS257" s="32"/>
    </row>
    <row r="258" spans="1:45" ht="12.75" hidden="1">
      <c r="A258" s="48">
        <v>252</v>
      </c>
      <c r="B258" s="12">
        <f>'Encargos e Benefícios'!B257</f>
        <v>0</v>
      </c>
      <c r="C258" s="10">
        <f>'Encargos e Benefícios'!C257</f>
        <v>0</v>
      </c>
      <c r="D258" s="38"/>
      <c r="E258" s="167"/>
      <c r="F258" s="166"/>
      <c r="G258" s="165"/>
      <c r="H258" s="127"/>
      <c r="I258" s="47">
        <f>'Encargos e Benefícios'!W257*'Gastos com Pessoal'!H258</f>
        <v>0</v>
      </c>
      <c r="J258" s="47">
        <f>'Encargos e Benefícios'!X257*'Gastos com Pessoal'!H258</f>
        <v>0</v>
      </c>
      <c r="K258" s="47">
        <f>'Encargos e Benefícios'!V257*'Gastos com Pessoal'!H258</f>
        <v>0</v>
      </c>
      <c r="L258" s="47"/>
      <c r="M258" s="165">
        <v>46023</v>
      </c>
      <c r="N258" s="127">
        <v>4.4999999999999998E-2</v>
      </c>
      <c r="O258" s="47">
        <f>('Encargos e Benefícios'!W257+'Gastos com Pessoal'!I258)*N258</f>
        <v>0</v>
      </c>
      <c r="P258" s="47">
        <f>('Encargos e Benefícios'!X257+'Gastos com Pessoal'!J258)*N258</f>
        <v>0</v>
      </c>
      <c r="Q258" s="47">
        <f>('Encargos e Benefícios'!V257+'Gastos com Pessoal'!K258)*'Gastos com Pessoal'!N258</f>
        <v>0</v>
      </c>
      <c r="R258" s="47"/>
      <c r="S258" s="165"/>
      <c r="T258" s="127"/>
      <c r="U258" s="47"/>
      <c r="V258" s="47"/>
      <c r="W258" s="47"/>
      <c r="X258" s="47"/>
      <c r="Y258" s="165"/>
      <c r="Z258" s="127"/>
      <c r="AA258" s="47"/>
      <c r="AB258" s="47"/>
      <c r="AC258" s="47"/>
      <c r="AD258" s="47"/>
      <c r="AE258" s="165"/>
      <c r="AF258" s="127"/>
      <c r="AG258" s="47"/>
      <c r="AH258" s="47"/>
      <c r="AI258" s="47"/>
      <c r="AJ258" s="130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14">
        <f>IF('Encargos e Benefícios'!C257=0,0,'Encargos e Benefícios'!AD257/'Encargos e Benefícios'!C257)</f>
        <v>0</v>
      </c>
      <c r="AO258" s="32">
        <f t="shared" si="3"/>
        <v>0</v>
      </c>
      <c r="AP258" s="31"/>
      <c r="AQ258" s="31"/>
      <c r="AR258" s="203"/>
      <c r="AS258" s="32"/>
    </row>
    <row r="259" spans="1:45" ht="12.75" hidden="1">
      <c r="A259" s="48">
        <v>253</v>
      </c>
      <c r="B259" s="12">
        <f>'Encargos e Benefícios'!B258</f>
        <v>0</v>
      </c>
      <c r="C259" s="10">
        <f>'Encargos e Benefícios'!C258</f>
        <v>0</v>
      </c>
      <c r="D259" s="38"/>
      <c r="E259" s="167"/>
      <c r="F259" s="166"/>
      <c r="G259" s="165"/>
      <c r="H259" s="127"/>
      <c r="I259" s="47">
        <f>'Encargos e Benefícios'!W258*'Gastos com Pessoal'!H259</f>
        <v>0</v>
      </c>
      <c r="J259" s="47">
        <f>'Encargos e Benefícios'!X258*'Gastos com Pessoal'!H259</f>
        <v>0</v>
      </c>
      <c r="K259" s="47">
        <f>'Encargos e Benefícios'!V258*'Gastos com Pessoal'!H259</f>
        <v>0</v>
      </c>
      <c r="L259" s="47"/>
      <c r="M259" s="165">
        <v>46023</v>
      </c>
      <c r="N259" s="127">
        <v>4.4999999999999998E-2</v>
      </c>
      <c r="O259" s="47">
        <f>('Encargos e Benefícios'!W258+'Gastos com Pessoal'!I259)*N259</f>
        <v>0</v>
      </c>
      <c r="P259" s="47">
        <f>('Encargos e Benefícios'!X258+'Gastos com Pessoal'!J259)*N259</f>
        <v>0</v>
      </c>
      <c r="Q259" s="47">
        <f>('Encargos e Benefícios'!V258+'Gastos com Pessoal'!K259)*'Gastos com Pessoal'!N259</f>
        <v>0</v>
      </c>
      <c r="R259" s="47"/>
      <c r="S259" s="165"/>
      <c r="T259" s="127"/>
      <c r="U259" s="47"/>
      <c r="V259" s="47"/>
      <c r="W259" s="47"/>
      <c r="X259" s="47"/>
      <c r="Y259" s="165"/>
      <c r="Z259" s="127"/>
      <c r="AA259" s="47"/>
      <c r="AB259" s="47"/>
      <c r="AC259" s="47"/>
      <c r="AD259" s="47"/>
      <c r="AE259" s="165"/>
      <c r="AF259" s="127"/>
      <c r="AG259" s="47"/>
      <c r="AH259" s="47"/>
      <c r="AI259" s="47"/>
      <c r="AJ259" s="130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14">
        <f>IF('Encargos e Benefícios'!C258=0,0,'Encargos e Benefícios'!AD258/'Encargos e Benefícios'!C258)</f>
        <v>0</v>
      </c>
      <c r="AO259" s="32">
        <f t="shared" si="3"/>
        <v>0</v>
      </c>
      <c r="AP259" s="31"/>
      <c r="AQ259" s="31"/>
      <c r="AR259" s="203"/>
      <c r="AS259" s="32"/>
    </row>
    <row r="260" spans="1:45" ht="12.75" hidden="1">
      <c r="A260" s="48">
        <v>254</v>
      </c>
      <c r="B260" s="12">
        <f>'Encargos e Benefícios'!B259</f>
        <v>0</v>
      </c>
      <c r="C260" s="10">
        <f>'Encargos e Benefícios'!C259</f>
        <v>0</v>
      </c>
      <c r="D260" s="38"/>
      <c r="E260" s="167"/>
      <c r="F260" s="166"/>
      <c r="G260" s="165"/>
      <c r="H260" s="127"/>
      <c r="I260" s="47">
        <f>'Encargos e Benefícios'!W259*'Gastos com Pessoal'!H260</f>
        <v>0</v>
      </c>
      <c r="J260" s="47">
        <f>'Encargos e Benefícios'!X259*'Gastos com Pessoal'!H260</f>
        <v>0</v>
      </c>
      <c r="K260" s="47">
        <f>'Encargos e Benefícios'!V259*'Gastos com Pessoal'!H260</f>
        <v>0</v>
      </c>
      <c r="L260" s="47"/>
      <c r="M260" s="165">
        <v>46023</v>
      </c>
      <c r="N260" s="127">
        <v>4.4999999999999998E-2</v>
      </c>
      <c r="O260" s="47">
        <f>('Encargos e Benefícios'!W259+'Gastos com Pessoal'!I260)*N260</f>
        <v>0</v>
      </c>
      <c r="P260" s="47">
        <f>('Encargos e Benefícios'!X259+'Gastos com Pessoal'!J260)*N260</f>
        <v>0</v>
      </c>
      <c r="Q260" s="47">
        <f>('Encargos e Benefícios'!V259+'Gastos com Pessoal'!K260)*'Gastos com Pessoal'!N260</f>
        <v>0</v>
      </c>
      <c r="R260" s="47"/>
      <c r="S260" s="165"/>
      <c r="T260" s="127"/>
      <c r="U260" s="47"/>
      <c r="V260" s="47"/>
      <c r="W260" s="47"/>
      <c r="X260" s="47"/>
      <c r="Y260" s="165"/>
      <c r="Z260" s="127"/>
      <c r="AA260" s="47"/>
      <c r="AB260" s="47"/>
      <c r="AC260" s="47"/>
      <c r="AD260" s="47"/>
      <c r="AE260" s="165"/>
      <c r="AF260" s="127"/>
      <c r="AG260" s="47"/>
      <c r="AH260" s="47"/>
      <c r="AI260" s="47"/>
      <c r="AJ260" s="130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14">
        <f>IF('Encargos e Benefícios'!C259=0,0,'Encargos e Benefícios'!AD259/'Encargos e Benefícios'!C259)</f>
        <v>0</v>
      </c>
      <c r="AO260" s="32">
        <f t="shared" si="3"/>
        <v>0</v>
      </c>
      <c r="AP260" s="31"/>
      <c r="AQ260" s="31"/>
      <c r="AR260" s="203"/>
      <c r="AS260" s="32"/>
    </row>
    <row r="261" spans="1:45" ht="12.75" hidden="1">
      <c r="A261" s="48">
        <v>255</v>
      </c>
      <c r="B261" s="12">
        <f>'Encargos e Benefícios'!B260</f>
        <v>0</v>
      </c>
      <c r="C261" s="10">
        <f>'Encargos e Benefícios'!C260</f>
        <v>0</v>
      </c>
      <c r="D261" s="38"/>
      <c r="E261" s="167"/>
      <c r="F261" s="166"/>
      <c r="G261" s="165"/>
      <c r="H261" s="127"/>
      <c r="I261" s="47">
        <f>'Encargos e Benefícios'!W260*'Gastos com Pessoal'!H261</f>
        <v>0</v>
      </c>
      <c r="J261" s="47">
        <f>'Encargos e Benefícios'!X260*'Gastos com Pessoal'!H261</f>
        <v>0</v>
      </c>
      <c r="K261" s="47">
        <f>'Encargos e Benefícios'!V260*'Gastos com Pessoal'!H261</f>
        <v>0</v>
      </c>
      <c r="L261" s="47"/>
      <c r="M261" s="165">
        <v>46023</v>
      </c>
      <c r="N261" s="127">
        <v>4.4999999999999998E-2</v>
      </c>
      <c r="O261" s="47">
        <f>('Encargos e Benefícios'!W260+'Gastos com Pessoal'!I261)*N261</f>
        <v>0</v>
      </c>
      <c r="P261" s="47">
        <f>('Encargos e Benefícios'!X260+'Gastos com Pessoal'!J261)*N261</f>
        <v>0</v>
      </c>
      <c r="Q261" s="47">
        <f>('Encargos e Benefícios'!V260+'Gastos com Pessoal'!K261)*'Gastos com Pessoal'!N261</f>
        <v>0</v>
      </c>
      <c r="R261" s="47"/>
      <c r="S261" s="165"/>
      <c r="T261" s="127"/>
      <c r="U261" s="47"/>
      <c r="V261" s="47"/>
      <c r="W261" s="47"/>
      <c r="X261" s="47"/>
      <c r="Y261" s="165"/>
      <c r="Z261" s="127"/>
      <c r="AA261" s="47"/>
      <c r="AB261" s="47"/>
      <c r="AC261" s="47"/>
      <c r="AD261" s="47"/>
      <c r="AE261" s="165"/>
      <c r="AF261" s="127"/>
      <c r="AG261" s="47"/>
      <c r="AH261" s="47"/>
      <c r="AI261" s="47"/>
      <c r="AJ261" s="130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14">
        <f>IF('Encargos e Benefícios'!C260=0,0,'Encargos e Benefícios'!AD260/'Encargos e Benefícios'!C260)</f>
        <v>0</v>
      </c>
      <c r="AO261" s="32">
        <f t="shared" si="3"/>
        <v>0</v>
      </c>
      <c r="AP261" s="31"/>
      <c r="AQ261" s="31"/>
      <c r="AR261" s="203"/>
      <c r="AS261" s="32"/>
    </row>
    <row r="262" spans="1:45" ht="12.75" hidden="1">
      <c r="A262" s="48">
        <v>256</v>
      </c>
      <c r="B262" s="12">
        <f>'Encargos e Benefícios'!B261</f>
        <v>0</v>
      </c>
      <c r="C262" s="10">
        <f>'Encargos e Benefícios'!C261</f>
        <v>0</v>
      </c>
      <c r="D262" s="38"/>
      <c r="E262" s="167"/>
      <c r="F262" s="166"/>
      <c r="G262" s="165"/>
      <c r="H262" s="127"/>
      <c r="I262" s="47">
        <f>'Encargos e Benefícios'!W261*'Gastos com Pessoal'!H262</f>
        <v>0</v>
      </c>
      <c r="J262" s="47">
        <f>'Encargos e Benefícios'!X261*'Gastos com Pessoal'!H262</f>
        <v>0</v>
      </c>
      <c r="K262" s="47">
        <f>'Encargos e Benefícios'!V261*'Gastos com Pessoal'!H262</f>
        <v>0</v>
      </c>
      <c r="L262" s="47"/>
      <c r="M262" s="165">
        <v>46023</v>
      </c>
      <c r="N262" s="127">
        <v>4.4999999999999998E-2</v>
      </c>
      <c r="O262" s="47">
        <f>('Encargos e Benefícios'!W261+'Gastos com Pessoal'!I262)*N262</f>
        <v>0</v>
      </c>
      <c r="P262" s="47">
        <f>('Encargos e Benefícios'!X261+'Gastos com Pessoal'!J262)*N262</f>
        <v>0</v>
      </c>
      <c r="Q262" s="47">
        <f>('Encargos e Benefícios'!V261+'Gastos com Pessoal'!K262)*'Gastos com Pessoal'!N262</f>
        <v>0</v>
      </c>
      <c r="R262" s="47"/>
      <c r="S262" s="165"/>
      <c r="T262" s="127"/>
      <c r="U262" s="47"/>
      <c r="V262" s="47"/>
      <c r="W262" s="47"/>
      <c r="X262" s="47"/>
      <c r="Y262" s="165"/>
      <c r="Z262" s="127"/>
      <c r="AA262" s="47"/>
      <c r="AB262" s="47"/>
      <c r="AC262" s="47"/>
      <c r="AD262" s="47"/>
      <c r="AE262" s="165"/>
      <c r="AF262" s="127"/>
      <c r="AG262" s="47"/>
      <c r="AH262" s="47"/>
      <c r="AI262" s="47"/>
      <c r="AJ262" s="130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14">
        <f>IF('Encargos e Benefícios'!C261=0,0,'Encargos e Benefícios'!AD261/'Encargos e Benefícios'!C261)</f>
        <v>0</v>
      </c>
      <c r="AO262" s="32">
        <f t="shared" si="3"/>
        <v>0</v>
      </c>
      <c r="AP262" s="31"/>
      <c r="AQ262" s="31"/>
      <c r="AR262" s="203"/>
      <c r="AS262" s="32"/>
    </row>
    <row r="263" spans="1:45" ht="12.75" hidden="1">
      <c r="A263" s="48">
        <v>257</v>
      </c>
      <c r="B263" s="12">
        <f>'Encargos e Benefícios'!B262</f>
        <v>0</v>
      </c>
      <c r="C263" s="10">
        <f>'Encargos e Benefícios'!C262</f>
        <v>0</v>
      </c>
      <c r="D263" s="38"/>
      <c r="E263" s="167"/>
      <c r="F263" s="166"/>
      <c r="G263" s="165"/>
      <c r="H263" s="127"/>
      <c r="I263" s="47">
        <f>'Encargos e Benefícios'!W262*'Gastos com Pessoal'!H263</f>
        <v>0</v>
      </c>
      <c r="J263" s="47">
        <f>'Encargos e Benefícios'!X262*'Gastos com Pessoal'!H263</f>
        <v>0</v>
      </c>
      <c r="K263" s="47">
        <f>'Encargos e Benefícios'!V262*'Gastos com Pessoal'!H263</f>
        <v>0</v>
      </c>
      <c r="L263" s="47"/>
      <c r="M263" s="165">
        <v>46023</v>
      </c>
      <c r="N263" s="127">
        <v>4.4999999999999998E-2</v>
      </c>
      <c r="O263" s="47">
        <f>('Encargos e Benefícios'!W262+'Gastos com Pessoal'!I263)*N263</f>
        <v>0</v>
      </c>
      <c r="P263" s="47">
        <f>('Encargos e Benefícios'!X262+'Gastos com Pessoal'!J263)*N263</f>
        <v>0</v>
      </c>
      <c r="Q263" s="47">
        <f>('Encargos e Benefícios'!V262+'Gastos com Pessoal'!K263)*'Gastos com Pessoal'!N263</f>
        <v>0</v>
      </c>
      <c r="R263" s="47"/>
      <c r="S263" s="165"/>
      <c r="T263" s="127"/>
      <c r="U263" s="47"/>
      <c r="V263" s="47"/>
      <c r="W263" s="47"/>
      <c r="X263" s="47"/>
      <c r="Y263" s="165"/>
      <c r="Z263" s="127"/>
      <c r="AA263" s="47"/>
      <c r="AB263" s="47"/>
      <c r="AC263" s="47"/>
      <c r="AD263" s="47"/>
      <c r="AE263" s="165"/>
      <c r="AF263" s="127"/>
      <c r="AG263" s="47"/>
      <c r="AH263" s="47"/>
      <c r="AI263" s="47"/>
      <c r="AJ263" s="130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14">
        <f>IF('Encargos e Benefícios'!C262=0,0,'Encargos e Benefícios'!AD262/'Encargos e Benefícios'!C262)</f>
        <v>0</v>
      </c>
      <c r="AO263" s="32">
        <f t="shared" si="3"/>
        <v>0</v>
      </c>
      <c r="AP263" s="31"/>
      <c r="AQ263" s="31"/>
      <c r="AR263" s="203"/>
      <c r="AS263" s="32"/>
    </row>
    <row r="264" spans="1:45" ht="12.75" hidden="1">
      <c r="A264" s="48">
        <v>258</v>
      </c>
      <c r="B264" s="12">
        <f>'Encargos e Benefícios'!B263</f>
        <v>0</v>
      </c>
      <c r="C264" s="10">
        <f>'Encargos e Benefícios'!C263</f>
        <v>0</v>
      </c>
      <c r="D264" s="38"/>
      <c r="E264" s="167"/>
      <c r="F264" s="166"/>
      <c r="G264" s="165"/>
      <c r="H264" s="127"/>
      <c r="I264" s="47">
        <f>'Encargos e Benefícios'!W263*'Gastos com Pessoal'!H264</f>
        <v>0</v>
      </c>
      <c r="J264" s="47">
        <f>'Encargos e Benefícios'!X263*'Gastos com Pessoal'!H264</f>
        <v>0</v>
      </c>
      <c r="K264" s="47">
        <f>'Encargos e Benefícios'!V263*'Gastos com Pessoal'!H264</f>
        <v>0</v>
      </c>
      <c r="L264" s="47"/>
      <c r="M264" s="165">
        <v>46023</v>
      </c>
      <c r="N264" s="127">
        <v>4.4999999999999998E-2</v>
      </c>
      <c r="O264" s="47">
        <f>('Encargos e Benefícios'!W263+'Gastos com Pessoal'!I264)*N264</f>
        <v>0</v>
      </c>
      <c r="P264" s="47">
        <f>('Encargos e Benefícios'!X263+'Gastos com Pessoal'!J264)*N264</f>
        <v>0</v>
      </c>
      <c r="Q264" s="47">
        <f>('Encargos e Benefícios'!V263+'Gastos com Pessoal'!K264)*'Gastos com Pessoal'!N264</f>
        <v>0</v>
      </c>
      <c r="R264" s="47"/>
      <c r="S264" s="165"/>
      <c r="T264" s="127"/>
      <c r="U264" s="47"/>
      <c r="V264" s="47"/>
      <c r="W264" s="47"/>
      <c r="X264" s="47"/>
      <c r="Y264" s="165"/>
      <c r="Z264" s="127"/>
      <c r="AA264" s="47"/>
      <c r="AB264" s="47"/>
      <c r="AC264" s="47"/>
      <c r="AD264" s="47"/>
      <c r="AE264" s="165"/>
      <c r="AF264" s="127"/>
      <c r="AG264" s="47"/>
      <c r="AH264" s="47"/>
      <c r="AI264" s="47"/>
      <c r="AJ264" s="130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14">
        <f>IF('Encargos e Benefícios'!C263=0,0,'Encargos e Benefícios'!AD263/'Encargos e Benefícios'!C263)</f>
        <v>0</v>
      </c>
      <c r="AO264" s="32">
        <f t="shared" si="3"/>
        <v>0</v>
      </c>
      <c r="AP264" s="31"/>
      <c r="AQ264" s="31"/>
      <c r="AR264" s="203"/>
      <c r="AS264" s="32"/>
    </row>
    <row r="265" spans="1:45" ht="12.75" hidden="1">
      <c r="A265" s="48">
        <v>259</v>
      </c>
      <c r="B265" s="12">
        <f>'Encargos e Benefícios'!B264</f>
        <v>0</v>
      </c>
      <c r="C265" s="10">
        <f>'Encargos e Benefícios'!C264</f>
        <v>0</v>
      </c>
      <c r="D265" s="38"/>
      <c r="E265" s="167"/>
      <c r="F265" s="166"/>
      <c r="G265" s="165"/>
      <c r="H265" s="127"/>
      <c r="I265" s="47">
        <f>'Encargos e Benefícios'!W264*'Gastos com Pessoal'!H265</f>
        <v>0</v>
      </c>
      <c r="J265" s="47">
        <f>'Encargos e Benefícios'!X264*'Gastos com Pessoal'!H265</f>
        <v>0</v>
      </c>
      <c r="K265" s="47">
        <f>'Encargos e Benefícios'!V264*'Gastos com Pessoal'!H265</f>
        <v>0</v>
      </c>
      <c r="L265" s="47"/>
      <c r="M265" s="165">
        <v>46023</v>
      </c>
      <c r="N265" s="127">
        <v>4.4999999999999998E-2</v>
      </c>
      <c r="O265" s="47">
        <f>('Encargos e Benefícios'!W264+'Gastos com Pessoal'!I265)*N265</f>
        <v>0</v>
      </c>
      <c r="P265" s="47">
        <f>('Encargos e Benefícios'!X264+'Gastos com Pessoal'!J265)*N265</f>
        <v>0</v>
      </c>
      <c r="Q265" s="47">
        <f>('Encargos e Benefícios'!V264+'Gastos com Pessoal'!K265)*'Gastos com Pessoal'!N265</f>
        <v>0</v>
      </c>
      <c r="R265" s="47"/>
      <c r="S265" s="165"/>
      <c r="T265" s="127"/>
      <c r="U265" s="47"/>
      <c r="V265" s="47"/>
      <c r="W265" s="47"/>
      <c r="X265" s="47"/>
      <c r="Y265" s="165"/>
      <c r="Z265" s="127"/>
      <c r="AA265" s="47"/>
      <c r="AB265" s="47"/>
      <c r="AC265" s="47"/>
      <c r="AD265" s="47"/>
      <c r="AE265" s="165"/>
      <c r="AF265" s="127"/>
      <c r="AG265" s="47"/>
      <c r="AH265" s="47"/>
      <c r="AI265" s="47"/>
      <c r="AJ265" s="130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14">
        <f>IF('Encargos e Benefícios'!C264=0,0,'Encargos e Benefícios'!AD264/'Encargos e Benefícios'!C264)</f>
        <v>0</v>
      </c>
      <c r="AO265" s="32">
        <f t="shared" ref="AO265:AO328" si="4">SUM(AP265:AQ265)/2</f>
        <v>0</v>
      </c>
      <c r="AP265" s="31"/>
      <c r="AQ265" s="31"/>
      <c r="AR265" s="203"/>
      <c r="AS265" s="32"/>
    </row>
    <row r="266" spans="1:45" ht="12.75" hidden="1">
      <c r="A266" s="48">
        <v>260</v>
      </c>
      <c r="B266" s="12">
        <f>'Encargos e Benefícios'!B265</f>
        <v>0</v>
      </c>
      <c r="C266" s="10">
        <f>'Encargos e Benefícios'!C265</f>
        <v>0</v>
      </c>
      <c r="D266" s="38"/>
      <c r="E266" s="167"/>
      <c r="F266" s="166"/>
      <c r="G266" s="165"/>
      <c r="H266" s="127"/>
      <c r="I266" s="47">
        <f>'Encargos e Benefícios'!W265*'Gastos com Pessoal'!H266</f>
        <v>0</v>
      </c>
      <c r="J266" s="47">
        <f>'Encargos e Benefícios'!X265*'Gastos com Pessoal'!H266</f>
        <v>0</v>
      </c>
      <c r="K266" s="47">
        <f>'Encargos e Benefícios'!V265*'Gastos com Pessoal'!H266</f>
        <v>0</v>
      </c>
      <c r="L266" s="47"/>
      <c r="M266" s="165">
        <v>46023</v>
      </c>
      <c r="N266" s="127">
        <v>4.4999999999999998E-2</v>
      </c>
      <c r="O266" s="47">
        <f>('Encargos e Benefícios'!W265+'Gastos com Pessoal'!I266)*N266</f>
        <v>0</v>
      </c>
      <c r="P266" s="47">
        <f>('Encargos e Benefícios'!X265+'Gastos com Pessoal'!J266)*N266</f>
        <v>0</v>
      </c>
      <c r="Q266" s="47">
        <f>('Encargos e Benefícios'!V265+'Gastos com Pessoal'!K266)*'Gastos com Pessoal'!N266</f>
        <v>0</v>
      </c>
      <c r="R266" s="47"/>
      <c r="S266" s="165"/>
      <c r="T266" s="127"/>
      <c r="U266" s="47"/>
      <c r="V266" s="47"/>
      <c r="W266" s="47"/>
      <c r="X266" s="47"/>
      <c r="Y266" s="165"/>
      <c r="Z266" s="127"/>
      <c r="AA266" s="47"/>
      <c r="AB266" s="47"/>
      <c r="AC266" s="47"/>
      <c r="AD266" s="47"/>
      <c r="AE266" s="165"/>
      <c r="AF266" s="127"/>
      <c r="AG266" s="47"/>
      <c r="AH266" s="47"/>
      <c r="AI266" s="47"/>
      <c r="AJ266" s="130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14">
        <f>IF('Encargos e Benefícios'!C265=0,0,'Encargos e Benefícios'!AD265/'Encargos e Benefícios'!C265)</f>
        <v>0</v>
      </c>
      <c r="AO266" s="32">
        <f t="shared" si="4"/>
        <v>0</v>
      </c>
      <c r="AP266" s="31"/>
      <c r="AQ266" s="31"/>
      <c r="AR266" s="203"/>
      <c r="AS266" s="32"/>
    </row>
    <row r="267" spans="1:45" ht="12.75" hidden="1">
      <c r="A267" s="48">
        <v>261</v>
      </c>
      <c r="B267" s="12">
        <f>'Encargos e Benefícios'!B266</f>
        <v>0</v>
      </c>
      <c r="C267" s="10">
        <f>'Encargos e Benefícios'!C266</f>
        <v>0</v>
      </c>
      <c r="D267" s="38"/>
      <c r="E267" s="167"/>
      <c r="F267" s="166"/>
      <c r="G267" s="165"/>
      <c r="H267" s="127"/>
      <c r="I267" s="47">
        <f>'Encargos e Benefícios'!W266*'Gastos com Pessoal'!H267</f>
        <v>0</v>
      </c>
      <c r="J267" s="47">
        <f>'Encargos e Benefícios'!X266*'Gastos com Pessoal'!H267</f>
        <v>0</v>
      </c>
      <c r="K267" s="47">
        <f>'Encargos e Benefícios'!V266*'Gastos com Pessoal'!H267</f>
        <v>0</v>
      </c>
      <c r="L267" s="47"/>
      <c r="M267" s="165">
        <v>46023</v>
      </c>
      <c r="N267" s="127">
        <v>4.4999999999999998E-2</v>
      </c>
      <c r="O267" s="47">
        <f>('Encargos e Benefícios'!W266+'Gastos com Pessoal'!I267)*N267</f>
        <v>0</v>
      </c>
      <c r="P267" s="47">
        <f>('Encargos e Benefícios'!X266+'Gastos com Pessoal'!J267)*N267</f>
        <v>0</v>
      </c>
      <c r="Q267" s="47">
        <f>('Encargos e Benefícios'!V266+'Gastos com Pessoal'!K267)*'Gastos com Pessoal'!N267</f>
        <v>0</v>
      </c>
      <c r="R267" s="47"/>
      <c r="S267" s="165"/>
      <c r="T267" s="127"/>
      <c r="U267" s="47"/>
      <c r="V267" s="47"/>
      <c r="W267" s="47"/>
      <c r="X267" s="47"/>
      <c r="Y267" s="165"/>
      <c r="Z267" s="127"/>
      <c r="AA267" s="47"/>
      <c r="AB267" s="47"/>
      <c r="AC267" s="47"/>
      <c r="AD267" s="47"/>
      <c r="AE267" s="165"/>
      <c r="AF267" s="127"/>
      <c r="AG267" s="47"/>
      <c r="AH267" s="47"/>
      <c r="AI267" s="47"/>
      <c r="AJ267" s="130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14">
        <f>IF('Encargos e Benefícios'!C266=0,0,'Encargos e Benefícios'!AD266/'Encargos e Benefícios'!C266)</f>
        <v>0</v>
      </c>
      <c r="AO267" s="32">
        <f t="shared" si="4"/>
        <v>0</v>
      </c>
      <c r="AP267" s="31"/>
      <c r="AQ267" s="31"/>
      <c r="AR267" s="203"/>
      <c r="AS267" s="32"/>
    </row>
    <row r="268" spans="1:45" ht="12.75" hidden="1">
      <c r="A268" s="48">
        <v>262</v>
      </c>
      <c r="B268" s="12">
        <f>'Encargos e Benefícios'!B267</f>
        <v>0</v>
      </c>
      <c r="C268" s="10">
        <f>'Encargos e Benefícios'!C267</f>
        <v>0</v>
      </c>
      <c r="D268" s="38"/>
      <c r="E268" s="167"/>
      <c r="F268" s="166"/>
      <c r="G268" s="165"/>
      <c r="H268" s="127"/>
      <c r="I268" s="47">
        <f>'Encargos e Benefícios'!W267*'Gastos com Pessoal'!H268</f>
        <v>0</v>
      </c>
      <c r="J268" s="47">
        <f>'Encargos e Benefícios'!X267*'Gastos com Pessoal'!H268</f>
        <v>0</v>
      </c>
      <c r="K268" s="47">
        <f>'Encargos e Benefícios'!V267*'Gastos com Pessoal'!H268</f>
        <v>0</v>
      </c>
      <c r="L268" s="47"/>
      <c r="M268" s="165">
        <v>46023</v>
      </c>
      <c r="N268" s="127">
        <v>4.4999999999999998E-2</v>
      </c>
      <c r="O268" s="47">
        <f>('Encargos e Benefícios'!W267+'Gastos com Pessoal'!I268)*N268</f>
        <v>0</v>
      </c>
      <c r="P268" s="47">
        <f>('Encargos e Benefícios'!X267+'Gastos com Pessoal'!J268)*N268</f>
        <v>0</v>
      </c>
      <c r="Q268" s="47">
        <f>('Encargos e Benefícios'!V267+'Gastos com Pessoal'!K268)*'Gastos com Pessoal'!N268</f>
        <v>0</v>
      </c>
      <c r="R268" s="47"/>
      <c r="S268" s="165"/>
      <c r="T268" s="127"/>
      <c r="U268" s="47"/>
      <c r="V268" s="47"/>
      <c r="W268" s="47"/>
      <c r="X268" s="47"/>
      <c r="Y268" s="165"/>
      <c r="Z268" s="127"/>
      <c r="AA268" s="47"/>
      <c r="AB268" s="47"/>
      <c r="AC268" s="47"/>
      <c r="AD268" s="47"/>
      <c r="AE268" s="165"/>
      <c r="AF268" s="127"/>
      <c r="AG268" s="47"/>
      <c r="AH268" s="47"/>
      <c r="AI268" s="47"/>
      <c r="AJ268" s="130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14">
        <f>IF('Encargos e Benefícios'!C267=0,0,'Encargos e Benefícios'!AD267/'Encargos e Benefícios'!C267)</f>
        <v>0</v>
      </c>
      <c r="AO268" s="32">
        <f t="shared" si="4"/>
        <v>0</v>
      </c>
      <c r="AP268" s="31"/>
      <c r="AQ268" s="31"/>
      <c r="AR268" s="203"/>
      <c r="AS268" s="32"/>
    </row>
    <row r="269" spans="1:45" ht="12.75" hidden="1">
      <c r="A269" s="48">
        <v>263</v>
      </c>
      <c r="B269" s="12">
        <f>'Encargos e Benefícios'!B268</f>
        <v>0</v>
      </c>
      <c r="C269" s="10">
        <f>'Encargos e Benefícios'!C268</f>
        <v>0</v>
      </c>
      <c r="D269" s="38"/>
      <c r="E269" s="167"/>
      <c r="F269" s="166"/>
      <c r="G269" s="165"/>
      <c r="H269" s="127"/>
      <c r="I269" s="47">
        <f>'Encargos e Benefícios'!W268*'Gastos com Pessoal'!H269</f>
        <v>0</v>
      </c>
      <c r="J269" s="47">
        <f>'Encargos e Benefícios'!X268*'Gastos com Pessoal'!H269</f>
        <v>0</v>
      </c>
      <c r="K269" s="47">
        <f>'Encargos e Benefícios'!V268*'Gastos com Pessoal'!H269</f>
        <v>0</v>
      </c>
      <c r="L269" s="47"/>
      <c r="M269" s="165">
        <v>46023</v>
      </c>
      <c r="N269" s="127">
        <v>4.4999999999999998E-2</v>
      </c>
      <c r="O269" s="47">
        <f>('Encargos e Benefícios'!W268+'Gastos com Pessoal'!I269)*N269</f>
        <v>0</v>
      </c>
      <c r="P269" s="47">
        <f>('Encargos e Benefícios'!X268+'Gastos com Pessoal'!J269)*N269</f>
        <v>0</v>
      </c>
      <c r="Q269" s="47">
        <f>('Encargos e Benefícios'!V268+'Gastos com Pessoal'!K269)*'Gastos com Pessoal'!N269</f>
        <v>0</v>
      </c>
      <c r="R269" s="47"/>
      <c r="S269" s="165"/>
      <c r="T269" s="127"/>
      <c r="U269" s="47"/>
      <c r="V269" s="47"/>
      <c r="W269" s="47"/>
      <c r="X269" s="47"/>
      <c r="Y269" s="165"/>
      <c r="Z269" s="127"/>
      <c r="AA269" s="47"/>
      <c r="AB269" s="47"/>
      <c r="AC269" s="47"/>
      <c r="AD269" s="47"/>
      <c r="AE269" s="165"/>
      <c r="AF269" s="127"/>
      <c r="AG269" s="47"/>
      <c r="AH269" s="47"/>
      <c r="AI269" s="47"/>
      <c r="AJ269" s="130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14">
        <f>IF('Encargos e Benefícios'!C268=0,0,'Encargos e Benefícios'!AD268/'Encargos e Benefícios'!C268)</f>
        <v>0</v>
      </c>
      <c r="AO269" s="32">
        <f t="shared" si="4"/>
        <v>0</v>
      </c>
      <c r="AP269" s="31"/>
      <c r="AQ269" s="31"/>
      <c r="AR269" s="203"/>
      <c r="AS269" s="32"/>
    </row>
    <row r="270" spans="1:45" ht="12.75" hidden="1">
      <c r="A270" s="48">
        <v>264</v>
      </c>
      <c r="B270" s="12">
        <f>'Encargos e Benefícios'!B269</f>
        <v>0</v>
      </c>
      <c r="C270" s="10">
        <f>'Encargos e Benefícios'!C269</f>
        <v>0</v>
      </c>
      <c r="D270" s="38"/>
      <c r="E270" s="167"/>
      <c r="F270" s="166"/>
      <c r="G270" s="165"/>
      <c r="H270" s="127"/>
      <c r="I270" s="47">
        <f>'Encargos e Benefícios'!W269*'Gastos com Pessoal'!H270</f>
        <v>0</v>
      </c>
      <c r="J270" s="47">
        <f>'Encargos e Benefícios'!X269*'Gastos com Pessoal'!H270</f>
        <v>0</v>
      </c>
      <c r="K270" s="47">
        <f>'Encargos e Benefícios'!V269*'Gastos com Pessoal'!H270</f>
        <v>0</v>
      </c>
      <c r="L270" s="47"/>
      <c r="M270" s="165">
        <v>46023</v>
      </c>
      <c r="N270" s="127">
        <v>4.4999999999999998E-2</v>
      </c>
      <c r="O270" s="47">
        <f>('Encargos e Benefícios'!W269+'Gastos com Pessoal'!I270)*N270</f>
        <v>0</v>
      </c>
      <c r="P270" s="47">
        <f>('Encargos e Benefícios'!X269+'Gastos com Pessoal'!J270)*N270</f>
        <v>0</v>
      </c>
      <c r="Q270" s="47">
        <f>('Encargos e Benefícios'!V269+'Gastos com Pessoal'!K270)*'Gastos com Pessoal'!N270</f>
        <v>0</v>
      </c>
      <c r="R270" s="47"/>
      <c r="S270" s="165"/>
      <c r="T270" s="127"/>
      <c r="U270" s="47"/>
      <c r="V270" s="47"/>
      <c r="W270" s="47"/>
      <c r="X270" s="47"/>
      <c r="Y270" s="165"/>
      <c r="Z270" s="127"/>
      <c r="AA270" s="47"/>
      <c r="AB270" s="47"/>
      <c r="AC270" s="47"/>
      <c r="AD270" s="47"/>
      <c r="AE270" s="165"/>
      <c r="AF270" s="127"/>
      <c r="AG270" s="47"/>
      <c r="AH270" s="47"/>
      <c r="AI270" s="47"/>
      <c r="AJ270" s="130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14">
        <f>IF('Encargos e Benefícios'!C269=0,0,'Encargos e Benefícios'!AD269/'Encargos e Benefícios'!C269)</f>
        <v>0</v>
      </c>
      <c r="AO270" s="32">
        <f t="shared" si="4"/>
        <v>0</v>
      </c>
      <c r="AP270" s="31"/>
      <c r="AQ270" s="31"/>
      <c r="AR270" s="203"/>
      <c r="AS270" s="32"/>
    </row>
    <row r="271" spans="1:45" ht="12.75" hidden="1">
      <c r="A271" s="48">
        <v>265</v>
      </c>
      <c r="B271" s="12">
        <f>'Encargos e Benefícios'!B270</f>
        <v>0</v>
      </c>
      <c r="C271" s="10">
        <f>'Encargos e Benefícios'!C270</f>
        <v>0</v>
      </c>
      <c r="D271" s="38"/>
      <c r="E271" s="167"/>
      <c r="F271" s="166"/>
      <c r="G271" s="165"/>
      <c r="H271" s="127"/>
      <c r="I271" s="47">
        <f>'Encargos e Benefícios'!W270*'Gastos com Pessoal'!H271</f>
        <v>0</v>
      </c>
      <c r="J271" s="47">
        <f>'Encargos e Benefícios'!X270*'Gastos com Pessoal'!H271</f>
        <v>0</v>
      </c>
      <c r="K271" s="47">
        <f>'Encargos e Benefícios'!V270*'Gastos com Pessoal'!H271</f>
        <v>0</v>
      </c>
      <c r="L271" s="47"/>
      <c r="M271" s="165">
        <v>46023</v>
      </c>
      <c r="N271" s="127">
        <v>4.4999999999999998E-2</v>
      </c>
      <c r="O271" s="47">
        <f>('Encargos e Benefícios'!W270+'Gastos com Pessoal'!I271)*N271</f>
        <v>0</v>
      </c>
      <c r="P271" s="47">
        <f>('Encargos e Benefícios'!X270+'Gastos com Pessoal'!J271)*N271</f>
        <v>0</v>
      </c>
      <c r="Q271" s="47">
        <f>('Encargos e Benefícios'!V270+'Gastos com Pessoal'!K271)*'Gastos com Pessoal'!N271</f>
        <v>0</v>
      </c>
      <c r="R271" s="47"/>
      <c r="S271" s="165"/>
      <c r="T271" s="127"/>
      <c r="U271" s="47"/>
      <c r="V271" s="47"/>
      <c r="W271" s="47"/>
      <c r="X271" s="47"/>
      <c r="Y271" s="165"/>
      <c r="Z271" s="127"/>
      <c r="AA271" s="47"/>
      <c r="AB271" s="47"/>
      <c r="AC271" s="47"/>
      <c r="AD271" s="47"/>
      <c r="AE271" s="165"/>
      <c r="AF271" s="127"/>
      <c r="AG271" s="47"/>
      <c r="AH271" s="47"/>
      <c r="AI271" s="47"/>
      <c r="AJ271" s="130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14">
        <f>IF('Encargos e Benefícios'!C270=0,0,'Encargos e Benefícios'!AD270/'Encargos e Benefícios'!C270)</f>
        <v>0</v>
      </c>
      <c r="AO271" s="32">
        <f t="shared" si="4"/>
        <v>0</v>
      </c>
      <c r="AP271" s="31"/>
      <c r="AQ271" s="31"/>
      <c r="AR271" s="203"/>
      <c r="AS271" s="32"/>
    </row>
    <row r="272" spans="1:45" ht="12.75" hidden="1">
      <c r="A272" s="48">
        <v>266</v>
      </c>
      <c r="B272" s="12">
        <f>'Encargos e Benefícios'!B271</f>
        <v>0</v>
      </c>
      <c r="C272" s="10">
        <f>'Encargos e Benefícios'!C271</f>
        <v>0</v>
      </c>
      <c r="D272" s="38"/>
      <c r="E272" s="167"/>
      <c r="F272" s="166"/>
      <c r="G272" s="165"/>
      <c r="H272" s="127"/>
      <c r="I272" s="47">
        <f>'Encargos e Benefícios'!W271*'Gastos com Pessoal'!H272</f>
        <v>0</v>
      </c>
      <c r="J272" s="47">
        <f>'Encargos e Benefícios'!X271*'Gastos com Pessoal'!H272</f>
        <v>0</v>
      </c>
      <c r="K272" s="47">
        <f>'Encargos e Benefícios'!V271*'Gastos com Pessoal'!H272</f>
        <v>0</v>
      </c>
      <c r="L272" s="47"/>
      <c r="M272" s="165">
        <v>46023</v>
      </c>
      <c r="N272" s="127">
        <v>4.4999999999999998E-2</v>
      </c>
      <c r="O272" s="47">
        <f>('Encargos e Benefícios'!W271+'Gastos com Pessoal'!I272)*N272</f>
        <v>0</v>
      </c>
      <c r="P272" s="47">
        <f>('Encargos e Benefícios'!X271+'Gastos com Pessoal'!J272)*N272</f>
        <v>0</v>
      </c>
      <c r="Q272" s="47">
        <f>('Encargos e Benefícios'!V271+'Gastos com Pessoal'!K272)*'Gastos com Pessoal'!N272</f>
        <v>0</v>
      </c>
      <c r="R272" s="47"/>
      <c r="S272" s="165"/>
      <c r="T272" s="127"/>
      <c r="U272" s="47"/>
      <c r="V272" s="47"/>
      <c r="W272" s="47"/>
      <c r="X272" s="47"/>
      <c r="Y272" s="165"/>
      <c r="Z272" s="127"/>
      <c r="AA272" s="47"/>
      <c r="AB272" s="47"/>
      <c r="AC272" s="47"/>
      <c r="AD272" s="47"/>
      <c r="AE272" s="165"/>
      <c r="AF272" s="127"/>
      <c r="AG272" s="47"/>
      <c r="AH272" s="47"/>
      <c r="AI272" s="47"/>
      <c r="AJ272" s="130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14">
        <f>IF('Encargos e Benefícios'!C271=0,0,'Encargos e Benefícios'!AD271/'Encargos e Benefícios'!C271)</f>
        <v>0</v>
      </c>
      <c r="AO272" s="32">
        <f t="shared" si="4"/>
        <v>0</v>
      </c>
      <c r="AP272" s="31"/>
      <c r="AQ272" s="31"/>
      <c r="AR272" s="203"/>
      <c r="AS272" s="32"/>
    </row>
    <row r="273" spans="1:45" ht="12.75" hidden="1">
      <c r="A273" s="48">
        <v>267</v>
      </c>
      <c r="B273" s="12">
        <f>'Encargos e Benefícios'!B272</f>
        <v>0</v>
      </c>
      <c r="C273" s="10">
        <f>'Encargos e Benefícios'!C272</f>
        <v>0</v>
      </c>
      <c r="D273" s="38"/>
      <c r="E273" s="167"/>
      <c r="F273" s="166"/>
      <c r="G273" s="165"/>
      <c r="H273" s="127"/>
      <c r="I273" s="47">
        <f>'Encargos e Benefícios'!W272*'Gastos com Pessoal'!H273</f>
        <v>0</v>
      </c>
      <c r="J273" s="47">
        <f>'Encargos e Benefícios'!X272*'Gastos com Pessoal'!H273</f>
        <v>0</v>
      </c>
      <c r="K273" s="47">
        <f>'Encargos e Benefícios'!V272*'Gastos com Pessoal'!H273</f>
        <v>0</v>
      </c>
      <c r="L273" s="47"/>
      <c r="M273" s="165">
        <v>46023</v>
      </c>
      <c r="N273" s="127">
        <v>4.4999999999999998E-2</v>
      </c>
      <c r="O273" s="47">
        <f>('Encargos e Benefícios'!W272+'Gastos com Pessoal'!I273)*N273</f>
        <v>0</v>
      </c>
      <c r="P273" s="47">
        <f>('Encargos e Benefícios'!X272+'Gastos com Pessoal'!J273)*N273</f>
        <v>0</v>
      </c>
      <c r="Q273" s="47">
        <f>('Encargos e Benefícios'!V272+'Gastos com Pessoal'!K273)*'Gastos com Pessoal'!N273</f>
        <v>0</v>
      </c>
      <c r="R273" s="47"/>
      <c r="S273" s="165"/>
      <c r="T273" s="127"/>
      <c r="U273" s="47"/>
      <c r="V273" s="47"/>
      <c r="W273" s="47"/>
      <c r="X273" s="47"/>
      <c r="Y273" s="165"/>
      <c r="Z273" s="127"/>
      <c r="AA273" s="47"/>
      <c r="AB273" s="47"/>
      <c r="AC273" s="47"/>
      <c r="AD273" s="47"/>
      <c r="AE273" s="165"/>
      <c r="AF273" s="127"/>
      <c r="AG273" s="47"/>
      <c r="AH273" s="47"/>
      <c r="AI273" s="47"/>
      <c r="AJ273" s="130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14">
        <f>IF('Encargos e Benefícios'!C272=0,0,'Encargos e Benefícios'!AD272/'Encargos e Benefícios'!C272)</f>
        <v>0</v>
      </c>
      <c r="AO273" s="32">
        <f t="shared" si="4"/>
        <v>0</v>
      </c>
      <c r="AP273" s="31"/>
      <c r="AQ273" s="31"/>
      <c r="AR273" s="203"/>
      <c r="AS273" s="32"/>
    </row>
    <row r="274" spans="1:45" ht="12.75" hidden="1">
      <c r="A274" s="48">
        <v>268</v>
      </c>
      <c r="B274" s="12">
        <f>'Encargos e Benefícios'!B273</f>
        <v>0</v>
      </c>
      <c r="C274" s="10">
        <f>'Encargos e Benefícios'!C273</f>
        <v>0</v>
      </c>
      <c r="D274" s="38"/>
      <c r="E274" s="167"/>
      <c r="F274" s="166"/>
      <c r="G274" s="165"/>
      <c r="H274" s="127"/>
      <c r="I274" s="47">
        <f>'Encargos e Benefícios'!W273*'Gastos com Pessoal'!H274</f>
        <v>0</v>
      </c>
      <c r="J274" s="47">
        <f>'Encargos e Benefícios'!X273*'Gastos com Pessoal'!H274</f>
        <v>0</v>
      </c>
      <c r="K274" s="47">
        <f>'Encargos e Benefícios'!V273*'Gastos com Pessoal'!H274</f>
        <v>0</v>
      </c>
      <c r="L274" s="47"/>
      <c r="M274" s="165">
        <v>46023</v>
      </c>
      <c r="N274" s="127">
        <v>4.4999999999999998E-2</v>
      </c>
      <c r="O274" s="47">
        <f>('Encargos e Benefícios'!W273+'Gastos com Pessoal'!I274)*N274</f>
        <v>0</v>
      </c>
      <c r="P274" s="47">
        <f>('Encargos e Benefícios'!X273+'Gastos com Pessoal'!J274)*N274</f>
        <v>0</v>
      </c>
      <c r="Q274" s="47">
        <f>('Encargos e Benefícios'!V273+'Gastos com Pessoal'!K274)*'Gastos com Pessoal'!N274</f>
        <v>0</v>
      </c>
      <c r="R274" s="47"/>
      <c r="S274" s="165"/>
      <c r="T274" s="127"/>
      <c r="U274" s="47"/>
      <c r="V274" s="47"/>
      <c r="W274" s="47"/>
      <c r="X274" s="47"/>
      <c r="Y274" s="165"/>
      <c r="Z274" s="127"/>
      <c r="AA274" s="47"/>
      <c r="AB274" s="47"/>
      <c r="AC274" s="47"/>
      <c r="AD274" s="47"/>
      <c r="AE274" s="165"/>
      <c r="AF274" s="127"/>
      <c r="AG274" s="47"/>
      <c r="AH274" s="47"/>
      <c r="AI274" s="47"/>
      <c r="AJ274" s="130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14">
        <f>IF('Encargos e Benefícios'!C273=0,0,'Encargos e Benefícios'!AD273/'Encargos e Benefícios'!C273)</f>
        <v>0</v>
      </c>
      <c r="AO274" s="32">
        <f t="shared" si="4"/>
        <v>0</v>
      </c>
      <c r="AP274" s="31"/>
      <c r="AQ274" s="31"/>
      <c r="AR274" s="203"/>
      <c r="AS274" s="32"/>
    </row>
    <row r="275" spans="1:45" ht="12.75" hidden="1">
      <c r="A275" s="48">
        <v>269</v>
      </c>
      <c r="B275" s="12">
        <f>'Encargos e Benefícios'!B274</f>
        <v>0</v>
      </c>
      <c r="C275" s="10">
        <f>'Encargos e Benefícios'!C274</f>
        <v>0</v>
      </c>
      <c r="D275" s="38"/>
      <c r="E275" s="167"/>
      <c r="F275" s="166"/>
      <c r="G275" s="165"/>
      <c r="H275" s="127"/>
      <c r="I275" s="47">
        <f>'Encargos e Benefícios'!W274*'Gastos com Pessoal'!H275</f>
        <v>0</v>
      </c>
      <c r="J275" s="47">
        <f>'Encargos e Benefícios'!X274*'Gastos com Pessoal'!H275</f>
        <v>0</v>
      </c>
      <c r="K275" s="47">
        <f>'Encargos e Benefícios'!V274*'Gastos com Pessoal'!H275</f>
        <v>0</v>
      </c>
      <c r="L275" s="47"/>
      <c r="M275" s="165">
        <v>46023</v>
      </c>
      <c r="N275" s="127">
        <v>4.4999999999999998E-2</v>
      </c>
      <c r="O275" s="47">
        <f>('Encargos e Benefícios'!W274+'Gastos com Pessoal'!I275)*N275</f>
        <v>0</v>
      </c>
      <c r="P275" s="47">
        <f>('Encargos e Benefícios'!X274+'Gastos com Pessoal'!J275)*N275</f>
        <v>0</v>
      </c>
      <c r="Q275" s="47">
        <f>('Encargos e Benefícios'!V274+'Gastos com Pessoal'!K275)*'Gastos com Pessoal'!N275</f>
        <v>0</v>
      </c>
      <c r="R275" s="47"/>
      <c r="S275" s="165"/>
      <c r="T275" s="127"/>
      <c r="U275" s="47"/>
      <c r="V275" s="47"/>
      <c r="W275" s="47"/>
      <c r="X275" s="47"/>
      <c r="Y275" s="165"/>
      <c r="Z275" s="127"/>
      <c r="AA275" s="47"/>
      <c r="AB275" s="47"/>
      <c r="AC275" s="47"/>
      <c r="AD275" s="47"/>
      <c r="AE275" s="165"/>
      <c r="AF275" s="127"/>
      <c r="AG275" s="47"/>
      <c r="AH275" s="47"/>
      <c r="AI275" s="47"/>
      <c r="AJ275" s="130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14">
        <f>IF('Encargos e Benefícios'!C274=0,0,'Encargos e Benefícios'!AD274/'Encargos e Benefícios'!C274)</f>
        <v>0</v>
      </c>
      <c r="AO275" s="32">
        <f t="shared" si="4"/>
        <v>0</v>
      </c>
      <c r="AP275" s="31"/>
      <c r="AQ275" s="31"/>
      <c r="AR275" s="203"/>
      <c r="AS275" s="32"/>
    </row>
    <row r="276" spans="1:45" ht="12.75" hidden="1">
      <c r="A276" s="48">
        <v>270</v>
      </c>
      <c r="B276" s="12">
        <f>'Encargos e Benefícios'!B275</f>
        <v>0</v>
      </c>
      <c r="C276" s="10">
        <f>'Encargos e Benefícios'!C275</f>
        <v>0</v>
      </c>
      <c r="D276" s="38"/>
      <c r="E276" s="167"/>
      <c r="F276" s="166"/>
      <c r="G276" s="165"/>
      <c r="H276" s="127"/>
      <c r="I276" s="47">
        <f>'Encargos e Benefícios'!W275*'Gastos com Pessoal'!H276</f>
        <v>0</v>
      </c>
      <c r="J276" s="47">
        <f>'Encargos e Benefícios'!X275*'Gastos com Pessoal'!H276</f>
        <v>0</v>
      </c>
      <c r="K276" s="47">
        <f>'Encargos e Benefícios'!V275*'Gastos com Pessoal'!H276</f>
        <v>0</v>
      </c>
      <c r="L276" s="47"/>
      <c r="M276" s="165">
        <v>46023</v>
      </c>
      <c r="N276" s="127">
        <v>4.4999999999999998E-2</v>
      </c>
      <c r="O276" s="47">
        <f>('Encargos e Benefícios'!W275+'Gastos com Pessoal'!I276)*N276</f>
        <v>0</v>
      </c>
      <c r="P276" s="47">
        <f>('Encargos e Benefícios'!X275+'Gastos com Pessoal'!J276)*N276</f>
        <v>0</v>
      </c>
      <c r="Q276" s="47">
        <f>('Encargos e Benefícios'!V275+'Gastos com Pessoal'!K276)*'Gastos com Pessoal'!N276</f>
        <v>0</v>
      </c>
      <c r="R276" s="47"/>
      <c r="S276" s="165"/>
      <c r="T276" s="127"/>
      <c r="U276" s="47"/>
      <c r="V276" s="47"/>
      <c r="W276" s="47"/>
      <c r="X276" s="47"/>
      <c r="Y276" s="165"/>
      <c r="Z276" s="127"/>
      <c r="AA276" s="47"/>
      <c r="AB276" s="47"/>
      <c r="AC276" s="47"/>
      <c r="AD276" s="47"/>
      <c r="AE276" s="165"/>
      <c r="AF276" s="127"/>
      <c r="AG276" s="47"/>
      <c r="AH276" s="47"/>
      <c r="AI276" s="47"/>
      <c r="AJ276" s="130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14">
        <f>IF('Encargos e Benefícios'!C275=0,0,'Encargos e Benefícios'!AD275/'Encargos e Benefícios'!C275)</f>
        <v>0</v>
      </c>
      <c r="AO276" s="32">
        <f t="shared" si="4"/>
        <v>0</v>
      </c>
      <c r="AP276" s="31"/>
      <c r="AQ276" s="31"/>
      <c r="AR276" s="203"/>
      <c r="AS276" s="32"/>
    </row>
    <row r="277" spans="1:45" ht="12.75" hidden="1">
      <c r="A277" s="48">
        <v>271</v>
      </c>
      <c r="B277" s="12">
        <f>'Encargos e Benefícios'!B276</f>
        <v>0</v>
      </c>
      <c r="C277" s="10">
        <f>'Encargos e Benefícios'!C276</f>
        <v>0</v>
      </c>
      <c r="D277" s="38"/>
      <c r="E277" s="167"/>
      <c r="F277" s="166"/>
      <c r="G277" s="165"/>
      <c r="H277" s="127"/>
      <c r="I277" s="47">
        <f>'Encargos e Benefícios'!W276*'Gastos com Pessoal'!H277</f>
        <v>0</v>
      </c>
      <c r="J277" s="47">
        <f>'Encargos e Benefícios'!X276*'Gastos com Pessoal'!H277</f>
        <v>0</v>
      </c>
      <c r="K277" s="47">
        <f>'Encargos e Benefícios'!V276*'Gastos com Pessoal'!H277</f>
        <v>0</v>
      </c>
      <c r="L277" s="47"/>
      <c r="M277" s="165">
        <v>46023</v>
      </c>
      <c r="N277" s="127">
        <v>4.4999999999999998E-2</v>
      </c>
      <c r="O277" s="47">
        <f>('Encargos e Benefícios'!W276+'Gastos com Pessoal'!I277)*N277</f>
        <v>0</v>
      </c>
      <c r="P277" s="47">
        <f>('Encargos e Benefícios'!X276+'Gastos com Pessoal'!J277)*N277</f>
        <v>0</v>
      </c>
      <c r="Q277" s="47">
        <f>('Encargos e Benefícios'!V276+'Gastos com Pessoal'!K277)*'Gastos com Pessoal'!N277</f>
        <v>0</v>
      </c>
      <c r="R277" s="47"/>
      <c r="S277" s="165"/>
      <c r="T277" s="127"/>
      <c r="U277" s="47"/>
      <c r="V277" s="47"/>
      <c r="W277" s="47"/>
      <c r="X277" s="47"/>
      <c r="Y277" s="165"/>
      <c r="Z277" s="127"/>
      <c r="AA277" s="47"/>
      <c r="AB277" s="47"/>
      <c r="AC277" s="47"/>
      <c r="AD277" s="47"/>
      <c r="AE277" s="165"/>
      <c r="AF277" s="127"/>
      <c r="AG277" s="47"/>
      <c r="AH277" s="47"/>
      <c r="AI277" s="47"/>
      <c r="AJ277" s="130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14">
        <f>IF('Encargos e Benefícios'!C276=0,0,'Encargos e Benefícios'!AD276/'Encargos e Benefícios'!C276)</f>
        <v>0</v>
      </c>
      <c r="AO277" s="32">
        <f t="shared" si="4"/>
        <v>0</v>
      </c>
      <c r="AP277" s="31"/>
      <c r="AQ277" s="31"/>
      <c r="AR277" s="203"/>
      <c r="AS277" s="32"/>
    </row>
    <row r="278" spans="1:45" ht="12.75" hidden="1">
      <c r="A278" s="48">
        <v>272</v>
      </c>
      <c r="B278" s="12">
        <f>'Encargos e Benefícios'!B277</f>
        <v>0</v>
      </c>
      <c r="C278" s="10">
        <f>'Encargos e Benefícios'!C277</f>
        <v>0</v>
      </c>
      <c r="D278" s="38"/>
      <c r="E278" s="167"/>
      <c r="F278" s="166"/>
      <c r="G278" s="165"/>
      <c r="H278" s="127"/>
      <c r="I278" s="47">
        <f>'Encargos e Benefícios'!W277*'Gastos com Pessoal'!H278</f>
        <v>0</v>
      </c>
      <c r="J278" s="47">
        <f>'Encargos e Benefícios'!X277*'Gastos com Pessoal'!H278</f>
        <v>0</v>
      </c>
      <c r="K278" s="47">
        <f>'Encargos e Benefícios'!V277*'Gastos com Pessoal'!H278</f>
        <v>0</v>
      </c>
      <c r="L278" s="47"/>
      <c r="M278" s="165">
        <v>46023</v>
      </c>
      <c r="N278" s="127">
        <v>4.4999999999999998E-2</v>
      </c>
      <c r="O278" s="47">
        <f>('Encargos e Benefícios'!W277+'Gastos com Pessoal'!I278)*N278</f>
        <v>0</v>
      </c>
      <c r="P278" s="47">
        <f>('Encargos e Benefícios'!X277+'Gastos com Pessoal'!J278)*N278</f>
        <v>0</v>
      </c>
      <c r="Q278" s="47">
        <f>('Encargos e Benefícios'!V277+'Gastos com Pessoal'!K278)*'Gastos com Pessoal'!N278</f>
        <v>0</v>
      </c>
      <c r="R278" s="47"/>
      <c r="S278" s="165"/>
      <c r="T278" s="127"/>
      <c r="U278" s="47"/>
      <c r="V278" s="47"/>
      <c r="W278" s="47"/>
      <c r="X278" s="47"/>
      <c r="Y278" s="165"/>
      <c r="Z278" s="127"/>
      <c r="AA278" s="47"/>
      <c r="AB278" s="47"/>
      <c r="AC278" s="47"/>
      <c r="AD278" s="47"/>
      <c r="AE278" s="165"/>
      <c r="AF278" s="127"/>
      <c r="AG278" s="47"/>
      <c r="AH278" s="47"/>
      <c r="AI278" s="47"/>
      <c r="AJ278" s="130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14">
        <f>IF('Encargos e Benefícios'!C277=0,0,'Encargos e Benefícios'!AD277/'Encargos e Benefícios'!C277)</f>
        <v>0</v>
      </c>
      <c r="AO278" s="32">
        <f t="shared" si="4"/>
        <v>0</v>
      </c>
      <c r="AP278" s="31"/>
      <c r="AQ278" s="31"/>
      <c r="AR278" s="203"/>
      <c r="AS278" s="32"/>
    </row>
    <row r="279" spans="1:45" ht="12.75" hidden="1">
      <c r="A279" s="48">
        <v>273</v>
      </c>
      <c r="B279" s="12">
        <f>'Encargos e Benefícios'!B278</f>
        <v>0</v>
      </c>
      <c r="C279" s="10">
        <f>'Encargos e Benefícios'!C278</f>
        <v>0</v>
      </c>
      <c r="D279" s="38"/>
      <c r="E279" s="167"/>
      <c r="F279" s="166"/>
      <c r="G279" s="165"/>
      <c r="H279" s="127"/>
      <c r="I279" s="47">
        <f>'Encargos e Benefícios'!W278*'Gastos com Pessoal'!H279</f>
        <v>0</v>
      </c>
      <c r="J279" s="47">
        <f>'Encargos e Benefícios'!X278*'Gastos com Pessoal'!H279</f>
        <v>0</v>
      </c>
      <c r="K279" s="47">
        <f>'Encargos e Benefícios'!V278*'Gastos com Pessoal'!H279</f>
        <v>0</v>
      </c>
      <c r="L279" s="47"/>
      <c r="M279" s="165">
        <v>46023</v>
      </c>
      <c r="N279" s="127">
        <v>4.4999999999999998E-2</v>
      </c>
      <c r="O279" s="47">
        <f>('Encargos e Benefícios'!W278+'Gastos com Pessoal'!I279)*N279</f>
        <v>0</v>
      </c>
      <c r="P279" s="47">
        <f>('Encargos e Benefícios'!X278+'Gastos com Pessoal'!J279)*N279</f>
        <v>0</v>
      </c>
      <c r="Q279" s="47">
        <f>('Encargos e Benefícios'!V278+'Gastos com Pessoal'!K279)*'Gastos com Pessoal'!N279</f>
        <v>0</v>
      </c>
      <c r="R279" s="47"/>
      <c r="S279" s="165"/>
      <c r="T279" s="127"/>
      <c r="U279" s="47"/>
      <c r="V279" s="47"/>
      <c r="W279" s="47"/>
      <c r="X279" s="47"/>
      <c r="Y279" s="165"/>
      <c r="Z279" s="127"/>
      <c r="AA279" s="47"/>
      <c r="AB279" s="47"/>
      <c r="AC279" s="47"/>
      <c r="AD279" s="47"/>
      <c r="AE279" s="165"/>
      <c r="AF279" s="127"/>
      <c r="AG279" s="47"/>
      <c r="AH279" s="47"/>
      <c r="AI279" s="47"/>
      <c r="AJ279" s="130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14">
        <f>IF('Encargos e Benefícios'!C278=0,0,'Encargos e Benefícios'!AD278/'Encargos e Benefícios'!C278)</f>
        <v>0</v>
      </c>
      <c r="AO279" s="32">
        <f t="shared" si="4"/>
        <v>0</v>
      </c>
      <c r="AP279" s="31"/>
      <c r="AQ279" s="31"/>
      <c r="AR279" s="203"/>
      <c r="AS279" s="32"/>
    </row>
    <row r="280" spans="1:45" ht="12.75" hidden="1">
      <c r="A280" s="48">
        <v>274</v>
      </c>
      <c r="B280" s="12">
        <f>'Encargos e Benefícios'!B279</f>
        <v>0</v>
      </c>
      <c r="C280" s="10">
        <f>'Encargos e Benefícios'!C279</f>
        <v>0</v>
      </c>
      <c r="D280" s="38"/>
      <c r="E280" s="167"/>
      <c r="F280" s="166"/>
      <c r="G280" s="165"/>
      <c r="H280" s="127"/>
      <c r="I280" s="47">
        <f>'Encargos e Benefícios'!W279*'Gastos com Pessoal'!H280</f>
        <v>0</v>
      </c>
      <c r="J280" s="47">
        <f>'Encargos e Benefícios'!X279*'Gastos com Pessoal'!H280</f>
        <v>0</v>
      </c>
      <c r="K280" s="47">
        <f>'Encargos e Benefícios'!V279*'Gastos com Pessoal'!H280</f>
        <v>0</v>
      </c>
      <c r="L280" s="47"/>
      <c r="M280" s="165">
        <v>46023</v>
      </c>
      <c r="N280" s="127">
        <v>4.4999999999999998E-2</v>
      </c>
      <c r="O280" s="47">
        <f>('Encargos e Benefícios'!W279+'Gastos com Pessoal'!I280)*N280</f>
        <v>0</v>
      </c>
      <c r="P280" s="47">
        <f>('Encargos e Benefícios'!X279+'Gastos com Pessoal'!J280)*N280</f>
        <v>0</v>
      </c>
      <c r="Q280" s="47">
        <f>('Encargos e Benefícios'!V279+'Gastos com Pessoal'!K280)*'Gastos com Pessoal'!N280</f>
        <v>0</v>
      </c>
      <c r="R280" s="47"/>
      <c r="S280" s="165"/>
      <c r="T280" s="127"/>
      <c r="U280" s="47"/>
      <c r="V280" s="47"/>
      <c r="W280" s="47"/>
      <c r="X280" s="47"/>
      <c r="Y280" s="165"/>
      <c r="Z280" s="127"/>
      <c r="AA280" s="47"/>
      <c r="AB280" s="47"/>
      <c r="AC280" s="47"/>
      <c r="AD280" s="47"/>
      <c r="AE280" s="165"/>
      <c r="AF280" s="127"/>
      <c r="AG280" s="47"/>
      <c r="AH280" s="47"/>
      <c r="AI280" s="47"/>
      <c r="AJ280" s="130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14">
        <f>IF('Encargos e Benefícios'!C279=0,0,'Encargos e Benefícios'!AD279/'Encargos e Benefícios'!C279)</f>
        <v>0</v>
      </c>
      <c r="AO280" s="32">
        <f t="shared" si="4"/>
        <v>0</v>
      </c>
      <c r="AP280" s="31"/>
      <c r="AQ280" s="31"/>
      <c r="AR280" s="203"/>
      <c r="AS280" s="32"/>
    </row>
    <row r="281" spans="1:45" ht="12.75" hidden="1">
      <c r="A281" s="48">
        <v>275</v>
      </c>
      <c r="B281" s="12">
        <f>'Encargos e Benefícios'!B280</f>
        <v>0</v>
      </c>
      <c r="C281" s="10">
        <f>'Encargos e Benefícios'!C280</f>
        <v>0</v>
      </c>
      <c r="D281" s="38"/>
      <c r="E281" s="167"/>
      <c r="F281" s="166"/>
      <c r="G281" s="165"/>
      <c r="H281" s="127"/>
      <c r="I281" s="47">
        <f>'Encargos e Benefícios'!W280*'Gastos com Pessoal'!H281</f>
        <v>0</v>
      </c>
      <c r="J281" s="47">
        <f>'Encargos e Benefícios'!X280*'Gastos com Pessoal'!H281</f>
        <v>0</v>
      </c>
      <c r="K281" s="47">
        <f>'Encargos e Benefícios'!V280*'Gastos com Pessoal'!H281</f>
        <v>0</v>
      </c>
      <c r="L281" s="47"/>
      <c r="M281" s="165">
        <v>46023</v>
      </c>
      <c r="N281" s="127">
        <v>4.4999999999999998E-2</v>
      </c>
      <c r="O281" s="47">
        <f>('Encargos e Benefícios'!W280+'Gastos com Pessoal'!I281)*N281</f>
        <v>0</v>
      </c>
      <c r="P281" s="47">
        <f>('Encargos e Benefícios'!X280+'Gastos com Pessoal'!J281)*N281</f>
        <v>0</v>
      </c>
      <c r="Q281" s="47">
        <f>('Encargos e Benefícios'!V280+'Gastos com Pessoal'!K281)*'Gastos com Pessoal'!N281</f>
        <v>0</v>
      </c>
      <c r="R281" s="47"/>
      <c r="S281" s="165"/>
      <c r="T281" s="127"/>
      <c r="U281" s="47"/>
      <c r="V281" s="47"/>
      <c r="W281" s="47"/>
      <c r="X281" s="47"/>
      <c r="Y281" s="165"/>
      <c r="Z281" s="127"/>
      <c r="AA281" s="47"/>
      <c r="AB281" s="47"/>
      <c r="AC281" s="47"/>
      <c r="AD281" s="47"/>
      <c r="AE281" s="165"/>
      <c r="AF281" s="127"/>
      <c r="AG281" s="47"/>
      <c r="AH281" s="47"/>
      <c r="AI281" s="47"/>
      <c r="AJ281" s="130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14">
        <f>IF('Encargos e Benefícios'!C280=0,0,'Encargos e Benefícios'!AD280/'Encargos e Benefícios'!C280)</f>
        <v>0</v>
      </c>
      <c r="AO281" s="32">
        <f t="shared" si="4"/>
        <v>0</v>
      </c>
      <c r="AP281" s="31"/>
      <c r="AQ281" s="31"/>
      <c r="AR281" s="203"/>
      <c r="AS281" s="32"/>
    </row>
    <row r="282" spans="1:45" ht="12.75" hidden="1">
      <c r="A282" s="48">
        <v>276</v>
      </c>
      <c r="B282" s="12">
        <f>'Encargos e Benefícios'!B281</f>
        <v>0</v>
      </c>
      <c r="C282" s="10">
        <f>'Encargos e Benefícios'!C281</f>
        <v>0</v>
      </c>
      <c r="D282" s="38"/>
      <c r="E282" s="167"/>
      <c r="F282" s="166"/>
      <c r="G282" s="165"/>
      <c r="H282" s="127"/>
      <c r="I282" s="47">
        <f>'Encargos e Benefícios'!W281*'Gastos com Pessoal'!H282</f>
        <v>0</v>
      </c>
      <c r="J282" s="47">
        <f>'Encargos e Benefícios'!X281*'Gastos com Pessoal'!H282</f>
        <v>0</v>
      </c>
      <c r="K282" s="47">
        <f>'Encargos e Benefícios'!V281*'Gastos com Pessoal'!H282</f>
        <v>0</v>
      </c>
      <c r="L282" s="47"/>
      <c r="M282" s="165">
        <v>46023</v>
      </c>
      <c r="N282" s="127">
        <v>4.4999999999999998E-2</v>
      </c>
      <c r="O282" s="47">
        <f>('Encargos e Benefícios'!W281+'Gastos com Pessoal'!I282)*N282</f>
        <v>0</v>
      </c>
      <c r="P282" s="47">
        <f>('Encargos e Benefícios'!X281+'Gastos com Pessoal'!J282)*N282</f>
        <v>0</v>
      </c>
      <c r="Q282" s="47">
        <f>('Encargos e Benefícios'!V281+'Gastos com Pessoal'!K282)*'Gastos com Pessoal'!N282</f>
        <v>0</v>
      </c>
      <c r="R282" s="47"/>
      <c r="S282" s="165"/>
      <c r="T282" s="127"/>
      <c r="U282" s="47"/>
      <c r="V282" s="47"/>
      <c r="W282" s="47"/>
      <c r="X282" s="47"/>
      <c r="Y282" s="165"/>
      <c r="Z282" s="127"/>
      <c r="AA282" s="47"/>
      <c r="AB282" s="47"/>
      <c r="AC282" s="47"/>
      <c r="AD282" s="47"/>
      <c r="AE282" s="165"/>
      <c r="AF282" s="127"/>
      <c r="AG282" s="47"/>
      <c r="AH282" s="47"/>
      <c r="AI282" s="47"/>
      <c r="AJ282" s="130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14">
        <f>IF('Encargos e Benefícios'!C281=0,0,'Encargos e Benefícios'!AD281/'Encargos e Benefícios'!C281)</f>
        <v>0</v>
      </c>
      <c r="AO282" s="32">
        <f t="shared" si="4"/>
        <v>0</v>
      </c>
      <c r="AP282" s="31"/>
      <c r="AQ282" s="31"/>
      <c r="AR282" s="203"/>
      <c r="AS282" s="32"/>
    </row>
    <row r="283" spans="1:45" ht="12.75" hidden="1">
      <c r="A283" s="48">
        <v>277</v>
      </c>
      <c r="B283" s="12">
        <f>'Encargos e Benefícios'!B282</f>
        <v>0</v>
      </c>
      <c r="C283" s="10">
        <f>'Encargos e Benefícios'!C282</f>
        <v>0</v>
      </c>
      <c r="D283" s="38"/>
      <c r="E283" s="167"/>
      <c r="F283" s="166"/>
      <c r="G283" s="165"/>
      <c r="H283" s="127"/>
      <c r="I283" s="47">
        <f>'Encargos e Benefícios'!W282*'Gastos com Pessoal'!H283</f>
        <v>0</v>
      </c>
      <c r="J283" s="47">
        <f>'Encargos e Benefícios'!X282*'Gastos com Pessoal'!H283</f>
        <v>0</v>
      </c>
      <c r="K283" s="47">
        <f>'Encargos e Benefícios'!V282*'Gastos com Pessoal'!H283</f>
        <v>0</v>
      </c>
      <c r="L283" s="47"/>
      <c r="M283" s="165">
        <v>46023</v>
      </c>
      <c r="N283" s="127">
        <v>4.4999999999999998E-2</v>
      </c>
      <c r="O283" s="47">
        <f>('Encargos e Benefícios'!W282+'Gastos com Pessoal'!I283)*N283</f>
        <v>0</v>
      </c>
      <c r="P283" s="47">
        <f>('Encargos e Benefícios'!X282+'Gastos com Pessoal'!J283)*N283</f>
        <v>0</v>
      </c>
      <c r="Q283" s="47">
        <f>('Encargos e Benefícios'!V282+'Gastos com Pessoal'!K283)*'Gastos com Pessoal'!N283</f>
        <v>0</v>
      </c>
      <c r="R283" s="47"/>
      <c r="S283" s="165"/>
      <c r="T283" s="127"/>
      <c r="U283" s="47"/>
      <c r="V283" s="47"/>
      <c r="W283" s="47"/>
      <c r="X283" s="47"/>
      <c r="Y283" s="165"/>
      <c r="Z283" s="127"/>
      <c r="AA283" s="47"/>
      <c r="AB283" s="47"/>
      <c r="AC283" s="47"/>
      <c r="AD283" s="47"/>
      <c r="AE283" s="165"/>
      <c r="AF283" s="127"/>
      <c r="AG283" s="47"/>
      <c r="AH283" s="47"/>
      <c r="AI283" s="47"/>
      <c r="AJ283" s="130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14">
        <f>IF('Encargos e Benefícios'!C282=0,0,'Encargos e Benefícios'!AD282/'Encargos e Benefícios'!C282)</f>
        <v>0</v>
      </c>
      <c r="AO283" s="32">
        <f t="shared" si="4"/>
        <v>0</v>
      </c>
      <c r="AP283" s="31"/>
      <c r="AQ283" s="31"/>
      <c r="AR283" s="203"/>
      <c r="AS283" s="32"/>
    </row>
    <row r="284" spans="1:45" ht="12.75" hidden="1">
      <c r="A284" s="48">
        <v>278</v>
      </c>
      <c r="B284" s="12">
        <f>'Encargos e Benefícios'!B283</f>
        <v>0</v>
      </c>
      <c r="C284" s="10">
        <f>'Encargos e Benefícios'!C283</f>
        <v>0</v>
      </c>
      <c r="D284" s="38"/>
      <c r="E284" s="167"/>
      <c r="F284" s="166"/>
      <c r="G284" s="165"/>
      <c r="H284" s="127"/>
      <c r="I284" s="47">
        <f>'Encargos e Benefícios'!W283*'Gastos com Pessoal'!H284</f>
        <v>0</v>
      </c>
      <c r="J284" s="47">
        <f>'Encargos e Benefícios'!X283*'Gastos com Pessoal'!H284</f>
        <v>0</v>
      </c>
      <c r="K284" s="47">
        <f>'Encargos e Benefícios'!V283*'Gastos com Pessoal'!H284</f>
        <v>0</v>
      </c>
      <c r="L284" s="47"/>
      <c r="M284" s="165">
        <v>46023</v>
      </c>
      <c r="N284" s="127">
        <v>4.4999999999999998E-2</v>
      </c>
      <c r="O284" s="47">
        <f>('Encargos e Benefícios'!W283+'Gastos com Pessoal'!I284)*N284</f>
        <v>0</v>
      </c>
      <c r="P284" s="47">
        <f>('Encargos e Benefícios'!X283+'Gastos com Pessoal'!J284)*N284</f>
        <v>0</v>
      </c>
      <c r="Q284" s="47">
        <f>('Encargos e Benefícios'!V283+'Gastos com Pessoal'!K284)*'Gastos com Pessoal'!N284</f>
        <v>0</v>
      </c>
      <c r="R284" s="47"/>
      <c r="S284" s="165"/>
      <c r="T284" s="127"/>
      <c r="U284" s="47"/>
      <c r="V284" s="47"/>
      <c r="W284" s="47"/>
      <c r="X284" s="47"/>
      <c r="Y284" s="165"/>
      <c r="Z284" s="127"/>
      <c r="AA284" s="47"/>
      <c r="AB284" s="47"/>
      <c r="AC284" s="47"/>
      <c r="AD284" s="47"/>
      <c r="AE284" s="165"/>
      <c r="AF284" s="127"/>
      <c r="AG284" s="47"/>
      <c r="AH284" s="47"/>
      <c r="AI284" s="47"/>
      <c r="AJ284" s="130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14">
        <f>IF('Encargos e Benefícios'!C283=0,0,'Encargos e Benefícios'!AD283/'Encargos e Benefícios'!C283)</f>
        <v>0</v>
      </c>
      <c r="AO284" s="32">
        <f t="shared" si="4"/>
        <v>0</v>
      </c>
      <c r="AP284" s="31"/>
      <c r="AQ284" s="31"/>
      <c r="AR284" s="203"/>
      <c r="AS284" s="32"/>
    </row>
    <row r="285" spans="1:45" ht="12.75" hidden="1">
      <c r="A285" s="48">
        <v>279</v>
      </c>
      <c r="B285" s="12">
        <f>'Encargos e Benefícios'!B284</f>
        <v>0</v>
      </c>
      <c r="C285" s="10">
        <f>'Encargos e Benefícios'!C284</f>
        <v>0</v>
      </c>
      <c r="D285" s="38"/>
      <c r="E285" s="167"/>
      <c r="F285" s="166"/>
      <c r="G285" s="165"/>
      <c r="H285" s="127"/>
      <c r="I285" s="47">
        <f>'Encargos e Benefícios'!W284*'Gastos com Pessoal'!H285</f>
        <v>0</v>
      </c>
      <c r="J285" s="47">
        <f>'Encargos e Benefícios'!X284*'Gastos com Pessoal'!H285</f>
        <v>0</v>
      </c>
      <c r="K285" s="47">
        <f>'Encargos e Benefícios'!V284*'Gastos com Pessoal'!H285</f>
        <v>0</v>
      </c>
      <c r="L285" s="47"/>
      <c r="M285" s="165">
        <v>46023</v>
      </c>
      <c r="N285" s="127">
        <v>4.4999999999999998E-2</v>
      </c>
      <c r="O285" s="47">
        <f>('Encargos e Benefícios'!W284+'Gastos com Pessoal'!I285)*N285</f>
        <v>0</v>
      </c>
      <c r="P285" s="47">
        <f>('Encargos e Benefícios'!X284+'Gastos com Pessoal'!J285)*N285</f>
        <v>0</v>
      </c>
      <c r="Q285" s="47">
        <f>('Encargos e Benefícios'!V284+'Gastos com Pessoal'!K285)*'Gastos com Pessoal'!N285</f>
        <v>0</v>
      </c>
      <c r="R285" s="47"/>
      <c r="S285" s="165"/>
      <c r="T285" s="127"/>
      <c r="U285" s="47"/>
      <c r="V285" s="47"/>
      <c r="W285" s="47"/>
      <c r="X285" s="47"/>
      <c r="Y285" s="165"/>
      <c r="Z285" s="127"/>
      <c r="AA285" s="47"/>
      <c r="AB285" s="47"/>
      <c r="AC285" s="47"/>
      <c r="AD285" s="47"/>
      <c r="AE285" s="165"/>
      <c r="AF285" s="127"/>
      <c r="AG285" s="47"/>
      <c r="AH285" s="47"/>
      <c r="AI285" s="47"/>
      <c r="AJ285" s="130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14">
        <f>IF('Encargos e Benefícios'!C284=0,0,'Encargos e Benefícios'!AD284/'Encargos e Benefícios'!C284)</f>
        <v>0</v>
      </c>
      <c r="AO285" s="32">
        <f t="shared" si="4"/>
        <v>0</v>
      </c>
      <c r="AP285" s="31"/>
      <c r="AQ285" s="31"/>
      <c r="AR285" s="203"/>
      <c r="AS285" s="32"/>
    </row>
    <row r="286" spans="1:45" ht="12.75" hidden="1">
      <c r="A286" s="48">
        <v>280</v>
      </c>
      <c r="B286" s="12">
        <f>'Encargos e Benefícios'!B285</f>
        <v>0</v>
      </c>
      <c r="C286" s="10">
        <f>'Encargos e Benefícios'!C285</f>
        <v>0</v>
      </c>
      <c r="D286" s="38"/>
      <c r="E286" s="167"/>
      <c r="F286" s="166"/>
      <c r="G286" s="165"/>
      <c r="H286" s="127"/>
      <c r="I286" s="47">
        <f>'Encargos e Benefícios'!W285*'Gastos com Pessoal'!H286</f>
        <v>0</v>
      </c>
      <c r="J286" s="47">
        <f>'Encargos e Benefícios'!X285*'Gastos com Pessoal'!H286</f>
        <v>0</v>
      </c>
      <c r="K286" s="47">
        <f>'Encargos e Benefícios'!V285*'Gastos com Pessoal'!H286</f>
        <v>0</v>
      </c>
      <c r="L286" s="47"/>
      <c r="M286" s="165">
        <v>46023</v>
      </c>
      <c r="N286" s="127">
        <v>4.4999999999999998E-2</v>
      </c>
      <c r="O286" s="47">
        <f>('Encargos e Benefícios'!W285+'Gastos com Pessoal'!I286)*N286</f>
        <v>0</v>
      </c>
      <c r="P286" s="47">
        <f>('Encargos e Benefícios'!X285+'Gastos com Pessoal'!J286)*N286</f>
        <v>0</v>
      </c>
      <c r="Q286" s="47">
        <f>('Encargos e Benefícios'!V285+'Gastos com Pessoal'!K286)*'Gastos com Pessoal'!N286</f>
        <v>0</v>
      </c>
      <c r="R286" s="47"/>
      <c r="S286" s="165"/>
      <c r="T286" s="127"/>
      <c r="U286" s="47"/>
      <c r="V286" s="47"/>
      <c r="W286" s="47"/>
      <c r="X286" s="47"/>
      <c r="Y286" s="165"/>
      <c r="Z286" s="127"/>
      <c r="AA286" s="47"/>
      <c r="AB286" s="47"/>
      <c r="AC286" s="47"/>
      <c r="AD286" s="47"/>
      <c r="AE286" s="165"/>
      <c r="AF286" s="127"/>
      <c r="AG286" s="47"/>
      <c r="AH286" s="47"/>
      <c r="AI286" s="47"/>
      <c r="AJ286" s="130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14">
        <f>IF('Encargos e Benefícios'!C285=0,0,'Encargos e Benefícios'!AD285/'Encargos e Benefícios'!C285)</f>
        <v>0</v>
      </c>
      <c r="AO286" s="32">
        <f t="shared" si="4"/>
        <v>0</v>
      </c>
      <c r="AP286" s="31"/>
      <c r="AQ286" s="31"/>
      <c r="AR286" s="203"/>
      <c r="AS286" s="32"/>
    </row>
    <row r="287" spans="1:45" ht="12.75" hidden="1">
      <c r="A287" s="48">
        <v>281</v>
      </c>
      <c r="B287" s="12">
        <f>'Encargos e Benefícios'!B286</f>
        <v>0</v>
      </c>
      <c r="C287" s="10">
        <f>'Encargos e Benefícios'!C286</f>
        <v>0</v>
      </c>
      <c r="D287" s="38"/>
      <c r="E287" s="167"/>
      <c r="F287" s="166"/>
      <c r="G287" s="165"/>
      <c r="H287" s="127"/>
      <c r="I287" s="47">
        <f>'Encargos e Benefícios'!W286*'Gastos com Pessoal'!H287</f>
        <v>0</v>
      </c>
      <c r="J287" s="47">
        <f>'Encargos e Benefícios'!X286*'Gastos com Pessoal'!H287</f>
        <v>0</v>
      </c>
      <c r="K287" s="47">
        <f>'Encargos e Benefícios'!V286*'Gastos com Pessoal'!H287</f>
        <v>0</v>
      </c>
      <c r="L287" s="47"/>
      <c r="M287" s="165">
        <v>46023</v>
      </c>
      <c r="N287" s="127">
        <v>4.4999999999999998E-2</v>
      </c>
      <c r="O287" s="47">
        <f>('Encargos e Benefícios'!W286+'Gastos com Pessoal'!I287)*N287</f>
        <v>0</v>
      </c>
      <c r="P287" s="47">
        <f>('Encargos e Benefícios'!X286+'Gastos com Pessoal'!J287)*N287</f>
        <v>0</v>
      </c>
      <c r="Q287" s="47">
        <f>('Encargos e Benefícios'!V286+'Gastos com Pessoal'!K287)*'Gastos com Pessoal'!N287</f>
        <v>0</v>
      </c>
      <c r="R287" s="47"/>
      <c r="S287" s="165"/>
      <c r="T287" s="127"/>
      <c r="U287" s="47"/>
      <c r="V287" s="47"/>
      <c r="W287" s="47"/>
      <c r="X287" s="47"/>
      <c r="Y287" s="165"/>
      <c r="Z287" s="127"/>
      <c r="AA287" s="47"/>
      <c r="AB287" s="47"/>
      <c r="AC287" s="47"/>
      <c r="AD287" s="47"/>
      <c r="AE287" s="165"/>
      <c r="AF287" s="127"/>
      <c r="AG287" s="47"/>
      <c r="AH287" s="47"/>
      <c r="AI287" s="47"/>
      <c r="AJ287" s="130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14">
        <f>IF('Encargos e Benefícios'!C286=0,0,'Encargos e Benefícios'!AD286/'Encargos e Benefícios'!C286)</f>
        <v>0</v>
      </c>
      <c r="AO287" s="32">
        <f t="shared" si="4"/>
        <v>0</v>
      </c>
      <c r="AP287" s="31"/>
      <c r="AQ287" s="31"/>
      <c r="AR287" s="203"/>
      <c r="AS287" s="32"/>
    </row>
    <row r="288" spans="1:45" ht="12.75" hidden="1">
      <c r="A288" s="48">
        <v>282</v>
      </c>
      <c r="B288" s="12">
        <f>'Encargos e Benefícios'!B287</f>
        <v>0</v>
      </c>
      <c r="C288" s="10">
        <f>'Encargos e Benefícios'!C287</f>
        <v>0</v>
      </c>
      <c r="D288" s="38"/>
      <c r="E288" s="167"/>
      <c r="F288" s="166"/>
      <c r="G288" s="165"/>
      <c r="H288" s="127"/>
      <c r="I288" s="47">
        <f>'Encargos e Benefícios'!W287*'Gastos com Pessoal'!H288</f>
        <v>0</v>
      </c>
      <c r="J288" s="47">
        <f>'Encargos e Benefícios'!X287*'Gastos com Pessoal'!H288</f>
        <v>0</v>
      </c>
      <c r="K288" s="47">
        <f>'Encargos e Benefícios'!V287*'Gastos com Pessoal'!H288</f>
        <v>0</v>
      </c>
      <c r="L288" s="47"/>
      <c r="M288" s="165">
        <v>46023</v>
      </c>
      <c r="N288" s="127">
        <v>4.4999999999999998E-2</v>
      </c>
      <c r="O288" s="47">
        <f>('Encargos e Benefícios'!W287+'Gastos com Pessoal'!I288)*N288</f>
        <v>0</v>
      </c>
      <c r="P288" s="47">
        <f>('Encargos e Benefícios'!X287+'Gastos com Pessoal'!J288)*N288</f>
        <v>0</v>
      </c>
      <c r="Q288" s="47">
        <f>('Encargos e Benefícios'!V287+'Gastos com Pessoal'!K288)*'Gastos com Pessoal'!N288</f>
        <v>0</v>
      </c>
      <c r="R288" s="47"/>
      <c r="S288" s="165"/>
      <c r="T288" s="127"/>
      <c r="U288" s="47"/>
      <c r="V288" s="47"/>
      <c r="W288" s="47"/>
      <c r="X288" s="47"/>
      <c r="Y288" s="165"/>
      <c r="Z288" s="127"/>
      <c r="AA288" s="47"/>
      <c r="AB288" s="47"/>
      <c r="AC288" s="47"/>
      <c r="AD288" s="47"/>
      <c r="AE288" s="165"/>
      <c r="AF288" s="127"/>
      <c r="AG288" s="47"/>
      <c r="AH288" s="47"/>
      <c r="AI288" s="47"/>
      <c r="AJ288" s="130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14">
        <f>IF('Encargos e Benefícios'!C287=0,0,'Encargos e Benefícios'!AD287/'Encargos e Benefícios'!C287)</f>
        <v>0</v>
      </c>
      <c r="AO288" s="32">
        <f t="shared" si="4"/>
        <v>0</v>
      </c>
      <c r="AP288" s="31"/>
      <c r="AQ288" s="31"/>
      <c r="AR288" s="203"/>
      <c r="AS288" s="32"/>
    </row>
    <row r="289" spans="1:45" ht="12.75" hidden="1">
      <c r="A289" s="48">
        <v>283</v>
      </c>
      <c r="B289" s="12">
        <f>'Encargos e Benefícios'!B288</f>
        <v>0</v>
      </c>
      <c r="C289" s="10">
        <f>'Encargos e Benefícios'!C288</f>
        <v>0</v>
      </c>
      <c r="D289" s="38"/>
      <c r="E289" s="167"/>
      <c r="F289" s="166"/>
      <c r="G289" s="165"/>
      <c r="H289" s="127"/>
      <c r="I289" s="47">
        <f>'Encargos e Benefícios'!W288*'Gastos com Pessoal'!H289</f>
        <v>0</v>
      </c>
      <c r="J289" s="47">
        <f>'Encargos e Benefícios'!X288*'Gastos com Pessoal'!H289</f>
        <v>0</v>
      </c>
      <c r="K289" s="47">
        <f>'Encargos e Benefícios'!V288*'Gastos com Pessoal'!H289</f>
        <v>0</v>
      </c>
      <c r="L289" s="47"/>
      <c r="M289" s="165">
        <v>46023</v>
      </c>
      <c r="N289" s="127">
        <v>4.4999999999999998E-2</v>
      </c>
      <c r="O289" s="47">
        <f>('Encargos e Benefícios'!W288+'Gastos com Pessoal'!I289)*N289</f>
        <v>0</v>
      </c>
      <c r="P289" s="47">
        <f>('Encargos e Benefícios'!X288+'Gastos com Pessoal'!J289)*N289</f>
        <v>0</v>
      </c>
      <c r="Q289" s="47">
        <f>('Encargos e Benefícios'!V288+'Gastos com Pessoal'!K289)*'Gastos com Pessoal'!N289</f>
        <v>0</v>
      </c>
      <c r="R289" s="47"/>
      <c r="S289" s="165"/>
      <c r="T289" s="127"/>
      <c r="U289" s="47"/>
      <c r="V289" s="47"/>
      <c r="W289" s="47"/>
      <c r="X289" s="47"/>
      <c r="Y289" s="165"/>
      <c r="Z289" s="127"/>
      <c r="AA289" s="47"/>
      <c r="AB289" s="47"/>
      <c r="AC289" s="47"/>
      <c r="AD289" s="47"/>
      <c r="AE289" s="165"/>
      <c r="AF289" s="127"/>
      <c r="AG289" s="47"/>
      <c r="AH289" s="47"/>
      <c r="AI289" s="47"/>
      <c r="AJ289" s="130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14">
        <f>IF('Encargos e Benefícios'!C288=0,0,'Encargos e Benefícios'!AD288/'Encargos e Benefícios'!C288)</f>
        <v>0</v>
      </c>
      <c r="AO289" s="32">
        <f t="shared" si="4"/>
        <v>0</v>
      </c>
      <c r="AP289" s="31"/>
      <c r="AQ289" s="31"/>
      <c r="AR289" s="203"/>
      <c r="AS289" s="32"/>
    </row>
    <row r="290" spans="1:45" ht="12.75" hidden="1">
      <c r="A290" s="48">
        <v>284</v>
      </c>
      <c r="B290" s="12">
        <f>'Encargos e Benefícios'!B289</f>
        <v>0</v>
      </c>
      <c r="C290" s="10">
        <f>'Encargos e Benefícios'!C289</f>
        <v>0</v>
      </c>
      <c r="D290" s="38"/>
      <c r="E290" s="167"/>
      <c r="F290" s="166"/>
      <c r="G290" s="165"/>
      <c r="H290" s="127"/>
      <c r="I290" s="47">
        <f>'Encargos e Benefícios'!W289*'Gastos com Pessoal'!H290</f>
        <v>0</v>
      </c>
      <c r="J290" s="47">
        <f>'Encargos e Benefícios'!X289*'Gastos com Pessoal'!H290</f>
        <v>0</v>
      </c>
      <c r="K290" s="47">
        <f>'Encargos e Benefícios'!V289*'Gastos com Pessoal'!H290</f>
        <v>0</v>
      </c>
      <c r="L290" s="47"/>
      <c r="M290" s="165">
        <v>46023</v>
      </c>
      <c r="N290" s="127">
        <v>4.4999999999999998E-2</v>
      </c>
      <c r="O290" s="47">
        <f>('Encargos e Benefícios'!W289+'Gastos com Pessoal'!I290)*N290</f>
        <v>0</v>
      </c>
      <c r="P290" s="47">
        <f>('Encargos e Benefícios'!X289+'Gastos com Pessoal'!J290)*N290</f>
        <v>0</v>
      </c>
      <c r="Q290" s="47">
        <f>('Encargos e Benefícios'!V289+'Gastos com Pessoal'!K290)*'Gastos com Pessoal'!N290</f>
        <v>0</v>
      </c>
      <c r="R290" s="47"/>
      <c r="S290" s="165"/>
      <c r="T290" s="127"/>
      <c r="U290" s="47"/>
      <c r="V290" s="47"/>
      <c r="W290" s="47"/>
      <c r="X290" s="47"/>
      <c r="Y290" s="165"/>
      <c r="Z290" s="127"/>
      <c r="AA290" s="47"/>
      <c r="AB290" s="47"/>
      <c r="AC290" s="47"/>
      <c r="AD290" s="47"/>
      <c r="AE290" s="165"/>
      <c r="AF290" s="127"/>
      <c r="AG290" s="47"/>
      <c r="AH290" s="47"/>
      <c r="AI290" s="47"/>
      <c r="AJ290" s="130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14">
        <f>IF('Encargos e Benefícios'!C289=0,0,'Encargos e Benefícios'!AD289/'Encargos e Benefícios'!C289)</f>
        <v>0</v>
      </c>
      <c r="AO290" s="32">
        <f t="shared" si="4"/>
        <v>0</v>
      </c>
      <c r="AP290" s="31"/>
      <c r="AQ290" s="31"/>
      <c r="AR290" s="203"/>
      <c r="AS290" s="32"/>
    </row>
    <row r="291" spans="1:45" ht="12.75" hidden="1">
      <c r="A291" s="48">
        <v>285</v>
      </c>
      <c r="B291" s="12">
        <f>'Encargos e Benefícios'!B290</f>
        <v>0</v>
      </c>
      <c r="C291" s="10">
        <f>'Encargos e Benefícios'!C290</f>
        <v>0</v>
      </c>
      <c r="D291" s="38"/>
      <c r="E291" s="167"/>
      <c r="F291" s="166"/>
      <c r="G291" s="165"/>
      <c r="H291" s="127"/>
      <c r="I291" s="47">
        <f>'Encargos e Benefícios'!W290*'Gastos com Pessoal'!H291</f>
        <v>0</v>
      </c>
      <c r="J291" s="47">
        <f>'Encargos e Benefícios'!X290*'Gastos com Pessoal'!H291</f>
        <v>0</v>
      </c>
      <c r="K291" s="47">
        <f>'Encargos e Benefícios'!V290*'Gastos com Pessoal'!H291</f>
        <v>0</v>
      </c>
      <c r="L291" s="47"/>
      <c r="M291" s="165">
        <v>46023</v>
      </c>
      <c r="N291" s="127">
        <v>4.4999999999999998E-2</v>
      </c>
      <c r="O291" s="47">
        <f>('Encargos e Benefícios'!W290+'Gastos com Pessoal'!I291)*N291</f>
        <v>0</v>
      </c>
      <c r="P291" s="47">
        <f>('Encargos e Benefícios'!X290+'Gastos com Pessoal'!J291)*N291</f>
        <v>0</v>
      </c>
      <c r="Q291" s="47">
        <f>('Encargos e Benefícios'!V290+'Gastos com Pessoal'!K291)*'Gastos com Pessoal'!N291</f>
        <v>0</v>
      </c>
      <c r="R291" s="47"/>
      <c r="S291" s="165"/>
      <c r="T291" s="127"/>
      <c r="U291" s="47"/>
      <c r="V291" s="47"/>
      <c r="W291" s="47"/>
      <c r="X291" s="47"/>
      <c r="Y291" s="165"/>
      <c r="Z291" s="127"/>
      <c r="AA291" s="47"/>
      <c r="AB291" s="47"/>
      <c r="AC291" s="47"/>
      <c r="AD291" s="47"/>
      <c r="AE291" s="165"/>
      <c r="AF291" s="127"/>
      <c r="AG291" s="47"/>
      <c r="AH291" s="47"/>
      <c r="AI291" s="47"/>
      <c r="AJ291" s="130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14">
        <f>IF('Encargos e Benefícios'!C290=0,0,'Encargos e Benefícios'!AD290/'Encargos e Benefícios'!C290)</f>
        <v>0</v>
      </c>
      <c r="AO291" s="32">
        <f t="shared" si="4"/>
        <v>0</v>
      </c>
      <c r="AP291" s="31"/>
      <c r="AQ291" s="31"/>
      <c r="AR291" s="203"/>
      <c r="AS291" s="32"/>
    </row>
    <row r="292" spans="1:45" ht="12.75" hidden="1">
      <c r="A292" s="48">
        <v>286</v>
      </c>
      <c r="B292" s="12">
        <f>'Encargos e Benefícios'!B291</f>
        <v>0</v>
      </c>
      <c r="C292" s="10">
        <f>'Encargos e Benefícios'!C291</f>
        <v>0</v>
      </c>
      <c r="D292" s="38"/>
      <c r="E292" s="167"/>
      <c r="F292" s="166"/>
      <c r="G292" s="165"/>
      <c r="H292" s="127"/>
      <c r="I292" s="47">
        <f>'Encargos e Benefícios'!W291*'Gastos com Pessoal'!H292</f>
        <v>0</v>
      </c>
      <c r="J292" s="47">
        <f>'Encargos e Benefícios'!X291*'Gastos com Pessoal'!H292</f>
        <v>0</v>
      </c>
      <c r="K292" s="47">
        <f>'Encargos e Benefícios'!V291*'Gastos com Pessoal'!H292</f>
        <v>0</v>
      </c>
      <c r="L292" s="47"/>
      <c r="M292" s="165">
        <v>46023</v>
      </c>
      <c r="N292" s="127">
        <v>4.4999999999999998E-2</v>
      </c>
      <c r="O292" s="47">
        <f>('Encargos e Benefícios'!W291+'Gastos com Pessoal'!I292)*N292</f>
        <v>0</v>
      </c>
      <c r="P292" s="47">
        <f>('Encargos e Benefícios'!X291+'Gastos com Pessoal'!J292)*N292</f>
        <v>0</v>
      </c>
      <c r="Q292" s="47">
        <f>('Encargos e Benefícios'!V291+'Gastos com Pessoal'!K292)*'Gastos com Pessoal'!N292</f>
        <v>0</v>
      </c>
      <c r="R292" s="47"/>
      <c r="S292" s="165"/>
      <c r="T292" s="127"/>
      <c r="U292" s="47"/>
      <c r="V292" s="47"/>
      <c r="W292" s="47"/>
      <c r="X292" s="47"/>
      <c r="Y292" s="165"/>
      <c r="Z292" s="127"/>
      <c r="AA292" s="47"/>
      <c r="AB292" s="47"/>
      <c r="AC292" s="47"/>
      <c r="AD292" s="47"/>
      <c r="AE292" s="165"/>
      <c r="AF292" s="127"/>
      <c r="AG292" s="47"/>
      <c r="AH292" s="47"/>
      <c r="AI292" s="47"/>
      <c r="AJ292" s="130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14">
        <f>IF('Encargos e Benefícios'!C291=0,0,'Encargos e Benefícios'!AD291/'Encargos e Benefícios'!C291)</f>
        <v>0</v>
      </c>
      <c r="AO292" s="32">
        <f t="shared" si="4"/>
        <v>0</v>
      </c>
      <c r="AP292" s="31"/>
      <c r="AQ292" s="31"/>
      <c r="AR292" s="203"/>
      <c r="AS292" s="32"/>
    </row>
    <row r="293" spans="1:45" ht="12.75" hidden="1">
      <c r="A293" s="48">
        <v>287</v>
      </c>
      <c r="B293" s="12">
        <f>'Encargos e Benefícios'!B292</f>
        <v>0</v>
      </c>
      <c r="C293" s="10">
        <f>'Encargos e Benefícios'!C292</f>
        <v>0</v>
      </c>
      <c r="D293" s="38"/>
      <c r="E293" s="167"/>
      <c r="F293" s="166"/>
      <c r="G293" s="165"/>
      <c r="H293" s="127"/>
      <c r="I293" s="47">
        <f>'Encargos e Benefícios'!W292*'Gastos com Pessoal'!H293</f>
        <v>0</v>
      </c>
      <c r="J293" s="47">
        <f>'Encargos e Benefícios'!X292*'Gastos com Pessoal'!H293</f>
        <v>0</v>
      </c>
      <c r="K293" s="47">
        <f>'Encargos e Benefícios'!V292*'Gastos com Pessoal'!H293</f>
        <v>0</v>
      </c>
      <c r="L293" s="47"/>
      <c r="M293" s="165">
        <v>46023</v>
      </c>
      <c r="N293" s="127">
        <v>4.4999999999999998E-2</v>
      </c>
      <c r="O293" s="47">
        <f>('Encargos e Benefícios'!W292+'Gastos com Pessoal'!I293)*N293</f>
        <v>0</v>
      </c>
      <c r="P293" s="47">
        <f>('Encargos e Benefícios'!X292+'Gastos com Pessoal'!J293)*N293</f>
        <v>0</v>
      </c>
      <c r="Q293" s="47">
        <f>('Encargos e Benefícios'!V292+'Gastos com Pessoal'!K293)*'Gastos com Pessoal'!N293</f>
        <v>0</v>
      </c>
      <c r="R293" s="47"/>
      <c r="S293" s="165"/>
      <c r="T293" s="127"/>
      <c r="U293" s="47"/>
      <c r="V293" s="47"/>
      <c r="W293" s="47"/>
      <c r="X293" s="47"/>
      <c r="Y293" s="165"/>
      <c r="Z293" s="127"/>
      <c r="AA293" s="47"/>
      <c r="AB293" s="47"/>
      <c r="AC293" s="47"/>
      <c r="AD293" s="47"/>
      <c r="AE293" s="165"/>
      <c r="AF293" s="127"/>
      <c r="AG293" s="47"/>
      <c r="AH293" s="47"/>
      <c r="AI293" s="47"/>
      <c r="AJ293" s="130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14">
        <f>IF('Encargos e Benefícios'!C292=0,0,'Encargos e Benefícios'!AD292/'Encargos e Benefícios'!C292)</f>
        <v>0</v>
      </c>
      <c r="AO293" s="32">
        <f t="shared" si="4"/>
        <v>0</v>
      </c>
      <c r="AP293" s="31"/>
      <c r="AQ293" s="31"/>
      <c r="AR293" s="203"/>
      <c r="AS293" s="32"/>
    </row>
    <row r="294" spans="1:45" ht="12.75" hidden="1">
      <c r="A294" s="48">
        <v>288</v>
      </c>
      <c r="B294" s="12">
        <f>'Encargos e Benefícios'!B293</f>
        <v>0</v>
      </c>
      <c r="C294" s="10">
        <f>'Encargos e Benefícios'!C293</f>
        <v>0</v>
      </c>
      <c r="D294" s="38"/>
      <c r="E294" s="167"/>
      <c r="F294" s="166"/>
      <c r="G294" s="165"/>
      <c r="H294" s="127"/>
      <c r="I294" s="47">
        <f>'Encargos e Benefícios'!W293*'Gastos com Pessoal'!H294</f>
        <v>0</v>
      </c>
      <c r="J294" s="47">
        <f>'Encargos e Benefícios'!X293*'Gastos com Pessoal'!H294</f>
        <v>0</v>
      </c>
      <c r="K294" s="47">
        <f>'Encargos e Benefícios'!V293*'Gastos com Pessoal'!H294</f>
        <v>0</v>
      </c>
      <c r="L294" s="47"/>
      <c r="M294" s="165">
        <v>46023</v>
      </c>
      <c r="N294" s="127">
        <v>4.4999999999999998E-2</v>
      </c>
      <c r="O294" s="47">
        <f>('Encargos e Benefícios'!W293+'Gastos com Pessoal'!I294)*N294</f>
        <v>0</v>
      </c>
      <c r="P294" s="47">
        <f>('Encargos e Benefícios'!X293+'Gastos com Pessoal'!J294)*N294</f>
        <v>0</v>
      </c>
      <c r="Q294" s="47">
        <f>('Encargos e Benefícios'!V293+'Gastos com Pessoal'!K294)*'Gastos com Pessoal'!N294</f>
        <v>0</v>
      </c>
      <c r="R294" s="47"/>
      <c r="S294" s="165"/>
      <c r="T294" s="127"/>
      <c r="U294" s="47"/>
      <c r="V294" s="47"/>
      <c r="W294" s="47"/>
      <c r="X294" s="47"/>
      <c r="Y294" s="165"/>
      <c r="Z294" s="127"/>
      <c r="AA294" s="47"/>
      <c r="AB294" s="47"/>
      <c r="AC294" s="47"/>
      <c r="AD294" s="47"/>
      <c r="AE294" s="165"/>
      <c r="AF294" s="127"/>
      <c r="AG294" s="47"/>
      <c r="AH294" s="47"/>
      <c r="AI294" s="47"/>
      <c r="AJ294" s="130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14">
        <f>IF('Encargos e Benefícios'!C293=0,0,'Encargos e Benefícios'!AD293/'Encargos e Benefícios'!C293)</f>
        <v>0</v>
      </c>
      <c r="AO294" s="32">
        <f t="shared" si="4"/>
        <v>0</v>
      </c>
      <c r="AP294" s="31"/>
      <c r="AQ294" s="31"/>
      <c r="AR294" s="203"/>
      <c r="AS294" s="32"/>
    </row>
    <row r="295" spans="1:45" ht="12.75" hidden="1">
      <c r="A295" s="48">
        <v>289</v>
      </c>
      <c r="B295" s="12">
        <f>'Encargos e Benefícios'!B294</f>
        <v>0</v>
      </c>
      <c r="C295" s="10">
        <f>'Encargos e Benefícios'!C294</f>
        <v>0</v>
      </c>
      <c r="D295" s="38"/>
      <c r="E295" s="167"/>
      <c r="F295" s="166"/>
      <c r="G295" s="165"/>
      <c r="H295" s="127"/>
      <c r="I295" s="47">
        <f>'Encargos e Benefícios'!W294*'Gastos com Pessoal'!H295</f>
        <v>0</v>
      </c>
      <c r="J295" s="47">
        <f>'Encargos e Benefícios'!X294*'Gastos com Pessoal'!H295</f>
        <v>0</v>
      </c>
      <c r="K295" s="47">
        <f>'Encargos e Benefícios'!V294*'Gastos com Pessoal'!H295</f>
        <v>0</v>
      </c>
      <c r="L295" s="47"/>
      <c r="M295" s="165">
        <v>46023</v>
      </c>
      <c r="N295" s="127">
        <v>4.4999999999999998E-2</v>
      </c>
      <c r="O295" s="47">
        <f>('Encargos e Benefícios'!W294+'Gastos com Pessoal'!I295)*N295</f>
        <v>0</v>
      </c>
      <c r="P295" s="47">
        <f>('Encargos e Benefícios'!X294+'Gastos com Pessoal'!J295)*N295</f>
        <v>0</v>
      </c>
      <c r="Q295" s="47">
        <f>('Encargos e Benefícios'!V294+'Gastos com Pessoal'!K295)*'Gastos com Pessoal'!N295</f>
        <v>0</v>
      </c>
      <c r="R295" s="47"/>
      <c r="S295" s="165"/>
      <c r="T295" s="127"/>
      <c r="U295" s="47"/>
      <c r="V295" s="47"/>
      <c r="W295" s="47"/>
      <c r="X295" s="47"/>
      <c r="Y295" s="165"/>
      <c r="Z295" s="127"/>
      <c r="AA295" s="47"/>
      <c r="AB295" s="47"/>
      <c r="AC295" s="47"/>
      <c r="AD295" s="47"/>
      <c r="AE295" s="165"/>
      <c r="AF295" s="127"/>
      <c r="AG295" s="47"/>
      <c r="AH295" s="47"/>
      <c r="AI295" s="47"/>
      <c r="AJ295" s="130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14">
        <f>IF('Encargos e Benefícios'!C294=0,0,'Encargos e Benefícios'!AD294/'Encargos e Benefícios'!C294)</f>
        <v>0</v>
      </c>
      <c r="AO295" s="32">
        <f t="shared" si="4"/>
        <v>0</v>
      </c>
      <c r="AP295" s="31"/>
      <c r="AQ295" s="31"/>
      <c r="AR295" s="203"/>
      <c r="AS295" s="32"/>
    </row>
    <row r="296" spans="1:45" ht="12.75" hidden="1">
      <c r="A296" s="48">
        <v>290</v>
      </c>
      <c r="B296" s="12">
        <f>'Encargos e Benefícios'!B295</f>
        <v>0</v>
      </c>
      <c r="C296" s="10">
        <f>'Encargos e Benefícios'!C295</f>
        <v>0</v>
      </c>
      <c r="D296" s="38"/>
      <c r="E296" s="167"/>
      <c r="F296" s="166"/>
      <c r="G296" s="165"/>
      <c r="H296" s="127"/>
      <c r="I296" s="47">
        <f>'Encargos e Benefícios'!W295*'Gastos com Pessoal'!H296</f>
        <v>0</v>
      </c>
      <c r="J296" s="47">
        <f>'Encargos e Benefícios'!X295*'Gastos com Pessoal'!H296</f>
        <v>0</v>
      </c>
      <c r="K296" s="47">
        <f>'Encargos e Benefícios'!V295*'Gastos com Pessoal'!H296</f>
        <v>0</v>
      </c>
      <c r="L296" s="47"/>
      <c r="M296" s="165">
        <v>46023</v>
      </c>
      <c r="N296" s="127">
        <v>4.4999999999999998E-2</v>
      </c>
      <c r="O296" s="47">
        <f>('Encargos e Benefícios'!W295+'Gastos com Pessoal'!I296)*N296</f>
        <v>0</v>
      </c>
      <c r="P296" s="47">
        <f>('Encargos e Benefícios'!X295+'Gastos com Pessoal'!J296)*N296</f>
        <v>0</v>
      </c>
      <c r="Q296" s="47">
        <f>('Encargos e Benefícios'!V295+'Gastos com Pessoal'!K296)*'Gastos com Pessoal'!N296</f>
        <v>0</v>
      </c>
      <c r="R296" s="47"/>
      <c r="S296" s="165"/>
      <c r="T296" s="127"/>
      <c r="U296" s="47"/>
      <c r="V296" s="47"/>
      <c r="W296" s="47"/>
      <c r="X296" s="47"/>
      <c r="Y296" s="165"/>
      <c r="Z296" s="127"/>
      <c r="AA296" s="47"/>
      <c r="AB296" s="47"/>
      <c r="AC296" s="47"/>
      <c r="AD296" s="47"/>
      <c r="AE296" s="165"/>
      <c r="AF296" s="127"/>
      <c r="AG296" s="47"/>
      <c r="AH296" s="47"/>
      <c r="AI296" s="47"/>
      <c r="AJ296" s="130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14">
        <f>IF('Encargos e Benefícios'!C295=0,0,'Encargos e Benefícios'!AD295/'Encargos e Benefícios'!C295)</f>
        <v>0</v>
      </c>
      <c r="AO296" s="32">
        <f t="shared" si="4"/>
        <v>0</v>
      </c>
      <c r="AP296" s="31"/>
      <c r="AQ296" s="31"/>
      <c r="AR296" s="203"/>
      <c r="AS296" s="32"/>
    </row>
    <row r="297" spans="1:45" ht="12.75" hidden="1">
      <c r="A297" s="48">
        <v>291</v>
      </c>
      <c r="B297" s="12">
        <f>'Encargos e Benefícios'!B296</f>
        <v>0</v>
      </c>
      <c r="C297" s="10">
        <f>'Encargos e Benefícios'!C296</f>
        <v>0</v>
      </c>
      <c r="D297" s="38"/>
      <c r="E297" s="167"/>
      <c r="F297" s="166"/>
      <c r="G297" s="165"/>
      <c r="H297" s="127"/>
      <c r="I297" s="47">
        <f>'Encargos e Benefícios'!W296*'Gastos com Pessoal'!H297</f>
        <v>0</v>
      </c>
      <c r="J297" s="47">
        <f>'Encargos e Benefícios'!X296*'Gastos com Pessoal'!H297</f>
        <v>0</v>
      </c>
      <c r="K297" s="47">
        <f>'Encargos e Benefícios'!V296*'Gastos com Pessoal'!H297</f>
        <v>0</v>
      </c>
      <c r="L297" s="47"/>
      <c r="M297" s="165">
        <v>46023</v>
      </c>
      <c r="N297" s="127">
        <v>4.4999999999999998E-2</v>
      </c>
      <c r="O297" s="47">
        <f>('Encargos e Benefícios'!W296+'Gastos com Pessoal'!I297)*N297</f>
        <v>0</v>
      </c>
      <c r="P297" s="47">
        <f>('Encargos e Benefícios'!X296+'Gastos com Pessoal'!J297)*N297</f>
        <v>0</v>
      </c>
      <c r="Q297" s="47">
        <f>('Encargos e Benefícios'!V296+'Gastos com Pessoal'!K297)*'Gastos com Pessoal'!N297</f>
        <v>0</v>
      </c>
      <c r="R297" s="47"/>
      <c r="S297" s="165"/>
      <c r="T297" s="127"/>
      <c r="U297" s="47"/>
      <c r="V297" s="47"/>
      <c r="W297" s="47"/>
      <c r="X297" s="47"/>
      <c r="Y297" s="165"/>
      <c r="Z297" s="127"/>
      <c r="AA297" s="47"/>
      <c r="AB297" s="47"/>
      <c r="AC297" s="47"/>
      <c r="AD297" s="47"/>
      <c r="AE297" s="165"/>
      <c r="AF297" s="127"/>
      <c r="AG297" s="47"/>
      <c r="AH297" s="47"/>
      <c r="AI297" s="47"/>
      <c r="AJ297" s="130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14">
        <f>IF('Encargos e Benefícios'!C296=0,0,'Encargos e Benefícios'!AD296/'Encargos e Benefícios'!C296)</f>
        <v>0</v>
      </c>
      <c r="AO297" s="32">
        <f t="shared" si="4"/>
        <v>0</v>
      </c>
      <c r="AP297" s="31"/>
      <c r="AQ297" s="31"/>
      <c r="AR297" s="203"/>
      <c r="AS297" s="32"/>
    </row>
    <row r="298" spans="1:45" ht="12.75" hidden="1">
      <c r="A298" s="48">
        <v>292</v>
      </c>
      <c r="B298" s="12">
        <f>'Encargos e Benefícios'!B297</f>
        <v>0</v>
      </c>
      <c r="C298" s="10">
        <f>'Encargos e Benefícios'!C297</f>
        <v>0</v>
      </c>
      <c r="D298" s="38"/>
      <c r="E298" s="167"/>
      <c r="F298" s="166"/>
      <c r="G298" s="165"/>
      <c r="H298" s="127"/>
      <c r="I298" s="47">
        <f>'Encargos e Benefícios'!W297*'Gastos com Pessoal'!H298</f>
        <v>0</v>
      </c>
      <c r="J298" s="47">
        <f>'Encargos e Benefícios'!X297*'Gastos com Pessoal'!H298</f>
        <v>0</v>
      </c>
      <c r="K298" s="47">
        <f>'Encargos e Benefícios'!V297*'Gastos com Pessoal'!H298</f>
        <v>0</v>
      </c>
      <c r="L298" s="47"/>
      <c r="M298" s="165">
        <v>46023</v>
      </c>
      <c r="N298" s="127">
        <v>4.4999999999999998E-2</v>
      </c>
      <c r="O298" s="47">
        <f>('Encargos e Benefícios'!W297+'Gastos com Pessoal'!I298)*N298</f>
        <v>0</v>
      </c>
      <c r="P298" s="47">
        <f>('Encargos e Benefícios'!X297+'Gastos com Pessoal'!J298)*N298</f>
        <v>0</v>
      </c>
      <c r="Q298" s="47">
        <f>('Encargos e Benefícios'!V297+'Gastos com Pessoal'!K298)*'Gastos com Pessoal'!N298</f>
        <v>0</v>
      </c>
      <c r="R298" s="47"/>
      <c r="S298" s="165"/>
      <c r="T298" s="127"/>
      <c r="U298" s="47"/>
      <c r="V298" s="47"/>
      <c r="W298" s="47"/>
      <c r="X298" s="47"/>
      <c r="Y298" s="165"/>
      <c r="Z298" s="127"/>
      <c r="AA298" s="47"/>
      <c r="AB298" s="47"/>
      <c r="AC298" s="47"/>
      <c r="AD298" s="47"/>
      <c r="AE298" s="165"/>
      <c r="AF298" s="127"/>
      <c r="AG298" s="47"/>
      <c r="AH298" s="47"/>
      <c r="AI298" s="47"/>
      <c r="AJ298" s="130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14">
        <f>IF('Encargos e Benefícios'!C297=0,0,'Encargos e Benefícios'!AD297/'Encargos e Benefícios'!C297)</f>
        <v>0</v>
      </c>
      <c r="AO298" s="32">
        <f t="shared" si="4"/>
        <v>0</v>
      </c>
      <c r="AP298" s="31"/>
      <c r="AQ298" s="31"/>
      <c r="AR298" s="203"/>
      <c r="AS298" s="32"/>
    </row>
    <row r="299" spans="1:45" ht="12.75" hidden="1">
      <c r="A299" s="48">
        <v>293</v>
      </c>
      <c r="B299" s="12">
        <f>'Encargos e Benefícios'!B298</f>
        <v>0</v>
      </c>
      <c r="C299" s="10">
        <f>'Encargos e Benefícios'!C298</f>
        <v>0</v>
      </c>
      <c r="D299" s="38"/>
      <c r="E299" s="167"/>
      <c r="F299" s="166"/>
      <c r="G299" s="165"/>
      <c r="H299" s="127"/>
      <c r="I299" s="47">
        <f>'Encargos e Benefícios'!W298*'Gastos com Pessoal'!H299</f>
        <v>0</v>
      </c>
      <c r="J299" s="47">
        <f>'Encargos e Benefícios'!X298*'Gastos com Pessoal'!H299</f>
        <v>0</v>
      </c>
      <c r="K299" s="47">
        <f>'Encargos e Benefícios'!V298*'Gastos com Pessoal'!H299</f>
        <v>0</v>
      </c>
      <c r="L299" s="47"/>
      <c r="M299" s="165">
        <v>46023</v>
      </c>
      <c r="N299" s="127">
        <v>4.4999999999999998E-2</v>
      </c>
      <c r="O299" s="47">
        <f>('Encargos e Benefícios'!W298+'Gastos com Pessoal'!I299)*N299</f>
        <v>0</v>
      </c>
      <c r="P299" s="47">
        <f>('Encargos e Benefícios'!X298+'Gastos com Pessoal'!J299)*N299</f>
        <v>0</v>
      </c>
      <c r="Q299" s="47">
        <f>('Encargos e Benefícios'!V298+'Gastos com Pessoal'!K299)*'Gastos com Pessoal'!N299</f>
        <v>0</v>
      </c>
      <c r="R299" s="47"/>
      <c r="S299" s="165"/>
      <c r="T299" s="127"/>
      <c r="U299" s="47"/>
      <c r="V299" s="47"/>
      <c r="W299" s="47"/>
      <c r="X299" s="47"/>
      <c r="Y299" s="165"/>
      <c r="Z299" s="127"/>
      <c r="AA299" s="47"/>
      <c r="AB299" s="47"/>
      <c r="AC299" s="47"/>
      <c r="AD299" s="47"/>
      <c r="AE299" s="165"/>
      <c r="AF299" s="127"/>
      <c r="AG299" s="47"/>
      <c r="AH299" s="47"/>
      <c r="AI299" s="47"/>
      <c r="AJ299" s="130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14">
        <f>IF('Encargos e Benefícios'!C298=0,0,'Encargos e Benefícios'!AD298/'Encargos e Benefícios'!C298)</f>
        <v>0</v>
      </c>
      <c r="AO299" s="32">
        <f t="shared" si="4"/>
        <v>0</v>
      </c>
      <c r="AP299" s="31"/>
      <c r="AQ299" s="31"/>
      <c r="AR299" s="203"/>
      <c r="AS299" s="32"/>
    </row>
    <row r="300" spans="1:45" ht="12.75" hidden="1">
      <c r="A300" s="48">
        <v>294</v>
      </c>
      <c r="B300" s="12">
        <f>'Encargos e Benefícios'!B299</f>
        <v>0</v>
      </c>
      <c r="C300" s="10">
        <f>'Encargos e Benefícios'!C299</f>
        <v>0</v>
      </c>
      <c r="D300" s="38"/>
      <c r="E300" s="167"/>
      <c r="F300" s="166"/>
      <c r="G300" s="165"/>
      <c r="H300" s="127"/>
      <c r="I300" s="47">
        <f>'Encargos e Benefícios'!W299*'Gastos com Pessoal'!H300</f>
        <v>0</v>
      </c>
      <c r="J300" s="47">
        <f>'Encargos e Benefícios'!X299*'Gastos com Pessoal'!H300</f>
        <v>0</v>
      </c>
      <c r="K300" s="47">
        <f>'Encargos e Benefícios'!V299*'Gastos com Pessoal'!H300</f>
        <v>0</v>
      </c>
      <c r="L300" s="47"/>
      <c r="M300" s="165">
        <v>46023</v>
      </c>
      <c r="N300" s="127">
        <v>4.4999999999999998E-2</v>
      </c>
      <c r="O300" s="47">
        <f>('Encargos e Benefícios'!W299+'Gastos com Pessoal'!I300)*N300</f>
        <v>0</v>
      </c>
      <c r="P300" s="47">
        <f>('Encargos e Benefícios'!X299+'Gastos com Pessoal'!J300)*N300</f>
        <v>0</v>
      </c>
      <c r="Q300" s="47">
        <f>('Encargos e Benefícios'!V299+'Gastos com Pessoal'!K300)*'Gastos com Pessoal'!N300</f>
        <v>0</v>
      </c>
      <c r="R300" s="47"/>
      <c r="S300" s="165"/>
      <c r="T300" s="127"/>
      <c r="U300" s="47"/>
      <c r="V300" s="47"/>
      <c r="W300" s="47"/>
      <c r="X300" s="47"/>
      <c r="Y300" s="165"/>
      <c r="Z300" s="127"/>
      <c r="AA300" s="47"/>
      <c r="AB300" s="47"/>
      <c r="AC300" s="47"/>
      <c r="AD300" s="47"/>
      <c r="AE300" s="165"/>
      <c r="AF300" s="127"/>
      <c r="AG300" s="47"/>
      <c r="AH300" s="47"/>
      <c r="AI300" s="47"/>
      <c r="AJ300" s="130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14">
        <f>IF('Encargos e Benefícios'!C299=0,0,'Encargos e Benefícios'!AD299/'Encargos e Benefícios'!C299)</f>
        <v>0</v>
      </c>
      <c r="AO300" s="32">
        <f t="shared" si="4"/>
        <v>0</v>
      </c>
      <c r="AP300" s="31"/>
      <c r="AQ300" s="31"/>
      <c r="AR300" s="203"/>
      <c r="AS300" s="32"/>
    </row>
    <row r="301" spans="1:45" ht="12.75" hidden="1">
      <c r="A301" s="48">
        <v>295</v>
      </c>
      <c r="B301" s="12">
        <f>'Encargos e Benefícios'!B300</f>
        <v>0</v>
      </c>
      <c r="C301" s="10">
        <f>'Encargos e Benefícios'!C300</f>
        <v>0</v>
      </c>
      <c r="D301" s="38"/>
      <c r="E301" s="167"/>
      <c r="F301" s="166"/>
      <c r="G301" s="165"/>
      <c r="H301" s="127"/>
      <c r="I301" s="47">
        <f>'Encargos e Benefícios'!W300*'Gastos com Pessoal'!H301</f>
        <v>0</v>
      </c>
      <c r="J301" s="47">
        <f>'Encargos e Benefícios'!X300*'Gastos com Pessoal'!H301</f>
        <v>0</v>
      </c>
      <c r="K301" s="47">
        <f>'Encargos e Benefícios'!V300*'Gastos com Pessoal'!H301</f>
        <v>0</v>
      </c>
      <c r="L301" s="47"/>
      <c r="M301" s="165">
        <v>46023</v>
      </c>
      <c r="N301" s="127">
        <v>4.4999999999999998E-2</v>
      </c>
      <c r="O301" s="47">
        <f>('Encargos e Benefícios'!W300+'Gastos com Pessoal'!I301)*N301</f>
        <v>0</v>
      </c>
      <c r="P301" s="47">
        <f>('Encargos e Benefícios'!X300+'Gastos com Pessoal'!J301)*N301</f>
        <v>0</v>
      </c>
      <c r="Q301" s="47">
        <f>('Encargos e Benefícios'!V300+'Gastos com Pessoal'!K301)*'Gastos com Pessoal'!N301</f>
        <v>0</v>
      </c>
      <c r="R301" s="47"/>
      <c r="S301" s="165"/>
      <c r="T301" s="127"/>
      <c r="U301" s="47"/>
      <c r="V301" s="47"/>
      <c r="W301" s="47"/>
      <c r="X301" s="47"/>
      <c r="Y301" s="165"/>
      <c r="Z301" s="127"/>
      <c r="AA301" s="47"/>
      <c r="AB301" s="47"/>
      <c r="AC301" s="47"/>
      <c r="AD301" s="47"/>
      <c r="AE301" s="165"/>
      <c r="AF301" s="127"/>
      <c r="AG301" s="47"/>
      <c r="AH301" s="47"/>
      <c r="AI301" s="47"/>
      <c r="AJ301" s="130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14">
        <f>IF('Encargos e Benefícios'!C300=0,0,'Encargos e Benefícios'!AD300/'Encargos e Benefícios'!C300)</f>
        <v>0</v>
      </c>
      <c r="AO301" s="32">
        <f t="shared" si="4"/>
        <v>0</v>
      </c>
      <c r="AP301" s="31"/>
      <c r="AQ301" s="31"/>
      <c r="AR301" s="203"/>
      <c r="AS301" s="32"/>
    </row>
    <row r="302" spans="1:45" ht="12.75" hidden="1">
      <c r="A302" s="48">
        <v>296</v>
      </c>
      <c r="B302" s="12">
        <f>'Encargos e Benefícios'!B301</f>
        <v>0</v>
      </c>
      <c r="C302" s="10">
        <f>'Encargos e Benefícios'!C301</f>
        <v>0</v>
      </c>
      <c r="D302" s="38"/>
      <c r="E302" s="167"/>
      <c r="F302" s="166"/>
      <c r="G302" s="165"/>
      <c r="H302" s="127"/>
      <c r="I302" s="47">
        <f>'Encargos e Benefícios'!W301*'Gastos com Pessoal'!H302</f>
        <v>0</v>
      </c>
      <c r="J302" s="47">
        <f>'Encargos e Benefícios'!X301*'Gastos com Pessoal'!H302</f>
        <v>0</v>
      </c>
      <c r="K302" s="47">
        <f>'Encargos e Benefícios'!V301*'Gastos com Pessoal'!H302</f>
        <v>0</v>
      </c>
      <c r="L302" s="47"/>
      <c r="M302" s="165">
        <v>46023</v>
      </c>
      <c r="N302" s="127">
        <v>4.4999999999999998E-2</v>
      </c>
      <c r="O302" s="47">
        <f>('Encargos e Benefícios'!W301+'Gastos com Pessoal'!I302)*N302</f>
        <v>0</v>
      </c>
      <c r="P302" s="47">
        <f>('Encargos e Benefícios'!X301+'Gastos com Pessoal'!J302)*N302</f>
        <v>0</v>
      </c>
      <c r="Q302" s="47">
        <f>('Encargos e Benefícios'!V301+'Gastos com Pessoal'!K302)*'Gastos com Pessoal'!N302</f>
        <v>0</v>
      </c>
      <c r="R302" s="47"/>
      <c r="S302" s="165"/>
      <c r="T302" s="127"/>
      <c r="U302" s="47"/>
      <c r="V302" s="47"/>
      <c r="W302" s="47"/>
      <c r="X302" s="47"/>
      <c r="Y302" s="165"/>
      <c r="Z302" s="127"/>
      <c r="AA302" s="47"/>
      <c r="AB302" s="47"/>
      <c r="AC302" s="47"/>
      <c r="AD302" s="47"/>
      <c r="AE302" s="165"/>
      <c r="AF302" s="127"/>
      <c r="AG302" s="47"/>
      <c r="AH302" s="47"/>
      <c r="AI302" s="47"/>
      <c r="AJ302" s="130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14">
        <f>IF('Encargos e Benefícios'!C301=0,0,'Encargos e Benefícios'!AD301/'Encargos e Benefícios'!C301)</f>
        <v>0</v>
      </c>
      <c r="AO302" s="32">
        <f t="shared" si="4"/>
        <v>0</v>
      </c>
      <c r="AP302" s="31"/>
      <c r="AQ302" s="31"/>
      <c r="AR302" s="203"/>
      <c r="AS302" s="32"/>
    </row>
    <row r="303" spans="1:45" ht="12.75" hidden="1">
      <c r="A303" s="48">
        <v>297</v>
      </c>
      <c r="B303" s="12">
        <f>'Encargos e Benefícios'!B302</f>
        <v>0</v>
      </c>
      <c r="C303" s="10">
        <f>'Encargos e Benefícios'!C302</f>
        <v>0</v>
      </c>
      <c r="D303" s="38"/>
      <c r="E303" s="167"/>
      <c r="F303" s="166"/>
      <c r="G303" s="165"/>
      <c r="H303" s="127"/>
      <c r="I303" s="47">
        <f>'Encargos e Benefícios'!W302*'Gastos com Pessoal'!H303</f>
        <v>0</v>
      </c>
      <c r="J303" s="47">
        <f>'Encargos e Benefícios'!X302*'Gastos com Pessoal'!H303</f>
        <v>0</v>
      </c>
      <c r="K303" s="47">
        <f>'Encargos e Benefícios'!V302*'Gastos com Pessoal'!H303</f>
        <v>0</v>
      </c>
      <c r="L303" s="47"/>
      <c r="M303" s="165">
        <v>46023</v>
      </c>
      <c r="N303" s="127">
        <v>4.4999999999999998E-2</v>
      </c>
      <c r="O303" s="47">
        <f>('Encargos e Benefícios'!W302+'Gastos com Pessoal'!I303)*N303</f>
        <v>0</v>
      </c>
      <c r="P303" s="47">
        <f>('Encargos e Benefícios'!X302+'Gastos com Pessoal'!J303)*N303</f>
        <v>0</v>
      </c>
      <c r="Q303" s="47">
        <f>('Encargos e Benefícios'!V302+'Gastos com Pessoal'!K303)*'Gastos com Pessoal'!N303</f>
        <v>0</v>
      </c>
      <c r="R303" s="47"/>
      <c r="S303" s="165"/>
      <c r="T303" s="127"/>
      <c r="U303" s="47"/>
      <c r="V303" s="47"/>
      <c r="W303" s="47"/>
      <c r="X303" s="47"/>
      <c r="Y303" s="165"/>
      <c r="Z303" s="127"/>
      <c r="AA303" s="47"/>
      <c r="AB303" s="47"/>
      <c r="AC303" s="47"/>
      <c r="AD303" s="47"/>
      <c r="AE303" s="165"/>
      <c r="AF303" s="127"/>
      <c r="AG303" s="47"/>
      <c r="AH303" s="47"/>
      <c r="AI303" s="47"/>
      <c r="AJ303" s="130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14">
        <f>IF('Encargos e Benefícios'!C302=0,0,'Encargos e Benefícios'!AD302/'Encargos e Benefícios'!C302)</f>
        <v>0</v>
      </c>
      <c r="AO303" s="32">
        <f t="shared" si="4"/>
        <v>0</v>
      </c>
      <c r="AP303" s="31"/>
      <c r="AQ303" s="31"/>
      <c r="AR303" s="203"/>
      <c r="AS303" s="32"/>
    </row>
    <row r="304" spans="1:45" ht="12.75" hidden="1">
      <c r="A304" s="48">
        <v>298</v>
      </c>
      <c r="B304" s="12">
        <f>'Encargos e Benefícios'!B303</f>
        <v>0</v>
      </c>
      <c r="C304" s="10">
        <f>'Encargos e Benefícios'!C303</f>
        <v>0</v>
      </c>
      <c r="D304" s="38"/>
      <c r="E304" s="167"/>
      <c r="F304" s="166"/>
      <c r="G304" s="165"/>
      <c r="H304" s="127"/>
      <c r="I304" s="47">
        <f>'Encargos e Benefícios'!W303*'Gastos com Pessoal'!H304</f>
        <v>0</v>
      </c>
      <c r="J304" s="47">
        <f>'Encargos e Benefícios'!X303*'Gastos com Pessoal'!H304</f>
        <v>0</v>
      </c>
      <c r="K304" s="47">
        <f>'Encargos e Benefícios'!V303*'Gastos com Pessoal'!H304</f>
        <v>0</v>
      </c>
      <c r="L304" s="47"/>
      <c r="M304" s="165">
        <v>46023</v>
      </c>
      <c r="N304" s="127">
        <v>4.4999999999999998E-2</v>
      </c>
      <c r="O304" s="47">
        <f>('Encargos e Benefícios'!W303+'Gastos com Pessoal'!I304)*N304</f>
        <v>0</v>
      </c>
      <c r="P304" s="47">
        <f>('Encargos e Benefícios'!X303+'Gastos com Pessoal'!J304)*N304</f>
        <v>0</v>
      </c>
      <c r="Q304" s="47">
        <f>('Encargos e Benefícios'!V303+'Gastos com Pessoal'!K304)*'Gastos com Pessoal'!N304</f>
        <v>0</v>
      </c>
      <c r="R304" s="47"/>
      <c r="S304" s="165"/>
      <c r="T304" s="127"/>
      <c r="U304" s="47"/>
      <c r="V304" s="47"/>
      <c r="W304" s="47"/>
      <c r="X304" s="47"/>
      <c r="Y304" s="165"/>
      <c r="Z304" s="127"/>
      <c r="AA304" s="47"/>
      <c r="AB304" s="47"/>
      <c r="AC304" s="47"/>
      <c r="AD304" s="47"/>
      <c r="AE304" s="165"/>
      <c r="AF304" s="127"/>
      <c r="AG304" s="47"/>
      <c r="AH304" s="47"/>
      <c r="AI304" s="47"/>
      <c r="AJ304" s="130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14">
        <f>IF('Encargos e Benefícios'!C303=0,0,'Encargos e Benefícios'!AD303/'Encargos e Benefícios'!C303)</f>
        <v>0</v>
      </c>
      <c r="AO304" s="32">
        <f t="shared" si="4"/>
        <v>0</v>
      </c>
      <c r="AP304" s="31"/>
      <c r="AQ304" s="31"/>
      <c r="AR304" s="203"/>
      <c r="AS304" s="32"/>
    </row>
    <row r="305" spans="1:45" ht="12.75" hidden="1">
      <c r="A305" s="48">
        <v>299</v>
      </c>
      <c r="B305" s="12">
        <f>'Encargos e Benefícios'!B304</f>
        <v>0</v>
      </c>
      <c r="C305" s="10">
        <f>'Encargos e Benefícios'!C304</f>
        <v>0</v>
      </c>
      <c r="D305" s="38"/>
      <c r="E305" s="167"/>
      <c r="F305" s="166"/>
      <c r="G305" s="165"/>
      <c r="H305" s="127"/>
      <c r="I305" s="47">
        <f>'Encargos e Benefícios'!W304*'Gastos com Pessoal'!H305</f>
        <v>0</v>
      </c>
      <c r="J305" s="47">
        <f>'Encargos e Benefícios'!X304*'Gastos com Pessoal'!H305</f>
        <v>0</v>
      </c>
      <c r="K305" s="47">
        <f>'Encargos e Benefícios'!V304*'Gastos com Pessoal'!H305</f>
        <v>0</v>
      </c>
      <c r="L305" s="47"/>
      <c r="M305" s="165">
        <v>46023</v>
      </c>
      <c r="N305" s="127">
        <v>4.4999999999999998E-2</v>
      </c>
      <c r="O305" s="47">
        <f>('Encargos e Benefícios'!W304+'Gastos com Pessoal'!I305)*N305</f>
        <v>0</v>
      </c>
      <c r="P305" s="47">
        <f>('Encargos e Benefícios'!X304+'Gastos com Pessoal'!J305)*N305</f>
        <v>0</v>
      </c>
      <c r="Q305" s="47">
        <f>('Encargos e Benefícios'!V304+'Gastos com Pessoal'!K305)*'Gastos com Pessoal'!N305</f>
        <v>0</v>
      </c>
      <c r="R305" s="47"/>
      <c r="S305" s="165"/>
      <c r="T305" s="127"/>
      <c r="U305" s="47"/>
      <c r="V305" s="47"/>
      <c r="W305" s="47"/>
      <c r="X305" s="47"/>
      <c r="Y305" s="165"/>
      <c r="Z305" s="127"/>
      <c r="AA305" s="47"/>
      <c r="AB305" s="47"/>
      <c r="AC305" s="47"/>
      <c r="AD305" s="47"/>
      <c r="AE305" s="165"/>
      <c r="AF305" s="127"/>
      <c r="AG305" s="47"/>
      <c r="AH305" s="47"/>
      <c r="AI305" s="47"/>
      <c r="AJ305" s="130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14">
        <f>IF('Encargos e Benefícios'!C304=0,0,'Encargos e Benefícios'!AD304/'Encargos e Benefícios'!C304)</f>
        <v>0</v>
      </c>
      <c r="AO305" s="32">
        <f t="shared" si="4"/>
        <v>0</v>
      </c>
      <c r="AP305" s="31"/>
      <c r="AQ305" s="31"/>
      <c r="AR305" s="203"/>
      <c r="AS305" s="32"/>
    </row>
    <row r="306" spans="1:45" ht="12.75" hidden="1">
      <c r="A306" s="48">
        <v>300</v>
      </c>
      <c r="B306" s="12">
        <f>'Encargos e Benefícios'!B305</f>
        <v>0</v>
      </c>
      <c r="C306" s="10">
        <f>'Encargos e Benefícios'!C305</f>
        <v>0</v>
      </c>
      <c r="D306" s="38"/>
      <c r="E306" s="167"/>
      <c r="F306" s="166"/>
      <c r="G306" s="165"/>
      <c r="H306" s="127"/>
      <c r="I306" s="47">
        <f>'Encargos e Benefícios'!W305*'Gastos com Pessoal'!H306</f>
        <v>0</v>
      </c>
      <c r="J306" s="47">
        <f>'Encargos e Benefícios'!X305*'Gastos com Pessoal'!H306</f>
        <v>0</v>
      </c>
      <c r="K306" s="47">
        <f>'Encargos e Benefícios'!V305*'Gastos com Pessoal'!H306</f>
        <v>0</v>
      </c>
      <c r="L306" s="47"/>
      <c r="M306" s="165">
        <v>46023</v>
      </c>
      <c r="N306" s="127">
        <v>4.4999999999999998E-2</v>
      </c>
      <c r="O306" s="47">
        <f>('Encargos e Benefícios'!W305+'Gastos com Pessoal'!I306)*N306</f>
        <v>0</v>
      </c>
      <c r="P306" s="47">
        <f>('Encargos e Benefícios'!X305+'Gastos com Pessoal'!J306)*N306</f>
        <v>0</v>
      </c>
      <c r="Q306" s="47">
        <f>('Encargos e Benefícios'!V305+'Gastos com Pessoal'!K306)*'Gastos com Pessoal'!N306</f>
        <v>0</v>
      </c>
      <c r="R306" s="47"/>
      <c r="S306" s="165"/>
      <c r="T306" s="127"/>
      <c r="U306" s="47"/>
      <c r="V306" s="47"/>
      <c r="W306" s="47"/>
      <c r="X306" s="47"/>
      <c r="Y306" s="165"/>
      <c r="Z306" s="127"/>
      <c r="AA306" s="47"/>
      <c r="AB306" s="47"/>
      <c r="AC306" s="47"/>
      <c r="AD306" s="47"/>
      <c r="AE306" s="165"/>
      <c r="AF306" s="127"/>
      <c r="AG306" s="47"/>
      <c r="AH306" s="47"/>
      <c r="AI306" s="47"/>
      <c r="AJ306" s="130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14">
        <f>IF('Encargos e Benefícios'!C305=0,0,'Encargos e Benefícios'!AD305/'Encargos e Benefícios'!C305)</f>
        <v>0</v>
      </c>
      <c r="AO306" s="32">
        <f t="shared" si="4"/>
        <v>0</v>
      </c>
      <c r="AP306" s="31"/>
      <c r="AQ306" s="31"/>
      <c r="AR306" s="203"/>
      <c r="AS306" s="32"/>
    </row>
    <row r="307" spans="1:45" ht="12.75" hidden="1">
      <c r="A307" s="48">
        <v>301</v>
      </c>
      <c r="B307" s="12">
        <f>'Encargos e Benefícios'!B306</f>
        <v>0</v>
      </c>
      <c r="C307" s="10">
        <f>'Encargos e Benefícios'!C306</f>
        <v>0</v>
      </c>
      <c r="D307" s="38"/>
      <c r="E307" s="167"/>
      <c r="F307" s="166"/>
      <c r="G307" s="165"/>
      <c r="H307" s="127"/>
      <c r="I307" s="47">
        <f>'Encargos e Benefícios'!W306*'Gastos com Pessoal'!H307</f>
        <v>0</v>
      </c>
      <c r="J307" s="47">
        <f>'Encargos e Benefícios'!X306*'Gastos com Pessoal'!H307</f>
        <v>0</v>
      </c>
      <c r="K307" s="47">
        <f>'Encargos e Benefícios'!V306*'Gastos com Pessoal'!H307</f>
        <v>0</v>
      </c>
      <c r="L307" s="47"/>
      <c r="M307" s="165">
        <v>46023</v>
      </c>
      <c r="N307" s="127">
        <v>4.4999999999999998E-2</v>
      </c>
      <c r="O307" s="47">
        <f>('Encargos e Benefícios'!W306+'Gastos com Pessoal'!I307)*N307</f>
        <v>0</v>
      </c>
      <c r="P307" s="47">
        <f>('Encargos e Benefícios'!X306+'Gastos com Pessoal'!J307)*N307</f>
        <v>0</v>
      </c>
      <c r="Q307" s="47">
        <f>('Encargos e Benefícios'!V306+'Gastos com Pessoal'!K307)*'Gastos com Pessoal'!N307</f>
        <v>0</v>
      </c>
      <c r="R307" s="47"/>
      <c r="S307" s="165"/>
      <c r="T307" s="127"/>
      <c r="U307" s="47"/>
      <c r="V307" s="47"/>
      <c r="W307" s="47"/>
      <c r="X307" s="47"/>
      <c r="Y307" s="165"/>
      <c r="Z307" s="127"/>
      <c r="AA307" s="47"/>
      <c r="AB307" s="47"/>
      <c r="AC307" s="47"/>
      <c r="AD307" s="47"/>
      <c r="AE307" s="165"/>
      <c r="AF307" s="127"/>
      <c r="AG307" s="47"/>
      <c r="AH307" s="47"/>
      <c r="AI307" s="47"/>
      <c r="AJ307" s="130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14">
        <f>IF('Encargos e Benefícios'!C306=0,0,'Encargos e Benefícios'!AD306/'Encargos e Benefícios'!C306)</f>
        <v>0</v>
      </c>
      <c r="AO307" s="32">
        <f t="shared" si="4"/>
        <v>0</v>
      </c>
      <c r="AP307" s="31"/>
      <c r="AQ307" s="31"/>
      <c r="AR307" s="203"/>
      <c r="AS307" s="32"/>
    </row>
    <row r="308" spans="1:45" ht="12.75" hidden="1">
      <c r="A308" s="48">
        <v>302</v>
      </c>
      <c r="B308" s="12">
        <f>'Encargos e Benefícios'!B307</f>
        <v>0</v>
      </c>
      <c r="C308" s="10">
        <f>'Encargos e Benefícios'!C307</f>
        <v>0</v>
      </c>
      <c r="D308" s="38"/>
      <c r="E308" s="167"/>
      <c r="F308" s="166"/>
      <c r="G308" s="165"/>
      <c r="H308" s="127"/>
      <c r="I308" s="47">
        <f>'Encargos e Benefícios'!W307*'Gastos com Pessoal'!H308</f>
        <v>0</v>
      </c>
      <c r="J308" s="47">
        <f>'Encargos e Benefícios'!X307*'Gastos com Pessoal'!H308</f>
        <v>0</v>
      </c>
      <c r="K308" s="47">
        <f>'Encargos e Benefícios'!V307*'Gastos com Pessoal'!H308</f>
        <v>0</v>
      </c>
      <c r="L308" s="47"/>
      <c r="M308" s="165">
        <v>46023</v>
      </c>
      <c r="N308" s="127">
        <v>4.4999999999999998E-2</v>
      </c>
      <c r="O308" s="47">
        <f>('Encargos e Benefícios'!W307+'Gastos com Pessoal'!I308)*N308</f>
        <v>0</v>
      </c>
      <c r="P308" s="47">
        <f>('Encargos e Benefícios'!X307+'Gastos com Pessoal'!J308)*N308</f>
        <v>0</v>
      </c>
      <c r="Q308" s="47">
        <f>('Encargos e Benefícios'!V307+'Gastos com Pessoal'!K308)*'Gastos com Pessoal'!N308</f>
        <v>0</v>
      </c>
      <c r="R308" s="47"/>
      <c r="S308" s="165"/>
      <c r="T308" s="127"/>
      <c r="U308" s="47"/>
      <c r="V308" s="47"/>
      <c r="W308" s="47"/>
      <c r="X308" s="47"/>
      <c r="Y308" s="165"/>
      <c r="Z308" s="127"/>
      <c r="AA308" s="47"/>
      <c r="AB308" s="47"/>
      <c r="AC308" s="47"/>
      <c r="AD308" s="47"/>
      <c r="AE308" s="165"/>
      <c r="AF308" s="127"/>
      <c r="AG308" s="47"/>
      <c r="AH308" s="47"/>
      <c r="AI308" s="47"/>
      <c r="AJ308" s="130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14">
        <f>IF('Encargos e Benefícios'!C307=0,0,'Encargos e Benefícios'!AD307/'Encargos e Benefícios'!C307)</f>
        <v>0</v>
      </c>
      <c r="AO308" s="32">
        <f t="shared" si="4"/>
        <v>0</v>
      </c>
      <c r="AP308" s="31"/>
      <c r="AQ308" s="31"/>
      <c r="AR308" s="203"/>
      <c r="AS308" s="32"/>
    </row>
    <row r="309" spans="1:45" ht="12.75" hidden="1">
      <c r="A309" s="48">
        <v>303</v>
      </c>
      <c r="B309" s="12">
        <f>'Encargos e Benefícios'!B308</f>
        <v>0</v>
      </c>
      <c r="C309" s="10">
        <f>'Encargos e Benefícios'!C308</f>
        <v>0</v>
      </c>
      <c r="D309" s="38"/>
      <c r="E309" s="167"/>
      <c r="F309" s="166"/>
      <c r="G309" s="165"/>
      <c r="H309" s="127"/>
      <c r="I309" s="47">
        <f>'Encargos e Benefícios'!W308*'Gastos com Pessoal'!H309</f>
        <v>0</v>
      </c>
      <c r="J309" s="47">
        <f>'Encargos e Benefícios'!X308*'Gastos com Pessoal'!H309</f>
        <v>0</v>
      </c>
      <c r="K309" s="47">
        <f>'Encargos e Benefícios'!V308*'Gastos com Pessoal'!H309</f>
        <v>0</v>
      </c>
      <c r="L309" s="47"/>
      <c r="M309" s="165">
        <v>46023</v>
      </c>
      <c r="N309" s="127">
        <v>4.4999999999999998E-2</v>
      </c>
      <c r="O309" s="47">
        <f>('Encargos e Benefícios'!W308+'Gastos com Pessoal'!I309)*N309</f>
        <v>0</v>
      </c>
      <c r="P309" s="47">
        <f>('Encargos e Benefícios'!X308+'Gastos com Pessoal'!J309)*N309</f>
        <v>0</v>
      </c>
      <c r="Q309" s="47">
        <f>('Encargos e Benefícios'!V308+'Gastos com Pessoal'!K309)*'Gastos com Pessoal'!N309</f>
        <v>0</v>
      </c>
      <c r="R309" s="47"/>
      <c r="S309" s="165"/>
      <c r="T309" s="127"/>
      <c r="U309" s="47"/>
      <c r="V309" s="47"/>
      <c r="W309" s="47"/>
      <c r="X309" s="47"/>
      <c r="Y309" s="165"/>
      <c r="Z309" s="127"/>
      <c r="AA309" s="47"/>
      <c r="AB309" s="47"/>
      <c r="AC309" s="47"/>
      <c r="AD309" s="47"/>
      <c r="AE309" s="165"/>
      <c r="AF309" s="127"/>
      <c r="AG309" s="47"/>
      <c r="AH309" s="47"/>
      <c r="AI309" s="47"/>
      <c r="AJ309" s="130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14">
        <f>IF('Encargos e Benefícios'!C308=0,0,'Encargos e Benefícios'!AD308/'Encargos e Benefícios'!C308)</f>
        <v>0</v>
      </c>
      <c r="AO309" s="32">
        <f t="shared" si="4"/>
        <v>0</v>
      </c>
      <c r="AP309" s="31"/>
      <c r="AQ309" s="31"/>
      <c r="AR309" s="203"/>
      <c r="AS309" s="32"/>
    </row>
    <row r="310" spans="1:45" ht="12.75" hidden="1">
      <c r="A310" s="48">
        <v>304</v>
      </c>
      <c r="B310" s="12">
        <f>'Encargos e Benefícios'!B309</f>
        <v>0</v>
      </c>
      <c r="C310" s="10">
        <f>'Encargos e Benefícios'!C309</f>
        <v>0</v>
      </c>
      <c r="D310" s="38"/>
      <c r="E310" s="167"/>
      <c r="F310" s="166"/>
      <c r="G310" s="165"/>
      <c r="H310" s="127"/>
      <c r="I310" s="47">
        <f>'Encargos e Benefícios'!W309*'Gastos com Pessoal'!H310</f>
        <v>0</v>
      </c>
      <c r="J310" s="47">
        <f>'Encargos e Benefícios'!X309*'Gastos com Pessoal'!H310</f>
        <v>0</v>
      </c>
      <c r="K310" s="47">
        <f>'Encargos e Benefícios'!V309*'Gastos com Pessoal'!H310</f>
        <v>0</v>
      </c>
      <c r="L310" s="47"/>
      <c r="M310" s="165">
        <v>46023</v>
      </c>
      <c r="N310" s="127">
        <v>4.4999999999999998E-2</v>
      </c>
      <c r="O310" s="47">
        <f>('Encargos e Benefícios'!W309+'Gastos com Pessoal'!I310)*N310</f>
        <v>0</v>
      </c>
      <c r="P310" s="47">
        <f>('Encargos e Benefícios'!X309+'Gastos com Pessoal'!J310)*N310</f>
        <v>0</v>
      </c>
      <c r="Q310" s="47">
        <f>('Encargos e Benefícios'!V309+'Gastos com Pessoal'!K310)*'Gastos com Pessoal'!N310</f>
        <v>0</v>
      </c>
      <c r="R310" s="47"/>
      <c r="S310" s="165"/>
      <c r="T310" s="127"/>
      <c r="U310" s="47"/>
      <c r="V310" s="47"/>
      <c r="W310" s="47"/>
      <c r="X310" s="47"/>
      <c r="Y310" s="165"/>
      <c r="Z310" s="127"/>
      <c r="AA310" s="47"/>
      <c r="AB310" s="47"/>
      <c r="AC310" s="47"/>
      <c r="AD310" s="47"/>
      <c r="AE310" s="165"/>
      <c r="AF310" s="127"/>
      <c r="AG310" s="47"/>
      <c r="AH310" s="47"/>
      <c r="AI310" s="47"/>
      <c r="AJ310" s="130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14">
        <f>IF('Encargos e Benefícios'!C309=0,0,'Encargos e Benefícios'!AD309/'Encargos e Benefícios'!C309)</f>
        <v>0</v>
      </c>
      <c r="AO310" s="32">
        <f t="shared" si="4"/>
        <v>0</v>
      </c>
      <c r="AP310" s="31"/>
      <c r="AQ310" s="31"/>
      <c r="AR310" s="203"/>
      <c r="AS310" s="32"/>
    </row>
    <row r="311" spans="1:45" ht="12.75" hidden="1">
      <c r="A311" s="48">
        <v>305</v>
      </c>
      <c r="B311" s="12">
        <f>'Encargos e Benefícios'!B310</f>
        <v>0</v>
      </c>
      <c r="C311" s="10">
        <f>'Encargos e Benefícios'!C310</f>
        <v>0</v>
      </c>
      <c r="D311" s="38"/>
      <c r="E311" s="167"/>
      <c r="F311" s="166"/>
      <c r="G311" s="165"/>
      <c r="H311" s="127"/>
      <c r="I311" s="47">
        <f>'Encargos e Benefícios'!W310*'Gastos com Pessoal'!H311</f>
        <v>0</v>
      </c>
      <c r="J311" s="47">
        <f>'Encargos e Benefícios'!X310*'Gastos com Pessoal'!H311</f>
        <v>0</v>
      </c>
      <c r="K311" s="47">
        <f>'Encargos e Benefícios'!V310*'Gastos com Pessoal'!H311</f>
        <v>0</v>
      </c>
      <c r="L311" s="47"/>
      <c r="M311" s="165">
        <v>46023</v>
      </c>
      <c r="N311" s="127">
        <v>4.4999999999999998E-2</v>
      </c>
      <c r="O311" s="47">
        <f>('Encargos e Benefícios'!W310+'Gastos com Pessoal'!I311)*N311</f>
        <v>0</v>
      </c>
      <c r="P311" s="47">
        <f>('Encargos e Benefícios'!X310+'Gastos com Pessoal'!J311)*N311</f>
        <v>0</v>
      </c>
      <c r="Q311" s="47">
        <f>('Encargos e Benefícios'!V310+'Gastos com Pessoal'!K311)*'Gastos com Pessoal'!N311</f>
        <v>0</v>
      </c>
      <c r="R311" s="47"/>
      <c r="S311" s="165"/>
      <c r="T311" s="127"/>
      <c r="U311" s="47"/>
      <c r="V311" s="47"/>
      <c r="W311" s="47"/>
      <c r="X311" s="47"/>
      <c r="Y311" s="165"/>
      <c r="Z311" s="127"/>
      <c r="AA311" s="47"/>
      <c r="AB311" s="47"/>
      <c r="AC311" s="47"/>
      <c r="AD311" s="47"/>
      <c r="AE311" s="165"/>
      <c r="AF311" s="127"/>
      <c r="AG311" s="47"/>
      <c r="AH311" s="47"/>
      <c r="AI311" s="47"/>
      <c r="AJ311" s="130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14">
        <f>IF('Encargos e Benefícios'!C310=0,0,'Encargos e Benefícios'!AD310/'Encargos e Benefícios'!C310)</f>
        <v>0</v>
      </c>
      <c r="AO311" s="32">
        <f t="shared" si="4"/>
        <v>0</v>
      </c>
      <c r="AP311" s="31"/>
      <c r="AQ311" s="31"/>
      <c r="AR311" s="203"/>
      <c r="AS311" s="32"/>
    </row>
    <row r="312" spans="1:45" ht="12.75" hidden="1">
      <c r="A312" s="48">
        <v>306</v>
      </c>
      <c r="B312" s="12">
        <f>'Encargos e Benefícios'!B311</f>
        <v>0</v>
      </c>
      <c r="C312" s="10">
        <f>'Encargos e Benefícios'!C311</f>
        <v>0</v>
      </c>
      <c r="D312" s="38"/>
      <c r="E312" s="167"/>
      <c r="F312" s="166"/>
      <c r="G312" s="165"/>
      <c r="H312" s="127"/>
      <c r="I312" s="47">
        <f>'Encargos e Benefícios'!W311*'Gastos com Pessoal'!H312</f>
        <v>0</v>
      </c>
      <c r="J312" s="47">
        <f>'Encargos e Benefícios'!X311*'Gastos com Pessoal'!H312</f>
        <v>0</v>
      </c>
      <c r="K312" s="47">
        <f>'Encargos e Benefícios'!V311*'Gastos com Pessoal'!H312</f>
        <v>0</v>
      </c>
      <c r="L312" s="47"/>
      <c r="M312" s="165">
        <v>46023</v>
      </c>
      <c r="N312" s="127">
        <v>4.4999999999999998E-2</v>
      </c>
      <c r="O312" s="47">
        <f>('Encargos e Benefícios'!W311+'Gastos com Pessoal'!I312)*N312</f>
        <v>0</v>
      </c>
      <c r="P312" s="47">
        <f>('Encargos e Benefícios'!X311+'Gastos com Pessoal'!J312)*N312</f>
        <v>0</v>
      </c>
      <c r="Q312" s="47">
        <f>('Encargos e Benefícios'!V311+'Gastos com Pessoal'!K312)*'Gastos com Pessoal'!N312</f>
        <v>0</v>
      </c>
      <c r="R312" s="47"/>
      <c r="S312" s="165"/>
      <c r="T312" s="127"/>
      <c r="U312" s="47"/>
      <c r="V312" s="47"/>
      <c r="W312" s="47"/>
      <c r="X312" s="47"/>
      <c r="Y312" s="165"/>
      <c r="Z312" s="127"/>
      <c r="AA312" s="47"/>
      <c r="AB312" s="47"/>
      <c r="AC312" s="47"/>
      <c r="AD312" s="47"/>
      <c r="AE312" s="165"/>
      <c r="AF312" s="127"/>
      <c r="AG312" s="47"/>
      <c r="AH312" s="47"/>
      <c r="AI312" s="47"/>
      <c r="AJ312" s="130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14">
        <f>IF('Encargos e Benefícios'!C311=0,0,'Encargos e Benefícios'!AD311/'Encargos e Benefícios'!C311)</f>
        <v>0</v>
      </c>
      <c r="AO312" s="32">
        <f t="shared" si="4"/>
        <v>0</v>
      </c>
      <c r="AP312" s="31"/>
      <c r="AQ312" s="31"/>
      <c r="AR312" s="203"/>
      <c r="AS312" s="32"/>
    </row>
    <row r="313" spans="1:45" ht="12.75" hidden="1">
      <c r="A313" s="48">
        <v>307</v>
      </c>
      <c r="B313" s="12">
        <f>'Encargos e Benefícios'!B312</f>
        <v>0</v>
      </c>
      <c r="C313" s="10">
        <f>'Encargos e Benefícios'!C312</f>
        <v>0</v>
      </c>
      <c r="D313" s="38"/>
      <c r="E313" s="167"/>
      <c r="F313" s="166"/>
      <c r="G313" s="165"/>
      <c r="H313" s="127"/>
      <c r="I313" s="47">
        <f>'Encargos e Benefícios'!W312*'Gastos com Pessoal'!H313</f>
        <v>0</v>
      </c>
      <c r="J313" s="47">
        <f>'Encargos e Benefícios'!X312*'Gastos com Pessoal'!H313</f>
        <v>0</v>
      </c>
      <c r="K313" s="47">
        <f>'Encargos e Benefícios'!V312*'Gastos com Pessoal'!H313</f>
        <v>0</v>
      </c>
      <c r="L313" s="47"/>
      <c r="M313" s="165">
        <v>46023</v>
      </c>
      <c r="N313" s="127">
        <v>4.4999999999999998E-2</v>
      </c>
      <c r="O313" s="47">
        <f>('Encargos e Benefícios'!W312+'Gastos com Pessoal'!I313)*N313</f>
        <v>0</v>
      </c>
      <c r="P313" s="47">
        <f>('Encargos e Benefícios'!X312+'Gastos com Pessoal'!J313)*N313</f>
        <v>0</v>
      </c>
      <c r="Q313" s="47">
        <f>('Encargos e Benefícios'!V312+'Gastos com Pessoal'!K313)*'Gastos com Pessoal'!N313</f>
        <v>0</v>
      </c>
      <c r="R313" s="47"/>
      <c r="S313" s="165"/>
      <c r="T313" s="127"/>
      <c r="U313" s="47"/>
      <c r="V313" s="47"/>
      <c r="W313" s="47"/>
      <c r="X313" s="47"/>
      <c r="Y313" s="165"/>
      <c r="Z313" s="127"/>
      <c r="AA313" s="47"/>
      <c r="AB313" s="47"/>
      <c r="AC313" s="47"/>
      <c r="AD313" s="47"/>
      <c r="AE313" s="165"/>
      <c r="AF313" s="127"/>
      <c r="AG313" s="47"/>
      <c r="AH313" s="47"/>
      <c r="AI313" s="47"/>
      <c r="AJ313" s="130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14">
        <f>IF('Encargos e Benefícios'!C312=0,0,'Encargos e Benefícios'!AD312/'Encargos e Benefícios'!C312)</f>
        <v>0</v>
      </c>
      <c r="AO313" s="32">
        <f t="shared" si="4"/>
        <v>0</v>
      </c>
      <c r="AP313" s="31"/>
      <c r="AQ313" s="31"/>
      <c r="AR313" s="203"/>
      <c r="AS313" s="32"/>
    </row>
    <row r="314" spans="1:45" ht="12.75" hidden="1">
      <c r="A314" s="48">
        <v>308</v>
      </c>
      <c r="B314" s="12">
        <f>'Encargos e Benefícios'!B313</f>
        <v>0</v>
      </c>
      <c r="C314" s="10">
        <f>'Encargos e Benefícios'!C313</f>
        <v>0</v>
      </c>
      <c r="D314" s="38"/>
      <c r="E314" s="167"/>
      <c r="F314" s="166"/>
      <c r="G314" s="165"/>
      <c r="H314" s="127"/>
      <c r="I314" s="47">
        <f>'Encargos e Benefícios'!W313*'Gastos com Pessoal'!H314</f>
        <v>0</v>
      </c>
      <c r="J314" s="47">
        <f>'Encargos e Benefícios'!X313*'Gastos com Pessoal'!H314</f>
        <v>0</v>
      </c>
      <c r="K314" s="47">
        <f>'Encargos e Benefícios'!V313*'Gastos com Pessoal'!H314</f>
        <v>0</v>
      </c>
      <c r="L314" s="47"/>
      <c r="M314" s="165">
        <v>46023</v>
      </c>
      <c r="N314" s="127">
        <v>4.4999999999999998E-2</v>
      </c>
      <c r="O314" s="47">
        <f>('Encargos e Benefícios'!W313+'Gastos com Pessoal'!I314)*N314</f>
        <v>0</v>
      </c>
      <c r="P314" s="47">
        <f>('Encargos e Benefícios'!X313+'Gastos com Pessoal'!J314)*N314</f>
        <v>0</v>
      </c>
      <c r="Q314" s="47">
        <f>('Encargos e Benefícios'!V313+'Gastos com Pessoal'!K314)*'Gastos com Pessoal'!N314</f>
        <v>0</v>
      </c>
      <c r="R314" s="47"/>
      <c r="S314" s="165"/>
      <c r="T314" s="127"/>
      <c r="U314" s="47"/>
      <c r="V314" s="47"/>
      <c r="W314" s="47"/>
      <c r="X314" s="47"/>
      <c r="Y314" s="165"/>
      <c r="Z314" s="127"/>
      <c r="AA314" s="47"/>
      <c r="AB314" s="47"/>
      <c r="AC314" s="47"/>
      <c r="AD314" s="47"/>
      <c r="AE314" s="165"/>
      <c r="AF314" s="127"/>
      <c r="AG314" s="47"/>
      <c r="AH314" s="47"/>
      <c r="AI314" s="47"/>
      <c r="AJ314" s="130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14">
        <f>IF('Encargos e Benefícios'!C313=0,0,'Encargos e Benefícios'!AD313/'Encargos e Benefícios'!C313)</f>
        <v>0</v>
      </c>
      <c r="AO314" s="32">
        <f t="shared" si="4"/>
        <v>0</v>
      </c>
      <c r="AP314" s="31"/>
      <c r="AQ314" s="31"/>
      <c r="AR314" s="203"/>
      <c r="AS314" s="32"/>
    </row>
    <row r="315" spans="1:45" ht="12.75" hidden="1">
      <c r="A315" s="48">
        <v>309</v>
      </c>
      <c r="B315" s="12">
        <f>'Encargos e Benefícios'!B314</f>
        <v>0</v>
      </c>
      <c r="C315" s="10">
        <f>'Encargos e Benefícios'!C314</f>
        <v>0</v>
      </c>
      <c r="D315" s="38"/>
      <c r="E315" s="167"/>
      <c r="F315" s="166"/>
      <c r="G315" s="165"/>
      <c r="H315" s="127"/>
      <c r="I315" s="47">
        <f>'Encargos e Benefícios'!W314*'Gastos com Pessoal'!H315</f>
        <v>0</v>
      </c>
      <c r="J315" s="47">
        <f>'Encargos e Benefícios'!X314*'Gastos com Pessoal'!H315</f>
        <v>0</v>
      </c>
      <c r="K315" s="47">
        <f>'Encargos e Benefícios'!V314*'Gastos com Pessoal'!H315</f>
        <v>0</v>
      </c>
      <c r="L315" s="47"/>
      <c r="M315" s="165">
        <v>46023</v>
      </c>
      <c r="N315" s="127">
        <v>4.4999999999999998E-2</v>
      </c>
      <c r="O315" s="47">
        <f>('Encargos e Benefícios'!W314+'Gastos com Pessoal'!I315)*N315</f>
        <v>0</v>
      </c>
      <c r="P315" s="47">
        <f>('Encargos e Benefícios'!X314+'Gastos com Pessoal'!J315)*N315</f>
        <v>0</v>
      </c>
      <c r="Q315" s="47">
        <f>('Encargos e Benefícios'!V314+'Gastos com Pessoal'!K315)*'Gastos com Pessoal'!N315</f>
        <v>0</v>
      </c>
      <c r="R315" s="47"/>
      <c r="S315" s="165"/>
      <c r="T315" s="127"/>
      <c r="U315" s="47"/>
      <c r="V315" s="47"/>
      <c r="W315" s="47"/>
      <c r="X315" s="47"/>
      <c r="Y315" s="165"/>
      <c r="Z315" s="127"/>
      <c r="AA315" s="47"/>
      <c r="AB315" s="47"/>
      <c r="AC315" s="47"/>
      <c r="AD315" s="47"/>
      <c r="AE315" s="165"/>
      <c r="AF315" s="127"/>
      <c r="AG315" s="47"/>
      <c r="AH315" s="47"/>
      <c r="AI315" s="47"/>
      <c r="AJ315" s="130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14">
        <f>IF('Encargos e Benefícios'!C314=0,0,'Encargos e Benefícios'!AD314/'Encargos e Benefícios'!C314)</f>
        <v>0</v>
      </c>
      <c r="AO315" s="32">
        <f t="shared" si="4"/>
        <v>0</v>
      </c>
      <c r="AP315" s="31"/>
      <c r="AQ315" s="31"/>
      <c r="AR315" s="203"/>
      <c r="AS315" s="32"/>
    </row>
    <row r="316" spans="1:45" ht="12.75" hidden="1">
      <c r="A316" s="48">
        <v>310</v>
      </c>
      <c r="B316" s="12">
        <f>'Encargos e Benefícios'!B315</f>
        <v>0</v>
      </c>
      <c r="C316" s="10">
        <f>'Encargos e Benefícios'!C315</f>
        <v>0</v>
      </c>
      <c r="D316" s="38"/>
      <c r="E316" s="167"/>
      <c r="F316" s="166"/>
      <c r="G316" s="165"/>
      <c r="H316" s="127"/>
      <c r="I316" s="47">
        <f>'Encargos e Benefícios'!W315*'Gastos com Pessoal'!H316</f>
        <v>0</v>
      </c>
      <c r="J316" s="47">
        <f>'Encargos e Benefícios'!X315*'Gastos com Pessoal'!H316</f>
        <v>0</v>
      </c>
      <c r="K316" s="47">
        <f>'Encargos e Benefícios'!V315*'Gastos com Pessoal'!H316</f>
        <v>0</v>
      </c>
      <c r="L316" s="47"/>
      <c r="M316" s="165">
        <v>46023</v>
      </c>
      <c r="N316" s="127">
        <v>4.4999999999999998E-2</v>
      </c>
      <c r="O316" s="47">
        <f>('Encargos e Benefícios'!W315+'Gastos com Pessoal'!I316)*N316</f>
        <v>0</v>
      </c>
      <c r="P316" s="47">
        <f>('Encargos e Benefícios'!X315+'Gastos com Pessoal'!J316)*N316</f>
        <v>0</v>
      </c>
      <c r="Q316" s="47">
        <f>('Encargos e Benefícios'!V315+'Gastos com Pessoal'!K316)*'Gastos com Pessoal'!N316</f>
        <v>0</v>
      </c>
      <c r="R316" s="47"/>
      <c r="S316" s="165"/>
      <c r="T316" s="127"/>
      <c r="U316" s="47"/>
      <c r="V316" s="47"/>
      <c r="W316" s="47"/>
      <c r="X316" s="47"/>
      <c r="Y316" s="165"/>
      <c r="Z316" s="127"/>
      <c r="AA316" s="47"/>
      <c r="AB316" s="47"/>
      <c r="AC316" s="47"/>
      <c r="AD316" s="47"/>
      <c r="AE316" s="165"/>
      <c r="AF316" s="127"/>
      <c r="AG316" s="47"/>
      <c r="AH316" s="47"/>
      <c r="AI316" s="47"/>
      <c r="AJ316" s="130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14">
        <f>IF('Encargos e Benefícios'!C315=0,0,'Encargos e Benefícios'!AD315/'Encargos e Benefícios'!C315)</f>
        <v>0</v>
      </c>
      <c r="AO316" s="32">
        <f t="shared" si="4"/>
        <v>0</v>
      </c>
      <c r="AP316" s="31"/>
      <c r="AQ316" s="31"/>
      <c r="AR316" s="203"/>
      <c r="AS316" s="32"/>
    </row>
    <row r="317" spans="1:45" ht="12.75" hidden="1">
      <c r="A317" s="48">
        <v>311</v>
      </c>
      <c r="B317" s="12">
        <f>'Encargos e Benefícios'!B316</f>
        <v>0</v>
      </c>
      <c r="C317" s="10">
        <f>'Encargos e Benefícios'!C316</f>
        <v>0</v>
      </c>
      <c r="D317" s="38"/>
      <c r="E317" s="167"/>
      <c r="F317" s="166"/>
      <c r="G317" s="165"/>
      <c r="H317" s="127"/>
      <c r="I317" s="47">
        <f>'Encargos e Benefícios'!W316*'Gastos com Pessoal'!H317</f>
        <v>0</v>
      </c>
      <c r="J317" s="47">
        <f>'Encargos e Benefícios'!X316*'Gastos com Pessoal'!H317</f>
        <v>0</v>
      </c>
      <c r="K317" s="47">
        <f>'Encargos e Benefícios'!V316*'Gastos com Pessoal'!H317</f>
        <v>0</v>
      </c>
      <c r="L317" s="47"/>
      <c r="M317" s="165">
        <v>46023</v>
      </c>
      <c r="N317" s="127">
        <v>4.4999999999999998E-2</v>
      </c>
      <c r="O317" s="47">
        <f>('Encargos e Benefícios'!W316+'Gastos com Pessoal'!I317)*N317</f>
        <v>0</v>
      </c>
      <c r="P317" s="47">
        <f>('Encargos e Benefícios'!X316+'Gastos com Pessoal'!J317)*N317</f>
        <v>0</v>
      </c>
      <c r="Q317" s="47">
        <f>('Encargos e Benefícios'!V316+'Gastos com Pessoal'!K317)*'Gastos com Pessoal'!N317</f>
        <v>0</v>
      </c>
      <c r="R317" s="47"/>
      <c r="S317" s="165"/>
      <c r="T317" s="127"/>
      <c r="U317" s="47"/>
      <c r="V317" s="47"/>
      <c r="W317" s="47"/>
      <c r="X317" s="47"/>
      <c r="Y317" s="165"/>
      <c r="Z317" s="127"/>
      <c r="AA317" s="47"/>
      <c r="AB317" s="47"/>
      <c r="AC317" s="47"/>
      <c r="AD317" s="47"/>
      <c r="AE317" s="165"/>
      <c r="AF317" s="127"/>
      <c r="AG317" s="47"/>
      <c r="AH317" s="47"/>
      <c r="AI317" s="47"/>
      <c r="AJ317" s="130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14">
        <f>IF('Encargos e Benefícios'!C316=0,0,'Encargos e Benefícios'!AD316/'Encargos e Benefícios'!C316)</f>
        <v>0</v>
      </c>
      <c r="AO317" s="32">
        <f t="shared" si="4"/>
        <v>0</v>
      </c>
      <c r="AP317" s="31"/>
      <c r="AQ317" s="31"/>
      <c r="AR317" s="203"/>
      <c r="AS317" s="32"/>
    </row>
    <row r="318" spans="1:45" ht="12.75" hidden="1">
      <c r="A318" s="48">
        <v>312</v>
      </c>
      <c r="B318" s="12">
        <f>'Encargos e Benefícios'!B317</f>
        <v>0</v>
      </c>
      <c r="C318" s="10">
        <f>'Encargos e Benefícios'!C317</f>
        <v>0</v>
      </c>
      <c r="D318" s="38"/>
      <c r="E318" s="167"/>
      <c r="F318" s="166"/>
      <c r="G318" s="165"/>
      <c r="H318" s="127"/>
      <c r="I318" s="47">
        <f>'Encargos e Benefícios'!W317*'Gastos com Pessoal'!H318</f>
        <v>0</v>
      </c>
      <c r="J318" s="47">
        <f>'Encargos e Benefícios'!X317*'Gastos com Pessoal'!H318</f>
        <v>0</v>
      </c>
      <c r="K318" s="47">
        <f>'Encargos e Benefícios'!V317*'Gastos com Pessoal'!H318</f>
        <v>0</v>
      </c>
      <c r="L318" s="47"/>
      <c r="M318" s="165">
        <v>46023</v>
      </c>
      <c r="N318" s="127">
        <v>4.4999999999999998E-2</v>
      </c>
      <c r="O318" s="47">
        <f>('Encargos e Benefícios'!W317+'Gastos com Pessoal'!I318)*N318</f>
        <v>0</v>
      </c>
      <c r="P318" s="47">
        <f>('Encargos e Benefícios'!X317+'Gastos com Pessoal'!J318)*N318</f>
        <v>0</v>
      </c>
      <c r="Q318" s="47">
        <f>('Encargos e Benefícios'!V317+'Gastos com Pessoal'!K318)*'Gastos com Pessoal'!N318</f>
        <v>0</v>
      </c>
      <c r="R318" s="47"/>
      <c r="S318" s="165"/>
      <c r="T318" s="127"/>
      <c r="U318" s="47"/>
      <c r="V318" s="47"/>
      <c r="W318" s="47"/>
      <c r="X318" s="47"/>
      <c r="Y318" s="165"/>
      <c r="Z318" s="127"/>
      <c r="AA318" s="47"/>
      <c r="AB318" s="47"/>
      <c r="AC318" s="47"/>
      <c r="AD318" s="47"/>
      <c r="AE318" s="165"/>
      <c r="AF318" s="127"/>
      <c r="AG318" s="47"/>
      <c r="AH318" s="47"/>
      <c r="AI318" s="47"/>
      <c r="AJ318" s="130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14">
        <f>IF('Encargos e Benefícios'!C317=0,0,'Encargos e Benefícios'!AD317/'Encargos e Benefícios'!C317)</f>
        <v>0</v>
      </c>
      <c r="AO318" s="32">
        <f t="shared" si="4"/>
        <v>0</v>
      </c>
      <c r="AP318" s="31"/>
      <c r="AQ318" s="31"/>
      <c r="AR318" s="203"/>
      <c r="AS318" s="32"/>
    </row>
    <row r="319" spans="1:45" ht="12.75" hidden="1">
      <c r="A319" s="48">
        <v>313</v>
      </c>
      <c r="B319" s="12">
        <f>'Encargos e Benefícios'!B318</f>
        <v>0</v>
      </c>
      <c r="C319" s="10">
        <f>'Encargos e Benefícios'!C318</f>
        <v>0</v>
      </c>
      <c r="D319" s="38"/>
      <c r="E319" s="167"/>
      <c r="F319" s="166"/>
      <c r="G319" s="165"/>
      <c r="H319" s="127"/>
      <c r="I319" s="47">
        <f>'Encargos e Benefícios'!W318*'Gastos com Pessoal'!H319</f>
        <v>0</v>
      </c>
      <c r="J319" s="47">
        <f>'Encargos e Benefícios'!X318*'Gastos com Pessoal'!H319</f>
        <v>0</v>
      </c>
      <c r="K319" s="47">
        <f>'Encargos e Benefícios'!V318*'Gastos com Pessoal'!H319</f>
        <v>0</v>
      </c>
      <c r="L319" s="47"/>
      <c r="M319" s="165">
        <v>46023</v>
      </c>
      <c r="N319" s="127">
        <v>4.4999999999999998E-2</v>
      </c>
      <c r="O319" s="47">
        <f>('Encargos e Benefícios'!W318+'Gastos com Pessoal'!I319)*N319</f>
        <v>0</v>
      </c>
      <c r="P319" s="47">
        <f>('Encargos e Benefícios'!X318+'Gastos com Pessoal'!J319)*N319</f>
        <v>0</v>
      </c>
      <c r="Q319" s="47">
        <f>('Encargos e Benefícios'!V318+'Gastos com Pessoal'!K319)*'Gastos com Pessoal'!N319</f>
        <v>0</v>
      </c>
      <c r="R319" s="47"/>
      <c r="S319" s="165"/>
      <c r="T319" s="127"/>
      <c r="U319" s="47"/>
      <c r="V319" s="47"/>
      <c r="W319" s="47"/>
      <c r="X319" s="47"/>
      <c r="Y319" s="165"/>
      <c r="Z319" s="127"/>
      <c r="AA319" s="47"/>
      <c r="AB319" s="47"/>
      <c r="AC319" s="47"/>
      <c r="AD319" s="47"/>
      <c r="AE319" s="165"/>
      <c r="AF319" s="127"/>
      <c r="AG319" s="47"/>
      <c r="AH319" s="47"/>
      <c r="AI319" s="47"/>
      <c r="AJ319" s="130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14">
        <f>IF('Encargos e Benefícios'!C318=0,0,'Encargos e Benefícios'!AD318/'Encargos e Benefícios'!C318)</f>
        <v>0</v>
      </c>
      <c r="AO319" s="32">
        <f t="shared" si="4"/>
        <v>0</v>
      </c>
      <c r="AP319" s="31"/>
      <c r="AQ319" s="31"/>
      <c r="AR319" s="203"/>
      <c r="AS319" s="32"/>
    </row>
    <row r="320" spans="1:45" ht="12.75" hidden="1">
      <c r="A320" s="48">
        <v>314</v>
      </c>
      <c r="B320" s="12">
        <f>'Encargos e Benefícios'!B319</f>
        <v>0</v>
      </c>
      <c r="C320" s="10">
        <f>'Encargos e Benefícios'!C319</f>
        <v>0</v>
      </c>
      <c r="D320" s="38"/>
      <c r="E320" s="167"/>
      <c r="F320" s="166"/>
      <c r="G320" s="165"/>
      <c r="H320" s="127"/>
      <c r="I320" s="47">
        <f>'Encargos e Benefícios'!W319*'Gastos com Pessoal'!H320</f>
        <v>0</v>
      </c>
      <c r="J320" s="47">
        <f>'Encargos e Benefícios'!X319*'Gastos com Pessoal'!H320</f>
        <v>0</v>
      </c>
      <c r="K320" s="47">
        <f>'Encargos e Benefícios'!V319*'Gastos com Pessoal'!H320</f>
        <v>0</v>
      </c>
      <c r="L320" s="47"/>
      <c r="M320" s="165">
        <v>46023</v>
      </c>
      <c r="N320" s="127">
        <v>4.4999999999999998E-2</v>
      </c>
      <c r="O320" s="47">
        <f>('Encargos e Benefícios'!W319+'Gastos com Pessoal'!I320)*N320</f>
        <v>0</v>
      </c>
      <c r="P320" s="47">
        <f>('Encargos e Benefícios'!X319+'Gastos com Pessoal'!J320)*N320</f>
        <v>0</v>
      </c>
      <c r="Q320" s="47">
        <f>('Encargos e Benefícios'!V319+'Gastos com Pessoal'!K320)*'Gastos com Pessoal'!N320</f>
        <v>0</v>
      </c>
      <c r="R320" s="47"/>
      <c r="S320" s="165"/>
      <c r="T320" s="127"/>
      <c r="U320" s="47"/>
      <c r="V320" s="47"/>
      <c r="W320" s="47"/>
      <c r="X320" s="47"/>
      <c r="Y320" s="165"/>
      <c r="Z320" s="127"/>
      <c r="AA320" s="47"/>
      <c r="AB320" s="47"/>
      <c r="AC320" s="47"/>
      <c r="AD320" s="47"/>
      <c r="AE320" s="165"/>
      <c r="AF320" s="127"/>
      <c r="AG320" s="47"/>
      <c r="AH320" s="47"/>
      <c r="AI320" s="47"/>
      <c r="AJ320" s="130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14">
        <f>IF('Encargos e Benefícios'!C319=0,0,'Encargos e Benefícios'!AD319/'Encargos e Benefícios'!C319)</f>
        <v>0</v>
      </c>
      <c r="AO320" s="32">
        <f t="shared" si="4"/>
        <v>0</v>
      </c>
      <c r="AP320" s="31"/>
      <c r="AQ320" s="31"/>
      <c r="AR320" s="203"/>
      <c r="AS320" s="32"/>
    </row>
    <row r="321" spans="1:45" ht="12.75" hidden="1">
      <c r="A321" s="48">
        <v>315</v>
      </c>
      <c r="B321" s="12">
        <f>'Encargos e Benefícios'!B320</f>
        <v>0</v>
      </c>
      <c r="C321" s="10">
        <f>'Encargos e Benefícios'!C320</f>
        <v>0</v>
      </c>
      <c r="D321" s="38"/>
      <c r="E321" s="167"/>
      <c r="F321" s="166"/>
      <c r="G321" s="165"/>
      <c r="H321" s="127"/>
      <c r="I321" s="47">
        <f>'Encargos e Benefícios'!W320*'Gastos com Pessoal'!H321</f>
        <v>0</v>
      </c>
      <c r="J321" s="47">
        <f>'Encargos e Benefícios'!X320*'Gastos com Pessoal'!H321</f>
        <v>0</v>
      </c>
      <c r="K321" s="47">
        <f>'Encargos e Benefícios'!V320*'Gastos com Pessoal'!H321</f>
        <v>0</v>
      </c>
      <c r="L321" s="47"/>
      <c r="M321" s="165">
        <v>46023</v>
      </c>
      <c r="N321" s="127">
        <v>4.4999999999999998E-2</v>
      </c>
      <c r="O321" s="47">
        <f>('Encargos e Benefícios'!W320+'Gastos com Pessoal'!I321)*N321</f>
        <v>0</v>
      </c>
      <c r="P321" s="47">
        <f>('Encargos e Benefícios'!X320+'Gastos com Pessoal'!J321)*N321</f>
        <v>0</v>
      </c>
      <c r="Q321" s="47">
        <f>('Encargos e Benefícios'!V320+'Gastos com Pessoal'!K321)*'Gastos com Pessoal'!N321</f>
        <v>0</v>
      </c>
      <c r="R321" s="47"/>
      <c r="S321" s="165"/>
      <c r="T321" s="127"/>
      <c r="U321" s="47"/>
      <c r="V321" s="47"/>
      <c r="W321" s="47"/>
      <c r="X321" s="47"/>
      <c r="Y321" s="165"/>
      <c r="Z321" s="127"/>
      <c r="AA321" s="47"/>
      <c r="AB321" s="47"/>
      <c r="AC321" s="47"/>
      <c r="AD321" s="47"/>
      <c r="AE321" s="165"/>
      <c r="AF321" s="127"/>
      <c r="AG321" s="47"/>
      <c r="AH321" s="47"/>
      <c r="AI321" s="47"/>
      <c r="AJ321" s="130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14">
        <f>IF('Encargos e Benefícios'!C320=0,0,'Encargos e Benefícios'!AD320/'Encargos e Benefícios'!C320)</f>
        <v>0</v>
      </c>
      <c r="AO321" s="32">
        <f t="shared" si="4"/>
        <v>0</v>
      </c>
      <c r="AP321" s="31"/>
      <c r="AQ321" s="31"/>
      <c r="AR321" s="203"/>
      <c r="AS321" s="32"/>
    </row>
    <row r="322" spans="1:45" ht="12.75" hidden="1">
      <c r="A322" s="48">
        <v>316</v>
      </c>
      <c r="B322" s="12">
        <f>'Encargos e Benefícios'!B321</f>
        <v>0</v>
      </c>
      <c r="C322" s="10">
        <f>'Encargos e Benefícios'!C321</f>
        <v>0</v>
      </c>
      <c r="D322" s="38"/>
      <c r="E322" s="167"/>
      <c r="F322" s="166"/>
      <c r="G322" s="165"/>
      <c r="H322" s="127"/>
      <c r="I322" s="47">
        <f>'Encargos e Benefícios'!W321*'Gastos com Pessoal'!H322</f>
        <v>0</v>
      </c>
      <c r="J322" s="47">
        <f>'Encargos e Benefícios'!X321*'Gastos com Pessoal'!H322</f>
        <v>0</v>
      </c>
      <c r="K322" s="47">
        <f>'Encargos e Benefícios'!V321*'Gastos com Pessoal'!H322</f>
        <v>0</v>
      </c>
      <c r="L322" s="47"/>
      <c r="M322" s="165">
        <v>46023</v>
      </c>
      <c r="N322" s="127">
        <v>4.4999999999999998E-2</v>
      </c>
      <c r="O322" s="47">
        <f>('Encargos e Benefícios'!W321+'Gastos com Pessoal'!I322)*N322</f>
        <v>0</v>
      </c>
      <c r="P322" s="47">
        <f>('Encargos e Benefícios'!X321+'Gastos com Pessoal'!J322)*N322</f>
        <v>0</v>
      </c>
      <c r="Q322" s="47">
        <f>('Encargos e Benefícios'!V321+'Gastos com Pessoal'!K322)*'Gastos com Pessoal'!N322</f>
        <v>0</v>
      </c>
      <c r="R322" s="47"/>
      <c r="S322" s="165"/>
      <c r="T322" s="127"/>
      <c r="U322" s="47"/>
      <c r="V322" s="47"/>
      <c r="W322" s="47"/>
      <c r="X322" s="47"/>
      <c r="Y322" s="165"/>
      <c r="Z322" s="127"/>
      <c r="AA322" s="47"/>
      <c r="AB322" s="47"/>
      <c r="AC322" s="47"/>
      <c r="AD322" s="47"/>
      <c r="AE322" s="165"/>
      <c r="AF322" s="127"/>
      <c r="AG322" s="47"/>
      <c r="AH322" s="47"/>
      <c r="AI322" s="47"/>
      <c r="AJ322" s="130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14">
        <f>IF('Encargos e Benefícios'!C321=0,0,'Encargos e Benefícios'!AD321/'Encargos e Benefícios'!C321)</f>
        <v>0</v>
      </c>
      <c r="AO322" s="32">
        <f t="shared" si="4"/>
        <v>0</v>
      </c>
      <c r="AP322" s="31"/>
      <c r="AQ322" s="31"/>
      <c r="AR322" s="203"/>
      <c r="AS322" s="32"/>
    </row>
    <row r="323" spans="1:45" ht="12.75" hidden="1">
      <c r="A323" s="48">
        <v>317</v>
      </c>
      <c r="B323" s="12">
        <f>'Encargos e Benefícios'!B322</f>
        <v>0</v>
      </c>
      <c r="C323" s="10">
        <f>'Encargos e Benefícios'!C322</f>
        <v>0</v>
      </c>
      <c r="D323" s="38"/>
      <c r="E323" s="167"/>
      <c r="F323" s="166"/>
      <c r="G323" s="165"/>
      <c r="H323" s="127"/>
      <c r="I323" s="47">
        <f>'Encargos e Benefícios'!W322*'Gastos com Pessoal'!H323</f>
        <v>0</v>
      </c>
      <c r="J323" s="47">
        <f>'Encargos e Benefícios'!X322*'Gastos com Pessoal'!H323</f>
        <v>0</v>
      </c>
      <c r="K323" s="47">
        <f>'Encargos e Benefícios'!V322*'Gastos com Pessoal'!H323</f>
        <v>0</v>
      </c>
      <c r="L323" s="47"/>
      <c r="M323" s="165">
        <v>46023</v>
      </c>
      <c r="N323" s="127">
        <v>4.4999999999999998E-2</v>
      </c>
      <c r="O323" s="47">
        <f>('Encargos e Benefícios'!W322+'Gastos com Pessoal'!I323)*N323</f>
        <v>0</v>
      </c>
      <c r="P323" s="47">
        <f>('Encargos e Benefícios'!X322+'Gastos com Pessoal'!J323)*N323</f>
        <v>0</v>
      </c>
      <c r="Q323" s="47">
        <f>('Encargos e Benefícios'!V322+'Gastos com Pessoal'!K323)*'Gastos com Pessoal'!N323</f>
        <v>0</v>
      </c>
      <c r="R323" s="47"/>
      <c r="S323" s="165"/>
      <c r="T323" s="127"/>
      <c r="U323" s="47"/>
      <c r="V323" s="47"/>
      <c r="W323" s="47"/>
      <c r="X323" s="47"/>
      <c r="Y323" s="165"/>
      <c r="Z323" s="127"/>
      <c r="AA323" s="47"/>
      <c r="AB323" s="47"/>
      <c r="AC323" s="47"/>
      <c r="AD323" s="47"/>
      <c r="AE323" s="165"/>
      <c r="AF323" s="127"/>
      <c r="AG323" s="47"/>
      <c r="AH323" s="47"/>
      <c r="AI323" s="47"/>
      <c r="AJ323" s="130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14">
        <f>IF('Encargos e Benefícios'!C322=0,0,'Encargos e Benefícios'!AD322/'Encargos e Benefícios'!C322)</f>
        <v>0</v>
      </c>
      <c r="AO323" s="32">
        <f t="shared" si="4"/>
        <v>0</v>
      </c>
      <c r="AP323" s="31"/>
      <c r="AQ323" s="31"/>
      <c r="AR323" s="203"/>
      <c r="AS323" s="32"/>
    </row>
    <row r="324" spans="1:45" ht="12.75" hidden="1">
      <c r="A324" s="48">
        <v>318</v>
      </c>
      <c r="B324" s="12">
        <f>'Encargos e Benefícios'!B323</f>
        <v>0</v>
      </c>
      <c r="C324" s="10">
        <f>'Encargos e Benefícios'!C323</f>
        <v>0</v>
      </c>
      <c r="D324" s="38"/>
      <c r="E324" s="167"/>
      <c r="F324" s="166"/>
      <c r="G324" s="165"/>
      <c r="H324" s="127"/>
      <c r="I324" s="47">
        <f>'Encargos e Benefícios'!W323*'Gastos com Pessoal'!H324</f>
        <v>0</v>
      </c>
      <c r="J324" s="47">
        <f>'Encargos e Benefícios'!X323*'Gastos com Pessoal'!H324</f>
        <v>0</v>
      </c>
      <c r="K324" s="47">
        <f>'Encargos e Benefícios'!V323*'Gastos com Pessoal'!H324</f>
        <v>0</v>
      </c>
      <c r="L324" s="47"/>
      <c r="M324" s="165">
        <v>46023</v>
      </c>
      <c r="N324" s="127">
        <v>4.4999999999999998E-2</v>
      </c>
      <c r="O324" s="47">
        <f>('Encargos e Benefícios'!W323+'Gastos com Pessoal'!I324)*N324</f>
        <v>0</v>
      </c>
      <c r="P324" s="47">
        <f>('Encargos e Benefícios'!X323+'Gastos com Pessoal'!J324)*N324</f>
        <v>0</v>
      </c>
      <c r="Q324" s="47">
        <f>('Encargos e Benefícios'!V323+'Gastos com Pessoal'!K324)*'Gastos com Pessoal'!N324</f>
        <v>0</v>
      </c>
      <c r="R324" s="47"/>
      <c r="S324" s="165"/>
      <c r="T324" s="127"/>
      <c r="U324" s="47"/>
      <c r="V324" s="47"/>
      <c r="W324" s="47"/>
      <c r="X324" s="47"/>
      <c r="Y324" s="165"/>
      <c r="Z324" s="127"/>
      <c r="AA324" s="47"/>
      <c r="AB324" s="47"/>
      <c r="AC324" s="47"/>
      <c r="AD324" s="47"/>
      <c r="AE324" s="165"/>
      <c r="AF324" s="127"/>
      <c r="AG324" s="47"/>
      <c r="AH324" s="47"/>
      <c r="AI324" s="47"/>
      <c r="AJ324" s="130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14">
        <f>IF('Encargos e Benefícios'!C323=0,0,'Encargos e Benefícios'!AD323/'Encargos e Benefícios'!C323)</f>
        <v>0</v>
      </c>
      <c r="AO324" s="32">
        <f t="shared" si="4"/>
        <v>0</v>
      </c>
      <c r="AP324" s="31"/>
      <c r="AQ324" s="31"/>
      <c r="AR324" s="203"/>
      <c r="AS324" s="32"/>
    </row>
    <row r="325" spans="1:45" ht="12.75" hidden="1">
      <c r="A325" s="48">
        <v>319</v>
      </c>
      <c r="B325" s="12">
        <f>'Encargos e Benefícios'!B324</f>
        <v>0</v>
      </c>
      <c r="C325" s="10">
        <f>'Encargos e Benefícios'!C324</f>
        <v>0</v>
      </c>
      <c r="D325" s="38"/>
      <c r="E325" s="167"/>
      <c r="F325" s="166"/>
      <c r="G325" s="165"/>
      <c r="H325" s="127"/>
      <c r="I325" s="47">
        <f>'Encargos e Benefícios'!W324*'Gastos com Pessoal'!H325</f>
        <v>0</v>
      </c>
      <c r="J325" s="47">
        <f>'Encargos e Benefícios'!X324*'Gastos com Pessoal'!H325</f>
        <v>0</v>
      </c>
      <c r="K325" s="47">
        <f>'Encargos e Benefícios'!V324*'Gastos com Pessoal'!H325</f>
        <v>0</v>
      </c>
      <c r="L325" s="47"/>
      <c r="M325" s="165">
        <v>46023</v>
      </c>
      <c r="N325" s="127">
        <v>4.4999999999999998E-2</v>
      </c>
      <c r="O325" s="47">
        <f>('Encargos e Benefícios'!W324+'Gastos com Pessoal'!I325)*N325</f>
        <v>0</v>
      </c>
      <c r="P325" s="47">
        <f>('Encargos e Benefícios'!X324+'Gastos com Pessoal'!J325)*N325</f>
        <v>0</v>
      </c>
      <c r="Q325" s="47">
        <f>('Encargos e Benefícios'!V324+'Gastos com Pessoal'!K325)*'Gastos com Pessoal'!N325</f>
        <v>0</v>
      </c>
      <c r="R325" s="47"/>
      <c r="S325" s="165"/>
      <c r="T325" s="127"/>
      <c r="U325" s="47"/>
      <c r="V325" s="47"/>
      <c r="W325" s="47"/>
      <c r="X325" s="47"/>
      <c r="Y325" s="165"/>
      <c r="Z325" s="127"/>
      <c r="AA325" s="47"/>
      <c r="AB325" s="47"/>
      <c r="AC325" s="47"/>
      <c r="AD325" s="47"/>
      <c r="AE325" s="165"/>
      <c r="AF325" s="127"/>
      <c r="AG325" s="47"/>
      <c r="AH325" s="47"/>
      <c r="AI325" s="47"/>
      <c r="AJ325" s="130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14">
        <f>IF('Encargos e Benefícios'!C324=0,0,'Encargos e Benefícios'!AD324/'Encargos e Benefícios'!C324)</f>
        <v>0</v>
      </c>
      <c r="AO325" s="32">
        <f t="shared" si="4"/>
        <v>0</v>
      </c>
      <c r="AP325" s="31"/>
      <c r="AQ325" s="31"/>
      <c r="AR325" s="203"/>
      <c r="AS325" s="32"/>
    </row>
    <row r="326" spans="1:45" ht="12.75" hidden="1">
      <c r="A326" s="48">
        <v>320</v>
      </c>
      <c r="B326" s="12">
        <f>'Encargos e Benefícios'!B325</f>
        <v>0</v>
      </c>
      <c r="C326" s="10">
        <f>'Encargos e Benefícios'!C325</f>
        <v>0</v>
      </c>
      <c r="D326" s="38"/>
      <c r="E326" s="167"/>
      <c r="F326" s="166"/>
      <c r="G326" s="165"/>
      <c r="H326" s="127"/>
      <c r="I326" s="47">
        <f>'Encargos e Benefícios'!W325*'Gastos com Pessoal'!H326</f>
        <v>0</v>
      </c>
      <c r="J326" s="47">
        <f>'Encargos e Benefícios'!X325*'Gastos com Pessoal'!H326</f>
        <v>0</v>
      </c>
      <c r="K326" s="47">
        <f>'Encargos e Benefícios'!V325*'Gastos com Pessoal'!H326</f>
        <v>0</v>
      </c>
      <c r="L326" s="47"/>
      <c r="M326" s="165">
        <v>46023</v>
      </c>
      <c r="N326" s="127">
        <v>4.4999999999999998E-2</v>
      </c>
      <c r="O326" s="47">
        <f>('Encargos e Benefícios'!W325+'Gastos com Pessoal'!I326)*N326</f>
        <v>0</v>
      </c>
      <c r="P326" s="47">
        <f>('Encargos e Benefícios'!X325+'Gastos com Pessoal'!J326)*N326</f>
        <v>0</v>
      </c>
      <c r="Q326" s="47">
        <f>('Encargos e Benefícios'!V325+'Gastos com Pessoal'!K326)*'Gastos com Pessoal'!N326</f>
        <v>0</v>
      </c>
      <c r="R326" s="47"/>
      <c r="S326" s="165"/>
      <c r="T326" s="127"/>
      <c r="U326" s="47"/>
      <c r="V326" s="47"/>
      <c r="W326" s="47"/>
      <c r="X326" s="47"/>
      <c r="Y326" s="165"/>
      <c r="Z326" s="127"/>
      <c r="AA326" s="47"/>
      <c r="AB326" s="47"/>
      <c r="AC326" s="47"/>
      <c r="AD326" s="47"/>
      <c r="AE326" s="165"/>
      <c r="AF326" s="127"/>
      <c r="AG326" s="47"/>
      <c r="AH326" s="47"/>
      <c r="AI326" s="47"/>
      <c r="AJ326" s="130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14">
        <f>IF('Encargos e Benefícios'!C325=0,0,'Encargos e Benefícios'!AD325/'Encargos e Benefícios'!C325)</f>
        <v>0</v>
      </c>
      <c r="AO326" s="32">
        <f t="shared" si="4"/>
        <v>0</v>
      </c>
      <c r="AP326" s="31"/>
      <c r="AQ326" s="31"/>
      <c r="AR326" s="203"/>
      <c r="AS326" s="32"/>
    </row>
    <row r="327" spans="1:45" ht="12.75" hidden="1">
      <c r="A327" s="48">
        <v>321</v>
      </c>
      <c r="B327" s="12">
        <f>'Encargos e Benefícios'!B326</f>
        <v>0</v>
      </c>
      <c r="C327" s="10">
        <f>'Encargos e Benefícios'!C326</f>
        <v>0</v>
      </c>
      <c r="D327" s="38"/>
      <c r="E327" s="167"/>
      <c r="F327" s="166"/>
      <c r="G327" s="165"/>
      <c r="H327" s="127"/>
      <c r="I327" s="47">
        <f>'Encargos e Benefícios'!W326*'Gastos com Pessoal'!H327</f>
        <v>0</v>
      </c>
      <c r="J327" s="47">
        <f>'Encargos e Benefícios'!X326*'Gastos com Pessoal'!H327</f>
        <v>0</v>
      </c>
      <c r="K327" s="47">
        <f>'Encargos e Benefícios'!V326*'Gastos com Pessoal'!H327</f>
        <v>0</v>
      </c>
      <c r="L327" s="47"/>
      <c r="M327" s="165">
        <v>46023</v>
      </c>
      <c r="N327" s="127">
        <v>4.4999999999999998E-2</v>
      </c>
      <c r="O327" s="47">
        <f>('Encargos e Benefícios'!W326+'Gastos com Pessoal'!I327)*N327</f>
        <v>0</v>
      </c>
      <c r="P327" s="47">
        <f>('Encargos e Benefícios'!X326+'Gastos com Pessoal'!J327)*N327</f>
        <v>0</v>
      </c>
      <c r="Q327" s="47">
        <f>('Encargos e Benefícios'!V326+'Gastos com Pessoal'!K327)*'Gastos com Pessoal'!N327</f>
        <v>0</v>
      </c>
      <c r="R327" s="47"/>
      <c r="S327" s="165"/>
      <c r="T327" s="127"/>
      <c r="U327" s="47"/>
      <c r="V327" s="47"/>
      <c r="W327" s="47"/>
      <c r="X327" s="47"/>
      <c r="Y327" s="165"/>
      <c r="Z327" s="127"/>
      <c r="AA327" s="47"/>
      <c r="AB327" s="47"/>
      <c r="AC327" s="47"/>
      <c r="AD327" s="47"/>
      <c r="AE327" s="165"/>
      <c r="AF327" s="127"/>
      <c r="AG327" s="47"/>
      <c r="AH327" s="47"/>
      <c r="AI327" s="47"/>
      <c r="AJ327" s="130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14">
        <f>IF('Encargos e Benefícios'!C326=0,0,'Encargos e Benefícios'!AD326/'Encargos e Benefícios'!C326)</f>
        <v>0</v>
      </c>
      <c r="AO327" s="32">
        <f t="shared" si="4"/>
        <v>0</v>
      </c>
      <c r="AP327" s="31"/>
      <c r="AQ327" s="31"/>
      <c r="AR327" s="203"/>
      <c r="AS327" s="32"/>
    </row>
    <row r="328" spans="1:45" ht="12.75" hidden="1">
      <c r="A328" s="48">
        <v>322</v>
      </c>
      <c r="B328" s="12">
        <f>'Encargos e Benefícios'!B327</f>
        <v>0</v>
      </c>
      <c r="C328" s="10">
        <f>'Encargos e Benefícios'!C327</f>
        <v>0</v>
      </c>
      <c r="D328" s="38"/>
      <c r="E328" s="167"/>
      <c r="F328" s="166"/>
      <c r="G328" s="165"/>
      <c r="H328" s="127"/>
      <c r="I328" s="47">
        <f>'Encargos e Benefícios'!W327*'Gastos com Pessoal'!H328</f>
        <v>0</v>
      </c>
      <c r="J328" s="47">
        <f>'Encargos e Benefícios'!X327*'Gastos com Pessoal'!H328</f>
        <v>0</v>
      </c>
      <c r="K328" s="47">
        <f>'Encargos e Benefícios'!V327*'Gastos com Pessoal'!H328</f>
        <v>0</v>
      </c>
      <c r="L328" s="47"/>
      <c r="M328" s="165">
        <v>46023</v>
      </c>
      <c r="N328" s="127">
        <v>4.4999999999999998E-2</v>
      </c>
      <c r="O328" s="47">
        <f>('Encargos e Benefícios'!W327+'Gastos com Pessoal'!I328)*N328</f>
        <v>0</v>
      </c>
      <c r="P328" s="47">
        <f>('Encargos e Benefícios'!X327+'Gastos com Pessoal'!J328)*N328</f>
        <v>0</v>
      </c>
      <c r="Q328" s="47">
        <f>('Encargos e Benefícios'!V327+'Gastos com Pessoal'!K328)*'Gastos com Pessoal'!N328</f>
        <v>0</v>
      </c>
      <c r="R328" s="47"/>
      <c r="S328" s="165"/>
      <c r="T328" s="127"/>
      <c r="U328" s="47"/>
      <c r="V328" s="47"/>
      <c r="W328" s="47"/>
      <c r="X328" s="47"/>
      <c r="Y328" s="165"/>
      <c r="Z328" s="127"/>
      <c r="AA328" s="47"/>
      <c r="AB328" s="47"/>
      <c r="AC328" s="47"/>
      <c r="AD328" s="47"/>
      <c r="AE328" s="165"/>
      <c r="AF328" s="127"/>
      <c r="AG328" s="47"/>
      <c r="AH328" s="47"/>
      <c r="AI328" s="47"/>
      <c r="AJ328" s="130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14">
        <f>IF('Encargos e Benefícios'!C327=0,0,'Encargos e Benefícios'!AD327/'Encargos e Benefícios'!C327)</f>
        <v>0</v>
      </c>
      <c r="AO328" s="32">
        <f t="shared" si="4"/>
        <v>0</v>
      </c>
      <c r="AP328" s="31"/>
      <c r="AQ328" s="31"/>
      <c r="AR328" s="203"/>
      <c r="AS328" s="32"/>
    </row>
    <row r="329" spans="1:45" ht="12.75" hidden="1">
      <c r="A329" s="48">
        <v>323</v>
      </c>
      <c r="B329" s="12">
        <f>'Encargos e Benefícios'!B328</f>
        <v>0</v>
      </c>
      <c r="C329" s="10">
        <f>'Encargos e Benefícios'!C328</f>
        <v>0</v>
      </c>
      <c r="D329" s="38"/>
      <c r="E329" s="167"/>
      <c r="F329" s="166"/>
      <c r="G329" s="165"/>
      <c r="H329" s="127"/>
      <c r="I329" s="47">
        <f>'Encargos e Benefícios'!W328*'Gastos com Pessoal'!H329</f>
        <v>0</v>
      </c>
      <c r="J329" s="47">
        <f>'Encargos e Benefícios'!X328*'Gastos com Pessoal'!H329</f>
        <v>0</v>
      </c>
      <c r="K329" s="47">
        <f>'Encargos e Benefícios'!V328*'Gastos com Pessoal'!H329</f>
        <v>0</v>
      </c>
      <c r="L329" s="47"/>
      <c r="M329" s="165">
        <v>46023</v>
      </c>
      <c r="N329" s="127">
        <v>4.4999999999999998E-2</v>
      </c>
      <c r="O329" s="47">
        <f>('Encargos e Benefícios'!W328+'Gastos com Pessoal'!I329)*N329</f>
        <v>0</v>
      </c>
      <c r="P329" s="47">
        <f>('Encargos e Benefícios'!X328+'Gastos com Pessoal'!J329)*N329</f>
        <v>0</v>
      </c>
      <c r="Q329" s="47">
        <f>('Encargos e Benefícios'!V328+'Gastos com Pessoal'!K329)*'Gastos com Pessoal'!N329</f>
        <v>0</v>
      </c>
      <c r="R329" s="47"/>
      <c r="S329" s="165"/>
      <c r="T329" s="127"/>
      <c r="U329" s="47"/>
      <c r="V329" s="47"/>
      <c r="W329" s="47"/>
      <c r="X329" s="47"/>
      <c r="Y329" s="165"/>
      <c r="Z329" s="127"/>
      <c r="AA329" s="47"/>
      <c r="AB329" s="47"/>
      <c r="AC329" s="47"/>
      <c r="AD329" s="47"/>
      <c r="AE329" s="165"/>
      <c r="AF329" s="127"/>
      <c r="AG329" s="47"/>
      <c r="AH329" s="47"/>
      <c r="AI329" s="47"/>
      <c r="AJ329" s="130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14">
        <f>IF('Encargos e Benefícios'!C328=0,0,'Encargos e Benefícios'!AD328/'Encargos e Benefícios'!C328)</f>
        <v>0</v>
      </c>
      <c r="AO329" s="32">
        <f t="shared" ref="AO329:AO392" si="5">SUM(AP329:AQ329)/2</f>
        <v>0</v>
      </c>
      <c r="AP329" s="31"/>
      <c r="AQ329" s="31"/>
      <c r="AR329" s="203"/>
      <c r="AS329" s="32"/>
    </row>
    <row r="330" spans="1:45" ht="12.75" hidden="1">
      <c r="A330" s="48">
        <v>324</v>
      </c>
      <c r="B330" s="12">
        <f>'Encargos e Benefícios'!B329</f>
        <v>0</v>
      </c>
      <c r="C330" s="10">
        <f>'Encargos e Benefícios'!C329</f>
        <v>0</v>
      </c>
      <c r="D330" s="38"/>
      <c r="E330" s="167"/>
      <c r="F330" s="166"/>
      <c r="G330" s="165"/>
      <c r="H330" s="127"/>
      <c r="I330" s="47">
        <f>'Encargos e Benefícios'!W329*'Gastos com Pessoal'!H330</f>
        <v>0</v>
      </c>
      <c r="J330" s="47">
        <f>'Encargos e Benefícios'!X329*'Gastos com Pessoal'!H330</f>
        <v>0</v>
      </c>
      <c r="K330" s="47">
        <f>'Encargos e Benefícios'!V329*'Gastos com Pessoal'!H330</f>
        <v>0</v>
      </c>
      <c r="L330" s="47"/>
      <c r="M330" s="165">
        <v>46023</v>
      </c>
      <c r="N330" s="127">
        <v>4.4999999999999998E-2</v>
      </c>
      <c r="O330" s="47">
        <f>('Encargos e Benefícios'!W329+'Gastos com Pessoal'!I330)*N330</f>
        <v>0</v>
      </c>
      <c r="P330" s="47">
        <f>('Encargos e Benefícios'!X329+'Gastos com Pessoal'!J330)*N330</f>
        <v>0</v>
      </c>
      <c r="Q330" s="47">
        <f>('Encargos e Benefícios'!V329+'Gastos com Pessoal'!K330)*'Gastos com Pessoal'!N330</f>
        <v>0</v>
      </c>
      <c r="R330" s="47"/>
      <c r="S330" s="165"/>
      <c r="T330" s="127"/>
      <c r="U330" s="47"/>
      <c r="V330" s="47"/>
      <c r="W330" s="47"/>
      <c r="X330" s="47"/>
      <c r="Y330" s="165"/>
      <c r="Z330" s="127"/>
      <c r="AA330" s="47"/>
      <c r="AB330" s="47"/>
      <c r="AC330" s="47"/>
      <c r="AD330" s="47"/>
      <c r="AE330" s="165"/>
      <c r="AF330" s="127"/>
      <c r="AG330" s="47"/>
      <c r="AH330" s="47"/>
      <c r="AI330" s="47"/>
      <c r="AJ330" s="130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14">
        <f>IF('Encargos e Benefícios'!C329=0,0,'Encargos e Benefícios'!AD329/'Encargos e Benefícios'!C329)</f>
        <v>0</v>
      </c>
      <c r="AO330" s="32">
        <f t="shared" si="5"/>
        <v>0</v>
      </c>
      <c r="AP330" s="31"/>
      <c r="AQ330" s="31"/>
      <c r="AR330" s="203"/>
      <c r="AS330" s="32"/>
    </row>
    <row r="331" spans="1:45" ht="12.75" hidden="1">
      <c r="A331" s="48">
        <v>325</v>
      </c>
      <c r="B331" s="12">
        <f>'Encargos e Benefícios'!B330</f>
        <v>0</v>
      </c>
      <c r="C331" s="10">
        <f>'Encargos e Benefícios'!C330</f>
        <v>0</v>
      </c>
      <c r="D331" s="38"/>
      <c r="E331" s="167"/>
      <c r="F331" s="166"/>
      <c r="G331" s="165"/>
      <c r="H331" s="127"/>
      <c r="I331" s="47">
        <f>'Encargos e Benefícios'!W330*'Gastos com Pessoal'!H331</f>
        <v>0</v>
      </c>
      <c r="J331" s="47">
        <f>'Encargos e Benefícios'!X330*'Gastos com Pessoal'!H331</f>
        <v>0</v>
      </c>
      <c r="K331" s="47">
        <f>'Encargos e Benefícios'!V330*'Gastos com Pessoal'!H331</f>
        <v>0</v>
      </c>
      <c r="L331" s="47"/>
      <c r="M331" s="165">
        <v>46023</v>
      </c>
      <c r="N331" s="127">
        <v>4.4999999999999998E-2</v>
      </c>
      <c r="O331" s="47">
        <f>('Encargos e Benefícios'!W330+'Gastos com Pessoal'!I331)*N331</f>
        <v>0</v>
      </c>
      <c r="P331" s="47">
        <f>('Encargos e Benefícios'!X330+'Gastos com Pessoal'!J331)*N331</f>
        <v>0</v>
      </c>
      <c r="Q331" s="47">
        <f>('Encargos e Benefícios'!V330+'Gastos com Pessoal'!K331)*'Gastos com Pessoal'!N331</f>
        <v>0</v>
      </c>
      <c r="R331" s="47"/>
      <c r="S331" s="165"/>
      <c r="T331" s="127"/>
      <c r="U331" s="47"/>
      <c r="V331" s="47"/>
      <c r="W331" s="47"/>
      <c r="X331" s="47"/>
      <c r="Y331" s="165"/>
      <c r="Z331" s="127"/>
      <c r="AA331" s="47"/>
      <c r="AB331" s="47"/>
      <c r="AC331" s="47"/>
      <c r="AD331" s="47"/>
      <c r="AE331" s="165"/>
      <c r="AF331" s="127"/>
      <c r="AG331" s="47"/>
      <c r="AH331" s="47"/>
      <c r="AI331" s="47"/>
      <c r="AJ331" s="130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14">
        <f>IF('Encargos e Benefícios'!C330=0,0,'Encargos e Benefícios'!AD330/'Encargos e Benefícios'!C330)</f>
        <v>0</v>
      </c>
      <c r="AO331" s="32">
        <f t="shared" si="5"/>
        <v>0</v>
      </c>
      <c r="AP331" s="31"/>
      <c r="AQ331" s="31"/>
      <c r="AR331" s="203"/>
      <c r="AS331" s="32"/>
    </row>
    <row r="332" spans="1:45" ht="12.75" hidden="1">
      <c r="A332" s="48">
        <v>326</v>
      </c>
      <c r="B332" s="12">
        <f>'Encargos e Benefícios'!B331</f>
        <v>0</v>
      </c>
      <c r="C332" s="10">
        <f>'Encargos e Benefícios'!C331</f>
        <v>0</v>
      </c>
      <c r="D332" s="38"/>
      <c r="E332" s="167"/>
      <c r="F332" s="166"/>
      <c r="G332" s="165"/>
      <c r="H332" s="127"/>
      <c r="I332" s="47">
        <f>'Encargos e Benefícios'!W331*'Gastos com Pessoal'!H332</f>
        <v>0</v>
      </c>
      <c r="J332" s="47">
        <f>'Encargos e Benefícios'!X331*'Gastos com Pessoal'!H332</f>
        <v>0</v>
      </c>
      <c r="K332" s="47">
        <f>'Encargos e Benefícios'!V331*'Gastos com Pessoal'!H332</f>
        <v>0</v>
      </c>
      <c r="L332" s="47"/>
      <c r="M332" s="165">
        <v>46023</v>
      </c>
      <c r="N332" s="127">
        <v>4.4999999999999998E-2</v>
      </c>
      <c r="O332" s="47">
        <f>('Encargos e Benefícios'!W331+'Gastos com Pessoal'!I332)*N332</f>
        <v>0</v>
      </c>
      <c r="P332" s="47">
        <f>('Encargos e Benefícios'!X331+'Gastos com Pessoal'!J332)*N332</f>
        <v>0</v>
      </c>
      <c r="Q332" s="47">
        <f>('Encargos e Benefícios'!V331+'Gastos com Pessoal'!K332)*'Gastos com Pessoal'!N332</f>
        <v>0</v>
      </c>
      <c r="R332" s="47"/>
      <c r="S332" s="165"/>
      <c r="T332" s="127"/>
      <c r="U332" s="47"/>
      <c r="V332" s="47"/>
      <c r="W332" s="47"/>
      <c r="X332" s="47"/>
      <c r="Y332" s="165"/>
      <c r="Z332" s="127"/>
      <c r="AA332" s="47"/>
      <c r="AB332" s="47"/>
      <c r="AC332" s="47"/>
      <c r="AD332" s="47"/>
      <c r="AE332" s="165"/>
      <c r="AF332" s="127"/>
      <c r="AG332" s="47"/>
      <c r="AH332" s="47"/>
      <c r="AI332" s="47"/>
      <c r="AJ332" s="130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14">
        <f>IF('Encargos e Benefícios'!C331=0,0,'Encargos e Benefícios'!AD331/'Encargos e Benefícios'!C331)</f>
        <v>0</v>
      </c>
      <c r="AO332" s="32">
        <f t="shared" si="5"/>
        <v>0</v>
      </c>
      <c r="AP332" s="31"/>
      <c r="AQ332" s="31"/>
      <c r="AR332" s="203"/>
      <c r="AS332" s="32"/>
    </row>
    <row r="333" spans="1:45" ht="12.75" hidden="1">
      <c r="A333" s="48">
        <v>327</v>
      </c>
      <c r="B333" s="12">
        <f>'Encargos e Benefícios'!B332</f>
        <v>0</v>
      </c>
      <c r="C333" s="10">
        <f>'Encargos e Benefícios'!C332</f>
        <v>0</v>
      </c>
      <c r="D333" s="38"/>
      <c r="E333" s="167"/>
      <c r="F333" s="166"/>
      <c r="G333" s="165"/>
      <c r="H333" s="127"/>
      <c r="I333" s="47">
        <f>'Encargos e Benefícios'!W332*'Gastos com Pessoal'!H333</f>
        <v>0</v>
      </c>
      <c r="J333" s="47">
        <f>'Encargos e Benefícios'!X332*'Gastos com Pessoal'!H333</f>
        <v>0</v>
      </c>
      <c r="K333" s="47">
        <f>'Encargos e Benefícios'!V332*'Gastos com Pessoal'!H333</f>
        <v>0</v>
      </c>
      <c r="L333" s="47"/>
      <c r="M333" s="165">
        <v>46023</v>
      </c>
      <c r="N333" s="127">
        <v>4.4999999999999998E-2</v>
      </c>
      <c r="O333" s="47">
        <f>('Encargos e Benefícios'!W332+'Gastos com Pessoal'!I333)*N333</f>
        <v>0</v>
      </c>
      <c r="P333" s="47">
        <f>('Encargos e Benefícios'!X332+'Gastos com Pessoal'!J333)*N333</f>
        <v>0</v>
      </c>
      <c r="Q333" s="47">
        <f>('Encargos e Benefícios'!V332+'Gastos com Pessoal'!K333)*'Gastos com Pessoal'!N333</f>
        <v>0</v>
      </c>
      <c r="R333" s="47"/>
      <c r="S333" s="165"/>
      <c r="T333" s="127"/>
      <c r="U333" s="47"/>
      <c r="V333" s="47"/>
      <c r="W333" s="47"/>
      <c r="X333" s="47"/>
      <c r="Y333" s="165"/>
      <c r="Z333" s="127"/>
      <c r="AA333" s="47"/>
      <c r="AB333" s="47"/>
      <c r="AC333" s="47"/>
      <c r="AD333" s="47"/>
      <c r="AE333" s="165"/>
      <c r="AF333" s="127"/>
      <c r="AG333" s="47"/>
      <c r="AH333" s="47"/>
      <c r="AI333" s="47"/>
      <c r="AJ333" s="130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14">
        <f>IF('Encargos e Benefícios'!C332=0,0,'Encargos e Benefícios'!AD332/'Encargos e Benefícios'!C332)</f>
        <v>0</v>
      </c>
      <c r="AO333" s="32">
        <f t="shared" si="5"/>
        <v>0</v>
      </c>
      <c r="AP333" s="31"/>
      <c r="AQ333" s="31"/>
      <c r="AR333" s="203"/>
      <c r="AS333" s="32"/>
    </row>
    <row r="334" spans="1:45" ht="12.75" hidden="1">
      <c r="A334" s="48">
        <v>328</v>
      </c>
      <c r="B334" s="12">
        <f>'Encargos e Benefícios'!B333</f>
        <v>0</v>
      </c>
      <c r="C334" s="10">
        <f>'Encargos e Benefícios'!C333</f>
        <v>0</v>
      </c>
      <c r="D334" s="38"/>
      <c r="E334" s="167"/>
      <c r="F334" s="166"/>
      <c r="G334" s="165"/>
      <c r="H334" s="127"/>
      <c r="I334" s="47">
        <f>'Encargos e Benefícios'!W333*'Gastos com Pessoal'!H334</f>
        <v>0</v>
      </c>
      <c r="J334" s="47">
        <f>'Encargos e Benefícios'!X333*'Gastos com Pessoal'!H334</f>
        <v>0</v>
      </c>
      <c r="K334" s="47">
        <f>'Encargos e Benefícios'!V333*'Gastos com Pessoal'!H334</f>
        <v>0</v>
      </c>
      <c r="L334" s="47"/>
      <c r="M334" s="165">
        <v>46023</v>
      </c>
      <c r="N334" s="127">
        <v>4.4999999999999998E-2</v>
      </c>
      <c r="O334" s="47">
        <f>('Encargos e Benefícios'!W333+'Gastos com Pessoal'!I334)*N334</f>
        <v>0</v>
      </c>
      <c r="P334" s="47">
        <f>('Encargos e Benefícios'!X333+'Gastos com Pessoal'!J334)*N334</f>
        <v>0</v>
      </c>
      <c r="Q334" s="47">
        <f>('Encargos e Benefícios'!V333+'Gastos com Pessoal'!K334)*'Gastos com Pessoal'!N334</f>
        <v>0</v>
      </c>
      <c r="R334" s="47"/>
      <c r="S334" s="165"/>
      <c r="T334" s="127"/>
      <c r="U334" s="47"/>
      <c r="V334" s="47"/>
      <c r="W334" s="47"/>
      <c r="X334" s="47"/>
      <c r="Y334" s="165"/>
      <c r="Z334" s="127"/>
      <c r="AA334" s="47"/>
      <c r="AB334" s="47"/>
      <c r="AC334" s="47"/>
      <c r="AD334" s="47"/>
      <c r="AE334" s="165"/>
      <c r="AF334" s="127"/>
      <c r="AG334" s="47"/>
      <c r="AH334" s="47"/>
      <c r="AI334" s="47"/>
      <c r="AJ334" s="130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14">
        <f>IF('Encargos e Benefícios'!C333=0,0,'Encargos e Benefícios'!AD333/'Encargos e Benefícios'!C333)</f>
        <v>0</v>
      </c>
      <c r="AO334" s="32">
        <f t="shared" si="5"/>
        <v>0</v>
      </c>
      <c r="AP334" s="31"/>
      <c r="AQ334" s="31"/>
      <c r="AR334" s="203"/>
      <c r="AS334" s="32"/>
    </row>
    <row r="335" spans="1:45" ht="12.75" hidden="1">
      <c r="A335" s="48">
        <v>329</v>
      </c>
      <c r="B335" s="12">
        <f>'Encargos e Benefícios'!B334</f>
        <v>0</v>
      </c>
      <c r="C335" s="10">
        <f>'Encargos e Benefícios'!C334</f>
        <v>0</v>
      </c>
      <c r="D335" s="38"/>
      <c r="E335" s="167"/>
      <c r="F335" s="166"/>
      <c r="G335" s="165"/>
      <c r="H335" s="127"/>
      <c r="I335" s="47">
        <f>'Encargos e Benefícios'!W334*'Gastos com Pessoal'!H335</f>
        <v>0</v>
      </c>
      <c r="J335" s="47">
        <f>'Encargos e Benefícios'!X334*'Gastos com Pessoal'!H335</f>
        <v>0</v>
      </c>
      <c r="K335" s="47">
        <f>'Encargos e Benefícios'!V334*'Gastos com Pessoal'!H335</f>
        <v>0</v>
      </c>
      <c r="L335" s="47"/>
      <c r="M335" s="165">
        <v>46023</v>
      </c>
      <c r="N335" s="127">
        <v>4.4999999999999998E-2</v>
      </c>
      <c r="O335" s="47">
        <f>('Encargos e Benefícios'!W334+'Gastos com Pessoal'!I335)*N335</f>
        <v>0</v>
      </c>
      <c r="P335" s="47">
        <f>('Encargos e Benefícios'!X334+'Gastos com Pessoal'!J335)*N335</f>
        <v>0</v>
      </c>
      <c r="Q335" s="47">
        <f>('Encargos e Benefícios'!V334+'Gastos com Pessoal'!K335)*'Gastos com Pessoal'!N335</f>
        <v>0</v>
      </c>
      <c r="R335" s="47"/>
      <c r="S335" s="165"/>
      <c r="T335" s="127"/>
      <c r="U335" s="47"/>
      <c r="V335" s="47"/>
      <c r="W335" s="47"/>
      <c r="X335" s="47"/>
      <c r="Y335" s="165"/>
      <c r="Z335" s="127"/>
      <c r="AA335" s="47"/>
      <c r="AB335" s="47"/>
      <c r="AC335" s="47"/>
      <c r="AD335" s="47"/>
      <c r="AE335" s="165"/>
      <c r="AF335" s="127"/>
      <c r="AG335" s="47"/>
      <c r="AH335" s="47"/>
      <c r="AI335" s="47"/>
      <c r="AJ335" s="130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14">
        <f>IF('Encargos e Benefícios'!C334=0,0,'Encargos e Benefícios'!AD334/'Encargos e Benefícios'!C334)</f>
        <v>0</v>
      </c>
      <c r="AO335" s="32">
        <f t="shared" si="5"/>
        <v>0</v>
      </c>
      <c r="AP335" s="31"/>
      <c r="AQ335" s="31"/>
      <c r="AR335" s="203"/>
      <c r="AS335" s="32"/>
    </row>
    <row r="336" spans="1:45" ht="12.75" hidden="1">
      <c r="A336" s="48">
        <v>330</v>
      </c>
      <c r="B336" s="12">
        <f>'Encargos e Benefícios'!B335</f>
        <v>0</v>
      </c>
      <c r="C336" s="10">
        <f>'Encargos e Benefícios'!C335</f>
        <v>0</v>
      </c>
      <c r="D336" s="38"/>
      <c r="E336" s="167"/>
      <c r="F336" s="166"/>
      <c r="G336" s="165"/>
      <c r="H336" s="127"/>
      <c r="I336" s="47">
        <f>'Encargos e Benefícios'!W335*'Gastos com Pessoal'!H336</f>
        <v>0</v>
      </c>
      <c r="J336" s="47">
        <f>'Encargos e Benefícios'!X335*'Gastos com Pessoal'!H336</f>
        <v>0</v>
      </c>
      <c r="K336" s="47">
        <f>'Encargos e Benefícios'!V335*'Gastos com Pessoal'!H336</f>
        <v>0</v>
      </c>
      <c r="L336" s="47"/>
      <c r="M336" s="165">
        <v>46023</v>
      </c>
      <c r="N336" s="127">
        <v>4.4999999999999998E-2</v>
      </c>
      <c r="O336" s="47">
        <f>('Encargos e Benefícios'!W335+'Gastos com Pessoal'!I336)*N336</f>
        <v>0</v>
      </c>
      <c r="P336" s="47">
        <f>('Encargos e Benefícios'!X335+'Gastos com Pessoal'!J336)*N336</f>
        <v>0</v>
      </c>
      <c r="Q336" s="47">
        <f>('Encargos e Benefícios'!V335+'Gastos com Pessoal'!K336)*'Gastos com Pessoal'!N336</f>
        <v>0</v>
      </c>
      <c r="R336" s="47"/>
      <c r="S336" s="165"/>
      <c r="T336" s="127"/>
      <c r="U336" s="47"/>
      <c r="V336" s="47"/>
      <c r="W336" s="47"/>
      <c r="X336" s="47"/>
      <c r="Y336" s="165"/>
      <c r="Z336" s="127"/>
      <c r="AA336" s="47"/>
      <c r="AB336" s="47"/>
      <c r="AC336" s="47"/>
      <c r="AD336" s="47"/>
      <c r="AE336" s="165"/>
      <c r="AF336" s="127"/>
      <c r="AG336" s="47"/>
      <c r="AH336" s="47"/>
      <c r="AI336" s="47"/>
      <c r="AJ336" s="130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14">
        <f>IF('Encargos e Benefícios'!C335=0,0,'Encargos e Benefícios'!AD335/'Encargos e Benefícios'!C335)</f>
        <v>0</v>
      </c>
      <c r="AO336" s="32">
        <f t="shared" si="5"/>
        <v>0</v>
      </c>
      <c r="AP336" s="31"/>
      <c r="AQ336" s="31"/>
      <c r="AR336" s="203"/>
      <c r="AS336" s="32"/>
    </row>
    <row r="337" spans="1:45" ht="12.75" hidden="1">
      <c r="A337" s="48">
        <v>331</v>
      </c>
      <c r="B337" s="12">
        <f>'Encargos e Benefícios'!B336</f>
        <v>0</v>
      </c>
      <c r="C337" s="10">
        <f>'Encargos e Benefícios'!C336</f>
        <v>0</v>
      </c>
      <c r="D337" s="38"/>
      <c r="E337" s="167"/>
      <c r="F337" s="166"/>
      <c r="G337" s="165"/>
      <c r="H337" s="127"/>
      <c r="I337" s="47">
        <f>'Encargos e Benefícios'!W336*'Gastos com Pessoal'!H337</f>
        <v>0</v>
      </c>
      <c r="J337" s="47">
        <f>'Encargos e Benefícios'!X336*'Gastos com Pessoal'!H337</f>
        <v>0</v>
      </c>
      <c r="K337" s="47">
        <f>'Encargos e Benefícios'!V336*'Gastos com Pessoal'!H337</f>
        <v>0</v>
      </c>
      <c r="L337" s="47"/>
      <c r="M337" s="165">
        <v>46023</v>
      </c>
      <c r="N337" s="127">
        <v>4.4999999999999998E-2</v>
      </c>
      <c r="O337" s="47">
        <f>('Encargos e Benefícios'!W336+'Gastos com Pessoal'!I337)*N337</f>
        <v>0</v>
      </c>
      <c r="P337" s="47">
        <f>('Encargos e Benefícios'!X336+'Gastos com Pessoal'!J337)*N337</f>
        <v>0</v>
      </c>
      <c r="Q337" s="47">
        <f>('Encargos e Benefícios'!V336+'Gastos com Pessoal'!K337)*'Gastos com Pessoal'!N337</f>
        <v>0</v>
      </c>
      <c r="R337" s="47"/>
      <c r="S337" s="165"/>
      <c r="T337" s="127"/>
      <c r="U337" s="47"/>
      <c r="V337" s="47"/>
      <c r="W337" s="47"/>
      <c r="X337" s="47"/>
      <c r="Y337" s="165"/>
      <c r="Z337" s="127"/>
      <c r="AA337" s="47"/>
      <c r="AB337" s="47"/>
      <c r="AC337" s="47"/>
      <c r="AD337" s="47"/>
      <c r="AE337" s="165"/>
      <c r="AF337" s="127"/>
      <c r="AG337" s="47"/>
      <c r="AH337" s="47"/>
      <c r="AI337" s="47"/>
      <c r="AJ337" s="130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14">
        <f>IF('Encargos e Benefícios'!C336=0,0,'Encargos e Benefícios'!AD336/'Encargos e Benefícios'!C336)</f>
        <v>0</v>
      </c>
      <c r="AO337" s="32">
        <f t="shared" si="5"/>
        <v>0</v>
      </c>
      <c r="AP337" s="31"/>
      <c r="AQ337" s="31"/>
      <c r="AR337" s="203"/>
      <c r="AS337" s="32"/>
    </row>
    <row r="338" spans="1:45" ht="12.75" hidden="1">
      <c r="A338" s="48">
        <v>332</v>
      </c>
      <c r="B338" s="12">
        <f>'Encargos e Benefícios'!B337</f>
        <v>0</v>
      </c>
      <c r="C338" s="10">
        <f>'Encargos e Benefícios'!C337</f>
        <v>0</v>
      </c>
      <c r="D338" s="38"/>
      <c r="E338" s="167"/>
      <c r="F338" s="166"/>
      <c r="G338" s="165"/>
      <c r="H338" s="127"/>
      <c r="I338" s="47">
        <f>'Encargos e Benefícios'!W337*'Gastos com Pessoal'!H338</f>
        <v>0</v>
      </c>
      <c r="J338" s="47">
        <f>'Encargos e Benefícios'!X337*'Gastos com Pessoal'!H338</f>
        <v>0</v>
      </c>
      <c r="K338" s="47">
        <f>'Encargos e Benefícios'!V337*'Gastos com Pessoal'!H338</f>
        <v>0</v>
      </c>
      <c r="L338" s="47"/>
      <c r="M338" s="165">
        <v>46023</v>
      </c>
      <c r="N338" s="127">
        <v>4.4999999999999998E-2</v>
      </c>
      <c r="O338" s="47">
        <f>('Encargos e Benefícios'!W337+'Gastos com Pessoal'!I338)*N338</f>
        <v>0</v>
      </c>
      <c r="P338" s="47">
        <f>('Encargos e Benefícios'!X337+'Gastos com Pessoal'!J338)*N338</f>
        <v>0</v>
      </c>
      <c r="Q338" s="47">
        <f>('Encargos e Benefícios'!V337+'Gastos com Pessoal'!K338)*'Gastos com Pessoal'!N338</f>
        <v>0</v>
      </c>
      <c r="R338" s="47"/>
      <c r="S338" s="165"/>
      <c r="T338" s="127"/>
      <c r="U338" s="47"/>
      <c r="V338" s="47"/>
      <c r="W338" s="47"/>
      <c r="X338" s="47"/>
      <c r="Y338" s="165"/>
      <c r="Z338" s="127"/>
      <c r="AA338" s="47"/>
      <c r="AB338" s="47"/>
      <c r="AC338" s="47"/>
      <c r="AD338" s="47"/>
      <c r="AE338" s="165"/>
      <c r="AF338" s="127"/>
      <c r="AG338" s="47"/>
      <c r="AH338" s="47"/>
      <c r="AI338" s="47"/>
      <c r="AJ338" s="130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14">
        <f>IF('Encargos e Benefícios'!C337=0,0,'Encargos e Benefícios'!AD337/'Encargos e Benefícios'!C337)</f>
        <v>0</v>
      </c>
      <c r="AO338" s="32">
        <f t="shared" si="5"/>
        <v>0</v>
      </c>
      <c r="AP338" s="31"/>
      <c r="AQ338" s="31"/>
      <c r="AR338" s="203"/>
      <c r="AS338" s="32"/>
    </row>
    <row r="339" spans="1:45" ht="12.75" hidden="1">
      <c r="A339" s="48">
        <v>333</v>
      </c>
      <c r="B339" s="12">
        <f>'Encargos e Benefícios'!B338</f>
        <v>0</v>
      </c>
      <c r="C339" s="10">
        <f>'Encargos e Benefícios'!C338</f>
        <v>0</v>
      </c>
      <c r="D339" s="38"/>
      <c r="E339" s="167"/>
      <c r="F339" s="166"/>
      <c r="G339" s="165"/>
      <c r="H339" s="127"/>
      <c r="I339" s="47">
        <f>'Encargos e Benefícios'!W338*'Gastos com Pessoal'!H339</f>
        <v>0</v>
      </c>
      <c r="J339" s="47">
        <f>'Encargos e Benefícios'!X338*'Gastos com Pessoal'!H339</f>
        <v>0</v>
      </c>
      <c r="K339" s="47">
        <f>'Encargos e Benefícios'!V338*'Gastos com Pessoal'!H339</f>
        <v>0</v>
      </c>
      <c r="L339" s="47"/>
      <c r="M339" s="165">
        <v>46023</v>
      </c>
      <c r="N339" s="127">
        <v>4.4999999999999998E-2</v>
      </c>
      <c r="O339" s="47">
        <f>('Encargos e Benefícios'!W338+'Gastos com Pessoal'!I339)*N339</f>
        <v>0</v>
      </c>
      <c r="P339" s="47">
        <f>('Encargos e Benefícios'!X338+'Gastos com Pessoal'!J339)*N339</f>
        <v>0</v>
      </c>
      <c r="Q339" s="47">
        <f>('Encargos e Benefícios'!V338+'Gastos com Pessoal'!K339)*'Gastos com Pessoal'!N339</f>
        <v>0</v>
      </c>
      <c r="R339" s="47"/>
      <c r="S339" s="165"/>
      <c r="T339" s="127"/>
      <c r="U339" s="47"/>
      <c r="V339" s="47"/>
      <c r="W339" s="47"/>
      <c r="X339" s="47"/>
      <c r="Y339" s="165"/>
      <c r="Z339" s="127"/>
      <c r="AA339" s="47"/>
      <c r="AB339" s="47"/>
      <c r="AC339" s="47"/>
      <c r="AD339" s="47"/>
      <c r="AE339" s="165"/>
      <c r="AF339" s="127"/>
      <c r="AG339" s="47"/>
      <c r="AH339" s="47"/>
      <c r="AI339" s="47"/>
      <c r="AJ339" s="130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14">
        <f>IF('Encargos e Benefícios'!C338=0,0,'Encargos e Benefícios'!AD338/'Encargos e Benefícios'!C338)</f>
        <v>0</v>
      </c>
      <c r="AO339" s="32">
        <f t="shared" si="5"/>
        <v>0</v>
      </c>
      <c r="AP339" s="31"/>
      <c r="AQ339" s="31"/>
      <c r="AR339" s="203"/>
      <c r="AS339" s="32"/>
    </row>
    <row r="340" spans="1:45" ht="12.75" hidden="1">
      <c r="A340" s="48">
        <v>334</v>
      </c>
      <c r="B340" s="12">
        <f>'Encargos e Benefícios'!B339</f>
        <v>0</v>
      </c>
      <c r="C340" s="10">
        <f>'Encargos e Benefícios'!C339</f>
        <v>0</v>
      </c>
      <c r="D340" s="38"/>
      <c r="E340" s="167"/>
      <c r="F340" s="166"/>
      <c r="G340" s="165"/>
      <c r="H340" s="127"/>
      <c r="I340" s="47">
        <f>'Encargos e Benefícios'!W339*'Gastos com Pessoal'!H340</f>
        <v>0</v>
      </c>
      <c r="J340" s="47">
        <f>'Encargos e Benefícios'!X339*'Gastos com Pessoal'!H340</f>
        <v>0</v>
      </c>
      <c r="K340" s="47">
        <f>'Encargos e Benefícios'!V339*'Gastos com Pessoal'!H340</f>
        <v>0</v>
      </c>
      <c r="L340" s="47"/>
      <c r="M340" s="165">
        <v>46023</v>
      </c>
      <c r="N340" s="127">
        <v>4.4999999999999998E-2</v>
      </c>
      <c r="O340" s="47">
        <f>('Encargos e Benefícios'!W339+'Gastos com Pessoal'!I340)*N340</f>
        <v>0</v>
      </c>
      <c r="P340" s="47">
        <f>('Encargos e Benefícios'!X339+'Gastos com Pessoal'!J340)*N340</f>
        <v>0</v>
      </c>
      <c r="Q340" s="47">
        <f>('Encargos e Benefícios'!V339+'Gastos com Pessoal'!K340)*'Gastos com Pessoal'!N340</f>
        <v>0</v>
      </c>
      <c r="R340" s="47"/>
      <c r="S340" s="165"/>
      <c r="T340" s="127"/>
      <c r="U340" s="47"/>
      <c r="V340" s="47"/>
      <c r="W340" s="47"/>
      <c r="X340" s="47"/>
      <c r="Y340" s="165"/>
      <c r="Z340" s="127"/>
      <c r="AA340" s="47"/>
      <c r="AB340" s="47"/>
      <c r="AC340" s="47"/>
      <c r="AD340" s="47"/>
      <c r="AE340" s="165"/>
      <c r="AF340" s="127"/>
      <c r="AG340" s="47"/>
      <c r="AH340" s="47"/>
      <c r="AI340" s="47"/>
      <c r="AJ340" s="130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14">
        <f>IF('Encargos e Benefícios'!C339=0,0,'Encargos e Benefícios'!AD339/'Encargos e Benefícios'!C339)</f>
        <v>0</v>
      </c>
      <c r="AO340" s="32">
        <f t="shared" si="5"/>
        <v>0</v>
      </c>
      <c r="AP340" s="31"/>
      <c r="AQ340" s="31"/>
      <c r="AR340" s="203"/>
      <c r="AS340" s="32"/>
    </row>
    <row r="341" spans="1:45" ht="12.75" hidden="1">
      <c r="A341" s="48">
        <v>335</v>
      </c>
      <c r="B341" s="12">
        <f>'Encargos e Benefícios'!B340</f>
        <v>0</v>
      </c>
      <c r="C341" s="10">
        <f>'Encargos e Benefícios'!C340</f>
        <v>0</v>
      </c>
      <c r="D341" s="38"/>
      <c r="E341" s="167"/>
      <c r="F341" s="166"/>
      <c r="G341" s="165"/>
      <c r="H341" s="127"/>
      <c r="I341" s="47">
        <f>'Encargos e Benefícios'!W340*'Gastos com Pessoal'!H341</f>
        <v>0</v>
      </c>
      <c r="J341" s="47">
        <f>'Encargos e Benefícios'!X340*'Gastos com Pessoal'!H341</f>
        <v>0</v>
      </c>
      <c r="K341" s="47">
        <f>'Encargos e Benefícios'!V340*'Gastos com Pessoal'!H341</f>
        <v>0</v>
      </c>
      <c r="L341" s="47"/>
      <c r="M341" s="165">
        <v>46023</v>
      </c>
      <c r="N341" s="127">
        <v>4.4999999999999998E-2</v>
      </c>
      <c r="O341" s="47">
        <f>('Encargos e Benefícios'!W340+'Gastos com Pessoal'!I341)*N341</f>
        <v>0</v>
      </c>
      <c r="P341" s="47">
        <f>('Encargos e Benefícios'!X340+'Gastos com Pessoal'!J341)*N341</f>
        <v>0</v>
      </c>
      <c r="Q341" s="47">
        <f>('Encargos e Benefícios'!V340+'Gastos com Pessoal'!K341)*'Gastos com Pessoal'!N341</f>
        <v>0</v>
      </c>
      <c r="R341" s="47"/>
      <c r="S341" s="165"/>
      <c r="T341" s="127"/>
      <c r="U341" s="47"/>
      <c r="V341" s="47"/>
      <c r="W341" s="47"/>
      <c r="X341" s="47"/>
      <c r="Y341" s="165"/>
      <c r="Z341" s="127"/>
      <c r="AA341" s="47"/>
      <c r="AB341" s="47"/>
      <c r="AC341" s="47"/>
      <c r="AD341" s="47"/>
      <c r="AE341" s="165"/>
      <c r="AF341" s="127"/>
      <c r="AG341" s="47"/>
      <c r="AH341" s="47"/>
      <c r="AI341" s="47"/>
      <c r="AJ341" s="130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14">
        <f>IF('Encargos e Benefícios'!C340=0,0,'Encargos e Benefícios'!AD340/'Encargos e Benefícios'!C340)</f>
        <v>0</v>
      </c>
      <c r="AO341" s="32">
        <f t="shared" si="5"/>
        <v>0</v>
      </c>
      <c r="AP341" s="31"/>
      <c r="AQ341" s="31"/>
      <c r="AR341" s="203"/>
      <c r="AS341" s="32"/>
    </row>
    <row r="342" spans="1:45" ht="12.75" hidden="1">
      <c r="A342" s="48">
        <v>336</v>
      </c>
      <c r="B342" s="12">
        <f>'Encargos e Benefícios'!B341</f>
        <v>0</v>
      </c>
      <c r="C342" s="10">
        <f>'Encargos e Benefícios'!C341</f>
        <v>0</v>
      </c>
      <c r="D342" s="38"/>
      <c r="E342" s="167"/>
      <c r="F342" s="166"/>
      <c r="G342" s="165"/>
      <c r="H342" s="127"/>
      <c r="I342" s="47">
        <f>'Encargos e Benefícios'!W341*'Gastos com Pessoal'!H342</f>
        <v>0</v>
      </c>
      <c r="J342" s="47">
        <f>'Encargos e Benefícios'!X341*'Gastos com Pessoal'!H342</f>
        <v>0</v>
      </c>
      <c r="K342" s="47">
        <f>'Encargos e Benefícios'!V341*'Gastos com Pessoal'!H342</f>
        <v>0</v>
      </c>
      <c r="L342" s="47"/>
      <c r="M342" s="165">
        <v>46023</v>
      </c>
      <c r="N342" s="127">
        <v>4.4999999999999998E-2</v>
      </c>
      <c r="O342" s="47">
        <f>('Encargos e Benefícios'!W341+'Gastos com Pessoal'!I342)*N342</f>
        <v>0</v>
      </c>
      <c r="P342" s="47">
        <f>('Encargos e Benefícios'!X341+'Gastos com Pessoal'!J342)*N342</f>
        <v>0</v>
      </c>
      <c r="Q342" s="47">
        <f>('Encargos e Benefícios'!V341+'Gastos com Pessoal'!K342)*'Gastos com Pessoal'!N342</f>
        <v>0</v>
      </c>
      <c r="R342" s="47"/>
      <c r="S342" s="165"/>
      <c r="T342" s="127"/>
      <c r="U342" s="47"/>
      <c r="V342" s="47"/>
      <c r="W342" s="47"/>
      <c r="X342" s="47"/>
      <c r="Y342" s="165"/>
      <c r="Z342" s="127"/>
      <c r="AA342" s="47"/>
      <c r="AB342" s="47"/>
      <c r="AC342" s="47"/>
      <c r="AD342" s="47"/>
      <c r="AE342" s="165"/>
      <c r="AF342" s="127"/>
      <c r="AG342" s="47"/>
      <c r="AH342" s="47"/>
      <c r="AI342" s="47"/>
      <c r="AJ342" s="130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14">
        <f>IF('Encargos e Benefícios'!C341=0,0,'Encargos e Benefícios'!AD341/'Encargos e Benefícios'!C341)</f>
        <v>0</v>
      </c>
      <c r="AO342" s="32">
        <f t="shared" si="5"/>
        <v>0</v>
      </c>
      <c r="AP342" s="31"/>
      <c r="AQ342" s="31"/>
      <c r="AR342" s="203"/>
      <c r="AS342" s="32"/>
    </row>
    <row r="343" spans="1:45" ht="12.75" hidden="1">
      <c r="A343" s="48">
        <v>337</v>
      </c>
      <c r="B343" s="12">
        <f>'Encargos e Benefícios'!B342</f>
        <v>0</v>
      </c>
      <c r="C343" s="10">
        <f>'Encargos e Benefícios'!C342</f>
        <v>0</v>
      </c>
      <c r="D343" s="38"/>
      <c r="E343" s="167"/>
      <c r="F343" s="166"/>
      <c r="G343" s="165"/>
      <c r="H343" s="127"/>
      <c r="I343" s="47">
        <f>'Encargos e Benefícios'!W342*'Gastos com Pessoal'!H343</f>
        <v>0</v>
      </c>
      <c r="J343" s="47">
        <f>'Encargos e Benefícios'!X342*'Gastos com Pessoal'!H343</f>
        <v>0</v>
      </c>
      <c r="K343" s="47">
        <f>'Encargos e Benefícios'!V342*'Gastos com Pessoal'!H343</f>
        <v>0</v>
      </c>
      <c r="L343" s="47"/>
      <c r="M343" s="165">
        <v>46023</v>
      </c>
      <c r="N343" s="127">
        <v>4.4999999999999998E-2</v>
      </c>
      <c r="O343" s="47">
        <f>('Encargos e Benefícios'!W342+'Gastos com Pessoal'!I343)*N343</f>
        <v>0</v>
      </c>
      <c r="P343" s="47">
        <f>('Encargos e Benefícios'!X342+'Gastos com Pessoal'!J343)*N343</f>
        <v>0</v>
      </c>
      <c r="Q343" s="47">
        <f>('Encargos e Benefícios'!V342+'Gastos com Pessoal'!K343)*'Gastos com Pessoal'!N343</f>
        <v>0</v>
      </c>
      <c r="R343" s="47"/>
      <c r="S343" s="165"/>
      <c r="T343" s="127"/>
      <c r="U343" s="47"/>
      <c r="V343" s="47"/>
      <c r="W343" s="47"/>
      <c r="X343" s="47"/>
      <c r="Y343" s="165"/>
      <c r="Z343" s="127"/>
      <c r="AA343" s="47"/>
      <c r="AB343" s="47"/>
      <c r="AC343" s="47"/>
      <c r="AD343" s="47"/>
      <c r="AE343" s="165"/>
      <c r="AF343" s="127"/>
      <c r="AG343" s="47"/>
      <c r="AH343" s="47"/>
      <c r="AI343" s="47"/>
      <c r="AJ343" s="130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14">
        <f>IF('Encargos e Benefícios'!C342=0,0,'Encargos e Benefícios'!AD342/'Encargos e Benefícios'!C342)</f>
        <v>0</v>
      </c>
      <c r="AO343" s="32">
        <f t="shared" si="5"/>
        <v>0</v>
      </c>
      <c r="AP343" s="31"/>
      <c r="AQ343" s="31"/>
      <c r="AR343" s="203"/>
      <c r="AS343" s="32"/>
    </row>
    <row r="344" spans="1:45" ht="12.75" hidden="1">
      <c r="A344" s="48">
        <v>338</v>
      </c>
      <c r="B344" s="12">
        <f>'Encargos e Benefícios'!B343</f>
        <v>0</v>
      </c>
      <c r="C344" s="10">
        <f>'Encargos e Benefícios'!C343</f>
        <v>0</v>
      </c>
      <c r="D344" s="38"/>
      <c r="E344" s="167"/>
      <c r="F344" s="166"/>
      <c r="G344" s="165"/>
      <c r="H344" s="127"/>
      <c r="I344" s="47">
        <f>'Encargos e Benefícios'!W343*'Gastos com Pessoal'!H344</f>
        <v>0</v>
      </c>
      <c r="J344" s="47">
        <f>'Encargos e Benefícios'!X343*'Gastos com Pessoal'!H344</f>
        <v>0</v>
      </c>
      <c r="K344" s="47">
        <f>'Encargos e Benefícios'!V343*'Gastos com Pessoal'!H344</f>
        <v>0</v>
      </c>
      <c r="L344" s="47"/>
      <c r="M344" s="165">
        <v>46023</v>
      </c>
      <c r="N344" s="127">
        <v>4.4999999999999998E-2</v>
      </c>
      <c r="O344" s="47">
        <f>('Encargos e Benefícios'!W343+'Gastos com Pessoal'!I344)*N344</f>
        <v>0</v>
      </c>
      <c r="P344" s="47">
        <f>('Encargos e Benefícios'!X343+'Gastos com Pessoal'!J344)*N344</f>
        <v>0</v>
      </c>
      <c r="Q344" s="47">
        <f>('Encargos e Benefícios'!V343+'Gastos com Pessoal'!K344)*'Gastos com Pessoal'!N344</f>
        <v>0</v>
      </c>
      <c r="R344" s="47"/>
      <c r="S344" s="165"/>
      <c r="T344" s="127"/>
      <c r="U344" s="47"/>
      <c r="V344" s="47"/>
      <c r="W344" s="47"/>
      <c r="X344" s="47"/>
      <c r="Y344" s="165"/>
      <c r="Z344" s="127"/>
      <c r="AA344" s="47"/>
      <c r="AB344" s="47"/>
      <c r="AC344" s="47"/>
      <c r="AD344" s="47"/>
      <c r="AE344" s="165"/>
      <c r="AF344" s="127"/>
      <c r="AG344" s="47"/>
      <c r="AH344" s="47"/>
      <c r="AI344" s="47"/>
      <c r="AJ344" s="130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14">
        <f>IF('Encargos e Benefícios'!C343=0,0,'Encargos e Benefícios'!AD343/'Encargos e Benefícios'!C343)</f>
        <v>0</v>
      </c>
      <c r="AO344" s="32">
        <f t="shared" si="5"/>
        <v>0</v>
      </c>
      <c r="AP344" s="31"/>
      <c r="AQ344" s="31"/>
      <c r="AR344" s="203"/>
      <c r="AS344" s="32"/>
    </row>
    <row r="345" spans="1:45" ht="12.75" hidden="1">
      <c r="A345" s="48">
        <v>339</v>
      </c>
      <c r="B345" s="12">
        <f>'Encargos e Benefícios'!B344</f>
        <v>0</v>
      </c>
      <c r="C345" s="10">
        <f>'Encargos e Benefícios'!C344</f>
        <v>0</v>
      </c>
      <c r="D345" s="38"/>
      <c r="E345" s="167"/>
      <c r="F345" s="166"/>
      <c r="G345" s="165"/>
      <c r="H345" s="127"/>
      <c r="I345" s="47">
        <f>'Encargos e Benefícios'!W344*'Gastos com Pessoal'!H345</f>
        <v>0</v>
      </c>
      <c r="J345" s="47">
        <f>'Encargos e Benefícios'!X344*'Gastos com Pessoal'!H345</f>
        <v>0</v>
      </c>
      <c r="K345" s="47">
        <f>'Encargos e Benefícios'!V344*'Gastos com Pessoal'!H345</f>
        <v>0</v>
      </c>
      <c r="L345" s="47"/>
      <c r="M345" s="165">
        <v>46023</v>
      </c>
      <c r="N345" s="127">
        <v>4.4999999999999998E-2</v>
      </c>
      <c r="O345" s="47">
        <f>('Encargos e Benefícios'!W344+'Gastos com Pessoal'!I345)*N345</f>
        <v>0</v>
      </c>
      <c r="P345" s="47">
        <f>('Encargos e Benefícios'!X344+'Gastos com Pessoal'!J345)*N345</f>
        <v>0</v>
      </c>
      <c r="Q345" s="47">
        <f>('Encargos e Benefícios'!V344+'Gastos com Pessoal'!K345)*'Gastos com Pessoal'!N345</f>
        <v>0</v>
      </c>
      <c r="R345" s="47"/>
      <c r="S345" s="165"/>
      <c r="T345" s="127"/>
      <c r="U345" s="47"/>
      <c r="V345" s="47"/>
      <c r="W345" s="47"/>
      <c r="X345" s="47"/>
      <c r="Y345" s="165"/>
      <c r="Z345" s="127"/>
      <c r="AA345" s="47"/>
      <c r="AB345" s="47"/>
      <c r="AC345" s="47"/>
      <c r="AD345" s="47"/>
      <c r="AE345" s="165"/>
      <c r="AF345" s="127"/>
      <c r="AG345" s="47"/>
      <c r="AH345" s="47"/>
      <c r="AI345" s="47"/>
      <c r="AJ345" s="130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14">
        <f>IF('Encargos e Benefícios'!C344=0,0,'Encargos e Benefícios'!AD344/'Encargos e Benefícios'!C344)</f>
        <v>0</v>
      </c>
      <c r="AO345" s="32">
        <f t="shared" si="5"/>
        <v>0</v>
      </c>
      <c r="AP345" s="31"/>
      <c r="AQ345" s="31"/>
      <c r="AR345" s="203"/>
      <c r="AS345" s="32"/>
    </row>
    <row r="346" spans="1:45" ht="12.75" hidden="1">
      <c r="A346" s="48">
        <v>340</v>
      </c>
      <c r="B346" s="12">
        <f>'Encargos e Benefícios'!B345</f>
        <v>0</v>
      </c>
      <c r="C346" s="10">
        <f>'Encargos e Benefícios'!C345</f>
        <v>0</v>
      </c>
      <c r="D346" s="38"/>
      <c r="E346" s="167"/>
      <c r="F346" s="166"/>
      <c r="G346" s="165"/>
      <c r="H346" s="127"/>
      <c r="I346" s="47">
        <f>'Encargos e Benefícios'!W345*'Gastos com Pessoal'!H346</f>
        <v>0</v>
      </c>
      <c r="J346" s="47">
        <f>'Encargos e Benefícios'!X345*'Gastos com Pessoal'!H346</f>
        <v>0</v>
      </c>
      <c r="K346" s="47">
        <f>'Encargos e Benefícios'!V345*'Gastos com Pessoal'!H346</f>
        <v>0</v>
      </c>
      <c r="L346" s="47"/>
      <c r="M346" s="165">
        <v>46023</v>
      </c>
      <c r="N346" s="127">
        <v>4.4999999999999998E-2</v>
      </c>
      <c r="O346" s="47">
        <f>('Encargos e Benefícios'!W345+'Gastos com Pessoal'!I346)*N346</f>
        <v>0</v>
      </c>
      <c r="P346" s="47">
        <f>('Encargos e Benefícios'!X345+'Gastos com Pessoal'!J346)*N346</f>
        <v>0</v>
      </c>
      <c r="Q346" s="47">
        <f>('Encargos e Benefícios'!V345+'Gastos com Pessoal'!K346)*'Gastos com Pessoal'!N346</f>
        <v>0</v>
      </c>
      <c r="R346" s="47"/>
      <c r="S346" s="165"/>
      <c r="T346" s="127"/>
      <c r="U346" s="47"/>
      <c r="V346" s="47"/>
      <c r="W346" s="47"/>
      <c r="X346" s="47"/>
      <c r="Y346" s="165"/>
      <c r="Z346" s="127"/>
      <c r="AA346" s="47"/>
      <c r="AB346" s="47"/>
      <c r="AC346" s="47"/>
      <c r="AD346" s="47"/>
      <c r="AE346" s="165"/>
      <c r="AF346" s="127"/>
      <c r="AG346" s="47"/>
      <c r="AH346" s="47"/>
      <c r="AI346" s="47"/>
      <c r="AJ346" s="130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14">
        <f>IF('Encargos e Benefícios'!C345=0,0,'Encargos e Benefícios'!AD345/'Encargos e Benefícios'!C345)</f>
        <v>0</v>
      </c>
      <c r="AO346" s="32">
        <f t="shared" si="5"/>
        <v>0</v>
      </c>
      <c r="AP346" s="31"/>
      <c r="AQ346" s="31"/>
      <c r="AR346" s="203"/>
      <c r="AS346" s="32"/>
    </row>
    <row r="347" spans="1:45" ht="12.75" hidden="1">
      <c r="A347" s="48">
        <v>341</v>
      </c>
      <c r="B347" s="12">
        <f>'Encargos e Benefícios'!B346</f>
        <v>0</v>
      </c>
      <c r="C347" s="10">
        <f>'Encargos e Benefícios'!C346</f>
        <v>0</v>
      </c>
      <c r="D347" s="38"/>
      <c r="E347" s="167"/>
      <c r="F347" s="166"/>
      <c r="G347" s="165"/>
      <c r="H347" s="127"/>
      <c r="I347" s="47">
        <f>'Encargos e Benefícios'!W346*'Gastos com Pessoal'!H347</f>
        <v>0</v>
      </c>
      <c r="J347" s="47">
        <f>'Encargos e Benefícios'!X346*'Gastos com Pessoal'!H347</f>
        <v>0</v>
      </c>
      <c r="K347" s="47">
        <f>'Encargos e Benefícios'!V346*'Gastos com Pessoal'!H347</f>
        <v>0</v>
      </c>
      <c r="L347" s="47"/>
      <c r="M347" s="165">
        <v>46023</v>
      </c>
      <c r="N347" s="127">
        <v>4.4999999999999998E-2</v>
      </c>
      <c r="O347" s="47">
        <f>('Encargos e Benefícios'!W346+'Gastos com Pessoal'!I347)*N347</f>
        <v>0</v>
      </c>
      <c r="P347" s="47">
        <f>('Encargos e Benefícios'!X346+'Gastos com Pessoal'!J347)*N347</f>
        <v>0</v>
      </c>
      <c r="Q347" s="47">
        <f>('Encargos e Benefícios'!V346+'Gastos com Pessoal'!K347)*'Gastos com Pessoal'!N347</f>
        <v>0</v>
      </c>
      <c r="R347" s="47"/>
      <c r="S347" s="165"/>
      <c r="T347" s="127"/>
      <c r="U347" s="47"/>
      <c r="V347" s="47"/>
      <c r="W347" s="47"/>
      <c r="X347" s="47"/>
      <c r="Y347" s="165"/>
      <c r="Z347" s="127"/>
      <c r="AA347" s="47"/>
      <c r="AB347" s="47"/>
      <c r="AC347" s="47"/>
      <c r="AD347" s="47"/>
      <c r="AE347" s="165"/>
      <c r="AF347" s="127"/>
      <c r="AG347" s="47"/>
      <c r="AH347" s="47"/>
      <c r="AI347" s="47"/>
      <c r="AJ347" s="130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14">
        <f>IF('Encargos e Benefícios'!C346=0,0,'Encargos e Benefícios'!AD346/'Encargos e Benefícios'!C346)</f>
        <v>0</v>
      </c>
      <c r="AO347" s="32">
        <f t="shared" si="5"/>
        <v>0</v>
      </c>
      <c r="AP347" s="31"/>
      <c r="AQ347" s="31"/>
      <c r="AR347" s="203"/>
      <c r="AS347" s="32"/>
    </row>
    <row r="348" spans="1:45" ht="12.75" hidden="1">
      <c r="A348" s="48">
        <v>342</v>
      </c>
      <c r="B348" s="12">
        <f>'Encargos e Benefícios'!B347</f>
        <v>0</v>
      </c>
      <c r="C348" s="10">
        <f>'Encargos e Benefícios'!C347</f>
        <v>0</v>
      </c>
      <c r="D348" s="38"/>
      <c r="E348" s="167"/>
      <c r="F348" s="166"/>
      <c r="G348" s="165"/>
      <c r="H348" s="127"/>
      <c r="I348" s="47">
        <f>'Encargos e Benefícios'!W347*'Gastos com Pessoal'!H348</f>
        <v>0</v>
      </c>
      <c r="J348" s="47">
        <f>'Encargos e Benefícios'!X347*'Gastos com Pessoal'!H348</f>
        <v>0</v>
      </c>
      <c r="K348" s="47">
        <f>'Encargos e Benefícios'!V347*'Gastos com Pessoal'!H348</f>
        <v>0</v>
      </c>
      <c r="L348" s="47"/>
      <c r="M348" s="165">
        <v>46023</v>
      </c>
      <c r="N348" s="127">
        <v>4.4999999999999998E-2</v>
      </c>
      <c r="O348" s="47">
        <f>('Encargos e Benefícios'!W347+'Gastos com Pessoal'!I348)*N348</f>
        <v>0</v>
      </c>
      <c r="P348" s="47">
        <f>('Encargos e Benefícios'!X347+'Gastos com Pessoal'!J348)*N348</f>
        <v>0</v>
      </c>
      <c r="Q348" s="47">
        <f>('Encargos e Benefícios'!V347+'Gastos com Pessoal'!K348)*'Gastos com Pessoal'!N348</f>
        <v>0</v>
      </c>
      <c r="R348" s="47"/>
      <c r="S348" s="165"/>
      <c r="T348" s="127"/>
      <c r="U348" s="47"/>
      <c r="V348" s="47"/>
      <c r="W348" s="47"/>
      <c r="X348" s="47"/>
      <c r="Y348" s="165"/>
      <c r="Z348" s="127"/>
      <c r="AA348" s="47"/>
      <c r="AB348" s="47"/>
      <c r="AC348" s="47"/>
      <c r="AD348" s="47"/>
      <c r="AE348" s="165"/>
      <c r="AF348" s="127"/>
      <c r="AG348" s="47"/>
      <c r="AH348" s="47"/>
      <c r="AI348" s="47"/>
      <c r="AJ348" s="130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14">
        <f>IF('Encargos e Benefícios'!C347=0,0,'Encargos e Benefícios'!AD347/'Encargos e Benefícios'!C347)</f>
        <v>0</v>
      </c>
      <c r="AO348" s="32">
        <f t="shared" si="5"/>
        <v>0</v>
      </c>
      <c r="AP348" s="31"/>
      <c r="AQ348" s="31"/>
      <c r="AR348" s="203"/>
      <c r="AS348" s="32"/>
    </row>
    <row r="349" spans="1:45" ht="12.75" hidden="1">
      <c r="A349" s="48">
        <v>343</v>
      </c>
      <c r="B349" s="12">
        <f>'Encargos e Benefícios'!B348</f>
        <v>0</v>
      </c>
      <c r="C349" s="10">
        <f>'Encargos e Benefícios'!C348</f>
        <v>0</v>
      </c>
      <c r="D349" s="38"/>
      <c r="E349" s="167"/>
      <c r="F349" s="166"/>
      <c r="G349" s="165"/>
      <c r="H349" s="127"/>
      <c r="I349" s="47">
        <f>'Encargos e Benefícios'!W348*'Gastos com Pessoal'!H349</f>
        <v>0</v>
      </c>
      <c r="J349" s="47">
        <f>'Encargos e Benefícios'!X348*'Gastos com Pessoal'!H349</f>
        <v>0</v>
      </c>
      <c r="K349" s="47">
        <f>'Encargos e Benefícios'!V348*'Gastos com Pessoal'!H349</f>
        <v>0</v>
      </c>
      <c r="L349" s="47"/>
      <c r="M349" s="165">
        <v>46023</v>
      </c>
      <c r="N349" s="127">
        <v>4.4999999999999998E-2</v>
      </c>
      <c r="O349" s="47">
        <f>('Encargos e Benefícios'!W348+'Gastos com Pessoal'!I349)*N349</f>
        <v>0</v>
      </c>
      <c r="P349" s="47">
        <f>('Encargos e Benefícios'!X348+'Gastos com Pessoal'!J349)*N349</f>
        <v>0</v>
      </c>
      <c r="Q349" s="47">
        <f>('Encargos e Benefícios'!V348+'Gastos com Pessoal'!K349)*'Gastos com Pessoal'!N349</f>
        <v>0</v>
      </c>
      <c r="R349" s="47"/>
      <c r="S349" s="165"/>
      <c r="T349" s="127"/>
      <c r="U349" s="47"/>
      <c r="V349" s="47"/>
      <c r="W349" s="47"/>
      <c r="X349" s="47"/>
      <c r="Y349" s="165"/>
      <c r="Z349" s="127"/>
      <c r="AA349" s="47"/>
      <c r="AB349" s="47"/>
      <c r="AC349" s="47"/>
      <c r="AD349" s="47"/>
      <c r="AE349" s="165"/>
      <c r="AF349" s="127"/>
      <c r="AG349" s="47"/>
      <c r="AH349" s="47"/>
      <c r="AI349" s="47"/>
      <c r="AJ349" s="130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14">
        <f>IF('Encargos e Benefícios'!C348=0,0,'Encargos e Benefícios'!AD348/'Encargos e Benefícios'!C348)</f>
        <v>0</v>
      </c>
      <c r="AO349" s="32">
        <f t="shared" si="5"/>
        <v>0</v>
      </c>
      <c r="AP349" s="31"/>
      <c r="AQ349" s="31"/>
      <c r="AR349" s="203"/>
      <c r="AS349" s="32"/>
    </row>
    <row r="350" spans="1:45" ht="12.75" hidden="1">
      <c r="A350" s="48">
        <v>344</v>
      </c>
      <c r="B350" s="12">
        <f>'Encargos e Benefícios'!B349</f>
        <v>0</v>
      </c>
      <c r="C350" s="10">
        <f>'Encargos e Benefícios'!C349</f>
        <v>0</v>
      </c>
      <c r="D350" s="38"/>
      <c r="E350" s="167"/>
      <c r="F350" s="166"/>
      <c r="G350" s="165"/>
      <c r="H350" s="127"/>
      <c r="I350" s="47">
        <f>'Encargos e Benefícios'!W349*'Gastos com Pessoal'!H350</f>
        <v>0</v>
      </c>
      <c r="J350" s="47">
        <f>'Encargos e Benefícios'!X349*'Gastos com Pessoal'!H350</f>
        <v>0</v>
      </c>
      <c r="K350" s="47">
        <f>'Encargos e Benefícios'!V349*'Gastos com Pessoal'!H350</f>
        <v>0</v>
      </c>
      <c r="L350" s="47"/>
      <c r="M350" s="165">
        <v>46023</v>
      </c>
      <c r="N350" s="127">
        <v>4.4999999999999998E-2</v>
      </c>
      <c r="O350" s="47">
        <f>('Encargos e Benefícios'!W349+'Gastos com Pessoal'!I350)*N350</f>
        <v>0</v>
      </c>
      <c r="P350" s="47">
        <f>('Encargos e Benefícios'!X349+'Gastos com Pessoal'!J350)*N350</f>
        <v>0</v>
      </c>
      <c r="Q350" s="47">
        <f>('Encargos e Benefícios'!V349+'Gastos com Pessoal'!K350)*'Gastos com Pessoal'!N350</f>
        <v>0</v>
      </c>
      <c r="R350" s="47"/>
      <c r="S350" s="165"/>
      <c r="T350" s="127"/>
      <c r="U350" s="47"/>
      <c r="V350" s="47"/>
      <c r="W350" s="47"/>
      <c r="X350" s="47"/>
      <c r="Y350" s="165"/>
      <c r="Z350" s="127"/>
      <c r="AA350" s="47"/>
      <c r="AB350" s="47"/>
      <c r="AC350" s="47"/>
      <c r="AD350" s="47"/>
      <c r="AE350" s="165"/>
      <c r="AF350" s="127"/>
      <c r="AG350" s="47"/>
      <c r="AH350" s="47"/>
      <c r="AI350" s="47"/>
      <c r="AJ350" s="130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14">
        <f>IF('Encargos e Benefícios'!C349=0,0,'Encargos e Benefícios'!AD349/'Encargos e Benefícios'!C349)</f>
        <v>0</v>
      </c>
      <c r="AO350" s="32">
        <f t="shared" si="5"/>
        <v>0</v>
      </c>
      <c r="AP350" s="31"/>
      <c r="AQ350" s="31"/>
      <c r="AR350" s="203"/>
      <c r="AS350" s="32"/>
    </row>
    <row r="351" spans="1:45" ht="12.75" hidden="1">
      <c r="A351" s="48">
        <v>345</v>
      </c>
      <c r="B351" s="12">
        <f>'Encargos e Benefícios'!B350</f>
        <v>0</v>
      </c>
      <c r="C351" s="10">
        <f>'Encargos e Benefícios'!C350</f>
        <v>0</v>
      </c>
      <c r="D351" s="38"/>
      <c r="E351" s="167"/>
      <c r="F351" s="166"/>
      <c r="G351" s="165"/>
      <c r="H351" s="127"/>
      <c r="I351" s="47">
        <f>'Encargos e Benefícios'!W350*'Gastos com Pessoal'!H351</f>
        <v>0</v>
      </c>
      <c r="J351" s="47">
        <f>'Encargos e Benefícios'!X350*'Gastos com Pessoal'!H351</f>
        <v>0</v>
      </c>
      <c r="K351" s="47">
        <f>'Encargos e Benefícios'!V350*'Gastos com Pessoal'!H351</f>
        <v>0</v>
      </c>
      <c r="L351" s="47"/>
      <c r="M351" s="165">
        <v>46023</v>
      </c>
      <c r="N351" s="127">
        <v>4.4999999999999998E-2</v>
      </c>
      <c r="O351" s="47">
        <f>('Encargos e Benefícios'!W350+'Gastos com Pessoal'!I351)*N351</f>
        <v>0</v>
      </c>
      <c r="P351" s="47">
        <f>('Encargos e Benefícios'!X350+'Gastos com Pessoal'!J351)*N351</f>
        <v>0</v>
      </c>
      <c r="Q351" s="47">
        <f>('Encargos e Benefícios'!V350+'Gastos com Pessoal'!K351)*'Gastos com Pessoal'!N351</f>
        <v>0</v>
      </c>
      <c r="R351" s="47"/>
      <c r="S351" s="165"/>
      <c r="T351" s="127"/>
      <c r="U351" s="47"/>
      <c r="V351" s="47"/>
      <c r="W351" s="47"/>
      <c r="X351" s="47"/>
      <c r="Y351" s="165"/>
      <c r="Z351" s="127"/>
      <c r="AA351" s="47"/>
      <c r="AB351" s="47"/>
      <c r="AC351" s="47"/>
      <c r="AD351" s="47"/>
      <c r="AE351" s="165"/>
      <c r="AF351" s="127"/>
      <c r="AG351" s="47"/>
      <c r="AH351" s="47"/>
      <c r="AI351" s="47"/>
      <c r="AJ351" s="130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14">
        <f>IF('Encargos e Benefícios'!C350=0,0,'Encargos e Benefícios'!AD350/'Encargos e Benefícios'!C350)</f>
        <v>0</v>
      </c>
      <c r="AO351" s="32">
        <f t="shared" si="5"/>
        <v>0</v>
      </c>
      <c r="AP351" s="31"/>
      <c r="AQ351" s="31"/>
      <c r="AR351" s="203"/>
      <c r="AS351" s="32"/>
    </row>
    <row r="352" spans="1:45" ht="12.75" hidden="1">
      <c r="A352" s="48">
        <v>346</v>
      </c>
      <c r="B352" s="12">
        <f>'Encargos e Benefícios'!B351</f>
        <v>0</v>
      </c>
      <c r="C352" s="10">
        <f>'Encargos e Benefícios'!C351</f>
        <v>0</v>
      </c>
      <c r="D352" s="38"/>
      <c r="E352" s="167"/>
      <c r="F352" s="166"/>
      <c r="G352" s="165"/>
      <c r="H352" s="127"/>
      <c r="I352" s="47">
        <f>'Encargos e Benefícios'!W351*'Gastos com Pessoal'!H352</f>
        <v>0</v>
      </c>
      <c r="J352" s="47">
        <f>'Encargos e Benefícios'!X351*'Gastos com Pessoal'!H352</f>
        <v>0</v>
      </c>
      <c r="K352" s="47">
        <f>'Encargos e Benefícios'!V351*'Gastos com Pessoal'!H352</f>
        <v>0</v>
      </c>
      <c r="L352" s="47"/>
      <c r="M352" s="165">
        <v>46023</v>
      </c>
      <c r="N352" s="127">
        <v>4.4999999999999998E-2</v>
      </c>
      <c r="O352" s="47">
        <f>('Encargos e Benefícios'!W351+'Gastos com Pessoal'!I352)*N352</f>
        <v>0</v>
      </c>
      <c r="P352" s="47">
        <f>('Encargos e Benefícios'!X351+'Gastos com Pessoal'!J352)*N352</f>
        <v>0</v>
      </c>
      <c r="Q352" s="47">
        <f>('Encargos e Benefícios'!V351+'Gastos com Pessoal'!K352)*'Gastos com Pessoal'!N352</f>
        <v>0</v>
      </c>
      <c r="R352" s="47"/>
      <c r="S352" s="165"/>
      <c r="T352" s="127"/>
      <c r="U352" s="47"/>
      <c r="V352" s="47"/>
      <c r="W352" s="47"/>
      <c r="X352" s="47"/>
      <c r="Y352" s="165"/>
      <c r="Z352" s="127"/>
      <c r="AA352" s="47"/>
      <c r="AB352" s="47"/>
      <c r="AC352" s="47"/>
      <c r="AD352" s="47"/>
      <c r="AE352" s="165"/>
      <c r="AF352" s="127"/>
      <c r="AG352" s="47"/>
      <c r="AH352" s="47"/>
      <c r="AI352" s="47"/>
      <c r="AJ352" s="130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14">
        <f>IF('Encargos e Benefícios'!C351=0,0,'Encargos e Benefícios'!AD351/'Encargos e Benefícios'!C351)</f>
        <v>0</v>
      </c>
      <c r="AO352" s="32">
        <f t="shared" si="5"/>
        <v>0</v>
      </c>
      <c r="AP352" s="31"/>
      <c r="AQ352" s="31"/>
      <c r="AR352" s="203"/>
      <c r="AS352" s="32"/>
    </row>
    <row r="353" spans="1:45" ht="12.75" hidden="1">
      <c r="A353" s="48">
        <v>347</v>
      </c>
      <c r="B353" s="12">
        <f>'Encargos e Benefícios'!B352</f>
        <v>0</v>
      </c>
      <c r="C353" s="10">
        <f>'Encargos e Benefícios'!C352</f>
        <v>0</v>
      </c>
      <c r="D353" s="38"/>
      <c r="E353" s="167"/>
      <c r="F353" s="166"/>
      <c r="G353" s="165"/>
      <c r="H353" s="127"/>
      <c r="I353" s="47">
        <f>'Encargos e Benefícios'!W352*'Gastos com Pessoal'!H353</f>
        <v>0</v>
      </c>
      <c r="J353" s="47">
        <f>'Encargos e Benefícios'!X352*'Gastos com Pessoal'!H353</f>
        <v>0</v>
      </c>
      <c r="K353" s="47">
        <f>'Encargos e Benefícios'!V352*'Gastos com Pessoal'!H353</f>
        <v>0</v>
      </c>
      <c r="L353" s="47"/>
      <c r="M353" s="165">
        <v>46023</v>
      </c>
      <c r="N353" s="127">
        <v>4.4999999999999998E-2</v>
      </c>
      <c r="O353" s="47">
        <f>('Encargos e Benefícios'!W352+'Gastos com Pessoal'!I353)*N353</f>
        <v>0</v>
      </c>
      <c r="P353" s="47">
        <f>('Encargos e Benefícios'!X352+'Gastos com Pessoal'!J353)*N353</f>
        <v>0</v>
      </c>
      <c r="Q353" s="47">
        <f>('Encargos e Benefícios'!V352+'Gastos com Pessoal'!K353)*'Gastos com Pessoal'!N353</f>
        <v>0</v>
      </c>
      <c r="R353" s="47"/>
      <c r="S353" s="165"/>
      <c r="T353" s="127"/>
      <c r="U353" s="47"/>
      <c r="V353" s="47"/>
      <c r="W353" s="47"/>
      <c r="X353" s="47"/>
      <c r="Y353" s="165"/>
      <c r="Z353" s="127"/>
      <c r="AA353" s="47"/>
      <c r="AB353" s="47"/>
      <c r="AC353" s="47"/>
      <c r="AD353" s="47"/>
      <c r="AE353" s="165"/>
      <c r="AF353" s="127"/>
      <c r="AG353" s="47"/>
      <c r="AH353" s="47"/>
      <c r="AI353" s="47"/>
      <c r="AJ353" s="130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14">
        <f>IF('Encargos e Benefícios'!C352=0,0,'Encargos e Benefícios'!AD352/'Encargos e Benefícios'!C352)</f>
        <v>0</v>
      </c>
      <c r="AO353" s="32">
        <f t="shared" si="5"/>
        <v>0</v>
      </c>
      <c r="AP353" s="31"/>
      <c r="AQ353" s="31"/>
      <c r="AR353" s="203"/>
      <c r="AS353" s="32"/>
    </row>
    <row r="354" spans="1:45" ht="12.75" hidden="1">
      <c r="A354" s="48">
        <v>348</v>
      </c>
      <c r="B354" s="12">
        <f>'Encargos e Benefícios'!B353</f>
        <v>0</v>
      </c>
      <c r="C354" s="10">
        <f>'Encargos e Benefícios'!C353</f>
        <v>0</v>
      </c>
      <c r="D354" s="38"/>
      <c r="E354" s="167"/>
      <c r="F354" s="166"/>
      <c r="G354" s="165"/>
      <c r="H354" s="127"/>
      <c r="I354" s="47">
        <f>'Encargos e Benefícios'!W353*'Gastos com Pessoal'!H354</f>
        <v>0</v>
      </c>
      <c r="J354" s="47">
        <f>'Encargos e Benefícios'!X353*'Gastos com Pessoal'!H354</f>
        <v>0</v>
      </c>
      <c r="K354" s="47">
        <f>'Encargos e Benefícios'!V353*'Gastos com Pessoal'!H354</f>
        <v>0</v>
      </c>
      <c r="L354" s="47"/>
      <c r="M354" s="165">
        <v>46023</v>
      </c>
      <c r="N354" s="127">
        <v>4.4999999999999998E-2</v>
      </c>
      <c r="O354" s="47">
        <f>('Encargos e Benefícios'!W353+'Gastos com Pessoal'!I354)*N354</f>
        <v>0</v>
      </c>
      <c r="P354" s="47">
        <f>('Encargos e Benefícios'!X353+'Gastos com Pessoal'!J354)*N354</f>
        <v>0</v>
      </c>
      <c r="Q354" s="47">
        <f>('Encargos e Benefícios'!V353+'Gastos com Pessoal'!K354)*'Gastos com Pessoal'!N354</f>
        <v>0</v>
      </c>
      <c r="R354" s="47"/>
      <c r="S354" s="165"/>
      <c r="T354" s="127"/>
      <c r="U354" s="47"/>
      <c r="V354" s="47"/>
      <c r="W354" s="47"/>
      <c r="X354" s="47"/>
      <c r="Y354" s="165"/>
      <c r="Z354" s="127"/>
      <c r="AA354" s="47"/>
      <c r="AB354" s="47"/>
      <c r="AC354" s="47"/>
      <c r="AD354" s="47"/>
      <c r="AE354" s="165"/>
      <c r="AF354" s="127"/>
      <c r="AG354" s="47"/>
      <c r="AH354" s="47"/>
      <c r="AI354" s="47"/>
      <c r="AJ354" s="130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14">
        <f>IF('Encargos e Benefícios'!C353=0,0,'Encargos e Benefícios'!AD353/'Encargos e Benefícios'!C353)</f>
        <v>0</v>
      </c>
      <c r="AO354" s="32">
        <f t="shared" si="5"/>
        <v>0</v>
      </c>
      <c r="AP354" s="31"/>
      <c r="AQ354" s="31"/>
      <c r="AR354" s="203"/>
      <c r="AS354" s="32"/>
    </row>
    <row r="355" spans="1:45" ht="12.75" hidden="1">
      <c r="A355" s="48">
        <v>349</v>
      </c>
      <c r="B355" s="12">
        <f>'Encargos e Benefícios'!B354</f>
        <v>0</v>
      </c>
      <c r="C355" s="10">
        <f>'Encargos e Benefícios'!C354</f>
        <v>0</v>
      </c>
      <c r="D355" s="38"/>
      <c r="E355" s="167"/>
      <c r="F355" s="166"/>
      <c r="G355" s="165"/>
      <c r="H355" s="127"/>
      <c r="I355" s="47">
        <f>'Encargos e Benefícios'!W354*'Gastos com Pessoal'!H355</f>
        <v>0</v>
      </c>
      <c r="J355" s="47">
        <f>'Encargos e Benefícios'!X354*'Gastos com Pessoal'!H355</f>
        <v>0</v>
      </c>
      <c r="K355" s="47">
        <f>'Encargos e Benefícios'!V354*'Gastos com Pessoal'!H355</f>
        <v>0</v>
      </c>
      <c r="L355" s="47"/>
      <c r="M355" s="165">
        <v>46023</v>
      </c>
      <c r="N355" s="127">
        <v>4.4999999999999998E-2</v>
      </c>
      <c r="O355" s="47">
        <f>('Encargos e Benefícios'!W354+'Gastos com Pessoal'!I355)*N355</f>
        <v>0</v>
      </c>
      <c r="P355" s="47">
        <f>('Encargos e Benefícios'!X354+'Gastos com Pessoal'!J355)*N355</f>
        <v>0</v>
      </c>
      <c r="Q355" s="47">
        <f>('Encargos e Benefícios'!V354+'Gastos com Pessoal'!K355)*'Gastos com Pessoal'!N355</f>
        <v>0</v>
      </c>
      <c r="R355" s="47"/>
      <c r="S355" s="165"/>
      <c r="T355" s="127"/>
      <c r="U355" s="47"/>
      <c r="V355" s="47"/>
      <c r="W355" s="47"/>
      <c r="X355" s="47"/>
      <c r="Y355" s="165"/>
      <c r="Z355" s="127"/>
      <c r="AA355" s="47"/>
      <c r="AB355" s="47"/>
      <c r="AC355" s="47"/>
      <c r="AD355" s="47"/>
      <c r="AE355" s="165"/>
      <c r="AF355" s="127"/>
      <c r="AG355" s="47"/>
      <c r="AH355" s="47"/>
      <c r="AI355" s="47"/>
      <c r="AJ355" s="130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14">
        <f>IF('Encargos e Benefícios'!C354=0,0,'Encargos e Benefícios'!AD354/'Encargos e Benefícios'!C354)</f>
        <v>0</v>
      </c>
      <c r="AO355" s="32">
        <f t="shared" si="5"/>
        <v>0</v>
      </c>
      <c r="AP355" s="31"/>
      <c r="AQ355" s="31"/>
      <c r="AR355" s="203"/>
      <c r="AS355" s="32"/>
    </row>
    <row r="356" spans="1:45" ht="12.75" hidden="1">
      <c r="A356" s="48">
        <v>350</v>
      </c>
      <c r="B356" s="12">
        <f>'Encargos e Benefícios'!B355</f>
        <v>0</v>
      </c>
      <c r="C356" s="10">
        <f>'Encargos e Benefícios'!C355</f>
        <v>0</v>
      </c>
      <c r="D356" s="38"/>
      <c r="E356" s="167"/>
      <c r="F356" s="166"/>
      <c r="G356" s="165"/>
      <c r="H356" s="127"/>
      <c r="I356" s="47">
        <f>'Encargos e Benefícios'!W355*'Gastos com Pessoal'!H356</f>
        <v>0</v>
      </c>
      <c r="J356" s="47">
        <f>'Encargos e Benefícios'!X355*'Gastos com Pessoal'!H356</f>
        <v>0</v>
      </c>
      <c r="K356" s="47">
        <f>'Encargos e Benefícios'!V355*'Gastos com Pessoal'!H356</f>
        <v>0</v>
      </c>
      <c r="L356" s="47"/>
      <c r="M356" s="165">
        <v>46023</v>
      </c>
      <c r="N356" s="127">
        <v>4.4999999999999998E-2</v>
      </c>
      <c r="O356" s="47">
        <f>('Encargos e Benefícios'!W355+'Gastos com Pessoal'!I356)*N356</f>
        <v>0</v>
      </c>
      <c r="P356" s="47">
        <f>('Encargos e Benefícios'!X355+'Gastos com Pessoal'!J356)*N356</f>
        <v>0</v>
      </c>
      <c r="Q356" s="47">
        <f>('Encargos e Benefícios'!V355+'Gastos com Pessoal'!K356)*'Gastos com Pessoal'!N356</f>
        <v>0</v>
      </c>
      <c r="R356" s="47"/>
      <c r="S356" s="165"/>
      <c r="T356" s="127"/>
      <c r="U356" s="47"/>
      <c r="V356" s="47"/>
      <c r="W356" s="47"/>
      <c r="X356" s="47"/>
      <c r="Y356" s="165"/>
      <c r="Z356" s="127"/>
      <c r="AA356" s="47"/>
      <c r="AB356" s="47"/>
      <c r="AC356" s="47"/>
      <c r="AD356" s="47"/>
      <c r="AE356" s="165"/>
      <c r="AF356" s="127"/>
      <c r="AG356" s="47"/>
      <c r="AH356" s="47"/>
      <c r="AI356" s="47"/>
      <c r="AJ356" s="130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14">
        <f>IF('Encargos e Benefícios'!C355=0,0,'Encargos e Benefícios'!AD355/'Encargos e Benefícios'!C355)</f>
        <v>0</v>
      </c>
      <c r="AO356" s="32">
        <f t="shared" si="5"/>
        <v>0</v>
      </c>
      <c r="AP356" s="31"/>
      <c r="AQ356" s="31"/>
      <c r="AR356" s="203"/>
      <c r="AS356" s="32"/>
    </row>
    <row r="357" spans="1:45" ht="12.75" hidden="1">
      <c r="A357" s="48">
        <v>351</v>
      </c>
      <c r="B357" s="12">
        <f>'Encargos e Benefícios'!B356</f>
        <v>0</v>
      </c>
      <c r="C357" s="10">
        <f>'Encargos e Benefícios'!C356</f>
        <v>0</v>
      </c>
      <c r="D357" s="38"/>
      <c r="E357" s="167"/>
      <c r="F357" s="166"/>
      <c r="G357" s="165"/>
      <c r="H357" s="127"/>
      <c r="I357" s="47">
        <f>'Encargos e Benefícios'!W356*'Gastos com Pessoal'!H357</f>
        <v>0</v>
      </c>
      <c r="J357" s="47">
        <f>'Encargos e Benefícios'!X356*'Gastos com Pessoal'!H357</f>
        <v>0</v>
      </c>
      <c r="K357" s="47">
        <f>'Encargos e Benefícios'!V356*'Gastos com Pessoal'!H357</f>
        <v>0</v>
      </c>
      <c r="L357" s="47"/>
      <c r="M357" s="165">
        <v>46023</v>
      </c>
      <c r="N357" s="127">
        <v>4.4999999999999998E-2</v>
      </c>
      <c r="O357" s="47">
        <f>('Encargos e Benefícios'!W356+'Gastos com Pessoal'!I357)*N357</f>
        <v>0</v>
      </c>
      <c r="P357" s="47">
        <f>('Encargos e Benefícios'!X356+'Gastos com Pessoal'!J357)*N357</f>
        <v>0</v>
      </c>
      <c r="Q357" s="47">
        <f>('Encargos e Benefícios'!V356+'Gastos com Pessoal'!K357)*'Gastos com Pessoal'!N357</f>
        <v>0</v>
      </c>
      <c r="R357" s="47"/>
      <c r="S357" s="165"/>
      <c r="T357" s="127"/>
      <c r="U357" s="47"/>
      <c r="V357" s="47"/>
      <c r="W357" s="47"/>
      <c r="X357" s="47"/>
      <c r="Y357" s="165"/>
      <c r="Z357" s="127"/>
      <c r="AA357" s="47"/>
      <c r="AB357" s="47"/>
      <c r="AC357" s="47"/>
      <c r="AD357" s="47"/>
      <c r="AE357" s="165"/>
      <c r="AF357" s="127"/>
      <c r="AG357" s="47"/>
      <c r="AH357" s="47"/>
      <c r="AI357" s="47"/>
      <c r="AJ357" s="130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14">
        <f>IF('Encargos e Benefícios'!C356=0,0,'Encargos e Benefícios'!AD356/'Encargos e Benefícios'!C356)</f>
        <v>0</v>
      </c>
      <c r="AO357" s="32">
        <f t="shared" si="5"/>
        <v>0</v>
      </c>
      <c r="AP357" s="31"/>
      <c r="AQ357" s="31"/>
      <c r="AR357" s="203"/>
      <c r="AS357" s="32"/>
    </row>
    <row r="358" spans="1:45" ht="12.75" hidden="1">
      <c r="A358" s="48">
        <v>352</v>
      </c>
      <c r="B358" s="12">
        <f>'Encargos e Benefícios'!B357</f>
        <v>0</v>
      </c>
      <c r="C358" s="10">
        <f>'Encargos e Benefícios'!C357</f>
        <v>0</v>
      </c>
      <c r="D358" s="38"/>
      <c r="E358" s="167"/>
      <c r="F358" s="166"/>
      <c r="G358" s="165"/>
      <c r="H358" s="127"/>
      <c r="I358" s="47">
        <f>'Encargos e Benefícios'!W357*'Gastos com Pessoal'!H358</f>
        <v>0</v>
      </c>
      <c r="J358" s="47">
        <f>'Encargos e Benefícios'!X357*'Gastos com Pessoal'!H358</f>
        <v>0</v>
      </c>
      <c r="K358" s="47">
        <f>'Encargos e Benefícios'!V357*'Gastos com Pessoal'!H358</f>
        <v>0</v>
      </c>
      <c r="L358" s="47"/>
      <c r="M358" s="165">
        <v>46023</v>
      </c>
      <c r="N358" s="127">
        <v>4.4999999999999998E-2</v>
      </c>
      <c r="O358" s="47">
        <f>('Encargos e Benefícios'!W357+'Gastos com Pessoal'!I358)*N358</f>
        <v>0</v>
      </c>
      <c r="P358" s="47">
        <f>('Encargos e Benefícios'!X357+'Gastos com Pessoal'!J358)*N358</f>
        <v>0</v>
      </c>
      <c r="Q358" s="47">
        <f>('Encargos e Benefícios'!V357+'Gastos com Pessoal'!K358)*'Gastos com Pessoal'!N358</f>
        <v>0</v>
      </c>
      <c r="R358" s="47"/>
      <c r="S358" s="165"/>
      <c r="T358" s="127"/>
      <c r="U358" s="47"/>
      <c r="V358" s="47"/>
      <c r="W358" s="47"/>
      <c r="X358" s="47"/>
      <c r="Y358" s="165"/>
      <c r="Z358" s="127"/>
      <c r="AA358" s="47"/>
      <c r="AB358" s="47"/>
      <c r="AC358" s="47"/>
      <c r="AD358" s="47"/>
      <c r="AE358" s="165"/>
      <c r="AF358" s="127"/>
      <c r="AG358" s="47"/>
      <c r="AH358" s="47"/>
      <c r="AI358" s="47"/>
      <c r="AJ358" s="130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14">
        <f>IF('Encargos e Benefícios'!C357=0,0,'Encargos e Benefícios'!AD357/'Encargos e Benefícios'!C357)</f>
        <v>0</v>
      </c>
      <c r="AO358" s="32">
        <f t="shared" si="5"/>
        <v>0</v>
      </c>
      <c r="AP358" s="31"/>
      <c r="AQ358" s="31"/>
      <c r="AR358" s="203"/>
      <c r="AS358" s="32"/>
    </row>
    <row r="359" spans="1:45" ht="12.75" hidden="1">
      <c r="A359" s="48">
        <v>353</v>
      </c>
      <c r="B359" s="12">
        <f>'Encargos e Benefícios'!B358</f>
        <v>0</v>
      </c>
      <c r="C359" s="10">
        <f>'Encargos e Benefícios'!C358</f>
        <v>0</v>
      </c>
      <c r="D359" s="38"/>
      <c r="E359" s="167"/>
      <c r="F359" s="166"/>
      <c r="G359" s="165"/>
      <c r="H359" s="127"/>
      <c r="I359" s="47">
        <f>'Encargos e Benefícios'!W358*'Gastos com Pessoal'!H359</f>
        <v>0</v>
      </c>
      <c r="J359" s="47">
        <f>'Encargos e Benefícios'!X358*'Gastos com Pessoal'!H359</f>
        <v>0</v>
      </c>
      <c r="K359" s="47">
        <f>'Encargos e Benefícios'!V358*'Gastos com Pessoal'!H359</f>
        <v>0</v>
      </c>
      <c r="L359" s="47"/>
      <c r="M359" s="165">
        <v>46023</v>
      </c>
      <c r="N359" s="127">
        <v>4.4999999999999998E-2</v>
      </c>
      <c r="O359" s="47">
        <f>('Encargos e Benefícios'!W358+'Gastos com Pessoal'!I359)*N359</f>
        <v>0</v>
      </c>
      <c r="P359" s="47">
        <f>('Encargos e Benefícios'!X358+'Gastos com Pessoal'!J359)*N359</f>
        <v>0</v>
      </c>
      <c r="Q359" s="47">
        <f>('Encargos e Benefícios'!V358+'Gastos com Pessoal'!K359)*'Gastos com Pessoal'!N359</f>
        <v>0</v>
      </c>
      <c r="R359" s="47"/>
      <c r="S359" s="165"/>
      <c r="T359" s="127"/>
      <c r="U359" s="47"/>
      <c r="V359" s="47"/>
      <c r="W359" s="47"/>
      <c r="X359" s="47"/>
      <c r="Y359" s="165"/>
      <c r="Z359" s="127"/>
      <c r="AA359" s="47"/>
      <c r="AB359" s="47"/>
      <c r="AC359" s="47"/>
      <c r="AD359" s="47"/>
      <c r="AE359" s="165"/>
      <c r="AF359" s="127"/>
      <c r="AG359" s="47"/>
      <c r="AH359" s="47"/>
      <c r="AI359" s="47"/>
      <c r="AJ359" s="130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14">
        <f>IF('Encargos e Benefícios'!C358=0,0,'Encargos e Benefícios'!AD358/'Encargos e Benefícios'!C358)</f>
        <v>0</v>
      </c>
      <c r="AO359" s="32">
        <f t="shared" si="5"/>
        <v>0</v>
      </c>
      <c r="AP359" s="31"/>
      <c r="AQ359" s="31"/>
      <c r="AR359" s="203"/>
      <c r="AS359" s="32"/>
    </row>
    <row r="360" spans="1:45" ht="12.75" hidden="1">
      <c r="A360" s="48">
        <v>354</v>
      </c>
      <c r="B360" s="12">
        <f>'Encargos e Benefícios'!B359</f>
        <v>0</v>
      </c>
      <c r="C360" s="10">
        <f>'Encargos e Benefícios'!C359</f>
        <v>0</v>
      </c>
      <c r="D360" s="38"/>
      <c r="E360" s="167"/>
      <c r="F360" s="166"/>
      <c r="G360" s="165"/>
      <c r="H360" s="127"/>
      <c r="I360" s="47">
        <f>'Encargos e Benefícios'!W359*'Gastos com Pessoal'!H360</f>
        <v>0</v>
      </c>
      <c r="J360" s="47">
        <f>'Encargos e Benefícios'!X359*'Gastos com Pessoal'!H360</f>
        <v>0</v>
      </c>
      <c r="K360" s="47">
        <f>'Encargos e Benefícios'!V359*'Gastos com Pessoal'!H360</f>
        <v>0</v>
      </c>
      <c r="L360" s="47"/>
      <c r="M360" s="165">
        <v>46023</v>
      </c>
      <c r="N360" s="127">
        <v>4.4999999999999998E-2</v>
      </c>
      <c r="O360" s="47">
        <f>('Encargos e Benefícios'!W359+'Gastos com Pessoal'!I360)*N360</f>
        <v>0</v>
      </c>
      <c r="P360" s="47">
        <f>('Encargos e Benefícios'!X359+'Gastos com Pessoal'!J360)*N360</f>
        <v>0</v>
      </c>
      <c r="Q360" s="47">
        <f>('Encargos e Benefícios'!V359+'Gastos com Pessoal'!K360)*'Gastos com Pessoal'!N360</f>
        <v>0</v>
      </c>
      <c r="R360" s="47"/>
      <c r="S360" s="165"/>
      <c r="T360" s="127"/>
      <c r="U360" s="47"/>
      <c r="V360" s="47"/>
      <c r="W360" s="47"/>
      <c r="X360" s="47"/>
      <c r="Y360" s="165"/>
      <c r="Z360" s="127"/>
      <c r="AA360" s="47"/>
      <c r="AB360" s="47"/>
      <c r="AC360" s="47"/>
      <c r="AD360" s="47"/>
      <c r="AE360" s="165"/>
      <c r="AF360" s="127"/>
      <c r="AG360" s="47"/>
      <c r="AH360" s="47"/>
      <c r="AI360" s="47"/>
      <c r="AJ360" s="130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14">
        <f>IF('Encargos e Benefícios'!C359=0,0,'Encargos e Benefícios'!AD359/'Encargos e Benefícios'!C359)</f>
        <v>0</v>
      </c>
      <c r="AO360" s="32">
        <f t="shared" si="5"/>
        <v>0</v>
      </c>
      <c r="AP360" s="31"/>
      <c r="AQ360" s="31"/>
      <c r="AR360" s="203"/>
      <c r="AS360" s="32"/>
    </row>
    <row r="361" spans="1:45" ht="12.75" hidden="1">
      <c r="A361" s="48">
        <v>355</v>
      </c>
      <c r="B361" s="12">
        <f>'Encargos e Benefícios'!B360</f>
        <v>0</v>
      </c>
      <c r="C361" s="10">
        <f>'Encargos e Benefícios'!C360</f>
        <v>0</v>
      </c>
      <c r="D361" s="38"/>
      <c r="E361" s="167"/>
      <c r="F361" s="166"/>
      <c r="G361" s="165"/>
      <c r="H361" s="127"/>
      <c r="I361" s="47">
        <f>'Encargos e Benefícios'!W360*'Gastos com Pessoal'!H361</f>
        <v>0</v>
      </c>
      <c r="J361" s="47">
        <f>'Encargos e Benefícios'!X360*'Gastos com Pessoal'!H361</f>
        <v>0</v>
      </c>
      <c r="K361" s="47">
        <f>'Encargos e Benefícios'!V360*'Gastos com Pessoal'!H361</f>
        <v>0</v>
      </c>
      <c r="L361" s="47"/>
      <c r="M361" s="165">
        <v>46023</v>
      </c>
      <c r="N361" s="127">
        <v>4.4999999999999998E-2</v>
      </c>
      <c r="O361" s="47">
        <f>('Encargos e Benefícios'!W360+'Gastos com Pessoal'!I361)*N361</f>
        <v>0</v>
      </c>
      <c r="P361" s="47">
        <f>('Encargos e Benefícios'!X360+'Gastos com Pessoal'!J361)*N361</f>
        <v>0</v>
      </c>
      <c r="Q361" s="47">
        <f>('Encargos e Benefícios'!V360+'Gastos com Pessoal'!K361)*'Gastos com Pessoal'!N361</f>
        <v>0</v>
      </c>
      <c r="R361" s="47"/>
      <c r="S361" s="165"/>
      <c r="T361" s="127"/>
      <c r="U361" s="47"/>
      <c r="V361" s="47"/>
      <c r="W361" s="47"/>
      <c r="X361" s="47"/>
      <c r="Y361" s="165"/>
      <c r="Z361" s="127"/>
      <c r="AA361" s="47"/>
      <c r="AB361" s="47"/>
      <c r="AC361" s="47"/>
      <c r="AD361" s="47"/>
      <c r="AE361" s="165"/>
      <c r="AF361" s="127"/>
      <c r="AG361" s="47"/>
      <c r="AH361" s="47"/>
      <c r="AI361" s="47"/>
      <c r="AJ361" s="130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14">
        <f>IF('Encargos e Benefícios'!C360=0,0,'Encargos e Benefícios'!AD360/'Encargos e Benefícios'!C360)</f>
        <v>0</v>
      </c>
      <c r="AO361" s="32">
        <f t="shared" si="5"/>
        <v>0</v>
      </c>
      <c r="AP361" s="31"/>
      <c r="AQ361" s="31"/>
      <c r="AR361" s="203"/>
      <c r="AS361" s="32"/>
    </row>
    <row r="362" spans="1:45" ht="12.75" hidden="1">
      <c r="A362" s="48">
        <v>356</v>
      </c>
      <c r="B362" s="12">
        <f>'Encargos e Benefícios'!B361</f>
        <v>0</v>
      </c>
      <c r="C362" s="10">
        <f>'Encargos e Benefícios'!C361</f>
        <v>0</v>
      </c>
      <c r="D362" s="38"/>
      <c r="E362" s="167"/>
      <c r="F362" s="166"/>
      <c r="G362" s="165"/>
      <c r="H362" s="127"/>
      <c r="I362" s="47">
        <f>'Encargos e Benefícios'!W361*'Gastos com Pessoal'!H362</f>
        <v>0</v>
      </c>
      <c r="J362" s="47">
        <f>'Encargos e Benefícios'!X361*'Gastos com Pessoal'!H362</f>
        <v>0</v>
      </c>
      <c r="K362" s="47">
        <f>'Encargos e Benefícios'!V361*'Gastos com Pessoal'!H362</f>
        <v>0</v>
      </c>
      <c r="L362" s="47"/>
      <c r="M362" s="165">
        <v>46023</v>
      </c>
      <c r="N362" s="127">
        <v>4.4999999999999998E-2</v>
      </c>
      <c r="O362" s="47">
        <f>('Encargos e Benefícios'!W361+'Gastos com Pessoal'!I362)*N362</f>
        <v>0</v>
      </c>
      <c r="P362" s="47">
        <f>('Encargos e Benefícios'!X361+'Gastos com Pessoal'!J362)*N362</f>
        <v>0</v>
      </c>
      <c r="Q362" s="47">
        <f>('Encargos e Benefícios'!V361+'Gastos com Pessoal'!K362)*'Gastos com Pessoal'!N362</f>
        <v>0</v>
      </c>
      <c r="R362" s="47"/>
      <c r="S362" s="165"/>
      <c r="T362" s="127"/>
      <c r="U362" s="47"/>
      <c r="V362" s="47"/>
      <c r="W362" s="47"/>
      <c r="X362" s="47"/>
      <c r="Y362" s="165"/>
      <c r="Z362" s="127"/>
      <c r="AA362" s="47"/>
      <c r="AB362" s="47"/>
      <c r="AC362" s="47"/>
      <c r="AD362" s="47"/>
      <c r="AE362" s="165"/>
      <c r="AF362" s="127"/>
      <c r="AG362" s="47"/>
      <c r="AH362" s="47"/>
      <c r="AI362" s="47"/>
      <c r="AJ362" s="130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14">
        <f>IF('Encargos e Benefícios'!C361=0,0,'Encargos e Benefícios'!AD361/'Encargos e Benefícios'!C361)</f>
        <v>0</v>
      </c>
      <c r="AO362" s="32">
        <f t="shared" si="5"/>
        <v>0</v>
      </c>
      <c r="AP362" s="31"/>
      <c r="AQ362" s="31"/>
      <c r="AR362" s="203"/>
      <c r="AS362" s="32"/>
    </row>
    <row r="363" spans="1:45" ht="12.75" hidden="1">
      <c r="A363" s="48">
        <v>357</v>
      </c>
      <c r="B363" s="12">
        <f>'Encargos e Benefícios'!B362</f>
        <v>0</v>
      </c>
      <c r="C363" s="10">
        <f>'Encargos e Benefícios'!C362</f>
        <v>0</v>
      </c>
      <c r="D363" s="38"/>
      <c r="E363" s="167"/>
      <c r="F363" s="166"/>
      <c r="G363" s="165"/>
      <c r="H363" s="127"/>
      <c r="I363" s="47">
        <f>'Encargos e Benefícios'!W362*'Gastos com Pessoal'!H363</f>
        <v>0</v>
      </c>
      <c r="J363" s="47">
        <f>'Encargos e Benefícios'!X362*'Gastos com Pessoal'!H363</f>
        <v>0</v>
      </c>
      <c r="K363" s="47">
        <f>'Encargos e Benefícios'!V362*'Gastos com Pessoal'!H363</f>
        <v>0</v>
      </c>
      <c r="L363" s="47"/>
      <c r="M363" s="165">
        <v>46023</v>
      </c>
      <c r="N363" s="127">
        <v>4.4999999999999998E-2</v>
      </c>
      <c r="O363" s="47">
        <f>('Encargos e Benefícios'!W362+'Gastos com Pessoal'!I363)*N363</f>
        <v>0</v>
      </c>
      <c r="P363" s="47">
        <f>('Encargos e Benefícios'!X362+'Gastos com Pessoal'!J363)*N363</f>
        <v>0</v>
      </c>
      <c r="Q363" s="47">
        <f>('Encargos e Benefícios'!V362+'Gastos com Pessoal'!K363)*'Gastos com Pessoal'!N363</f>
        <v>0</v>
      </c>
      <c r="R363" s="47"/>
      <c r="S363" s="165"/>
      <c r="T363" s="127"/>
      <c r="U363" s="47"/>
      <c r="V363" s="47"/>
      <c r="W363" s="47"/>
      <c r="X363" s="47"/>
      <c r="Y363" s="165"/>
      <c r="Z363" s="127"/>
      <c r="AA363" s="47"/>
      <c r="AB363" s="47"/>
      <c r="AC363" s="47"/>
      <c r="AD363" s="47"/>
      <c r="AE363" s="165"/>
      <c r="AF363" s="127"/>
      <c r="AG363" s="47"/>
      <c r="AH363" s="47"/>
      <c r="AI363" s="47"/>
      <c r="AJ363" s="130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14">
        <f>IF('Encargos e Benefícios'!C362=0,0,'Encargos e Benefícios'!AD362/'Encargos e Benefícios'!C362)</f>
        <v>0</v>
      </c>
      <c r="AO363" s="32">
        <f t="shared" si="5"/>
        <v>0</v>
      </c>
      <c r="AP363" s="31"/>
      <c r="AQ363" s="31"/>
      <c r="AR363" s="203"/>
      <c r="AS363" s="32"/>
    </row>
    <row r="364" spans="1:45" ht="12.75" hidden="1">
      <c r="A364" s="48">
        <v>358</v>
      </c>
      <c r="B364" s="12">
        <f>'Encargos e Benefícios'!B363</f>
        <v>0</v>
      </c>
      <c r="C364" s="10">
        <f>'Encargos e Benefícios'!C363</f>
        <v>0</v>
      </c>
      <c r="D364" s="38"/>
      <c r="E364" s="167"/>
      <c r="F364" s="166"/>
      <c r="G364" s="165"/>
      <c r="H364" s="127"/>
      <c r="I364" s="47">
        <f>'Encargos e Benefícios'!W363*'Gastos com Pessoal'!H364</f>
        <v>0</v>
      </c>
      <c r="J364" s="47">
        <f>'Encargos e Benefícios'!X363*'Gastos com Pessoal'!H364</f>
        <v>0</v>
      </c>
      <c r="K364" s="47">
        <f>'Encargos e Benefícios'!V363*'Gastos com Pessoal'!H364</f>
        <v>0</v>
      </c>
      <c r="L364" s="47"/>
      <c r="M364" s="165">
        <v>46023</v>
      </c>
      <c r="N364" s="127">
        <v>4.4999999999999998E-2</v>
      </c>
      <c r="O364" s="47">
        <f>('Encargos e Benefícios'!W363+'Gastos com Pessoal'!I364)*N364</f>
        <v>0</v>
      </c>
      <c r="P364" s="47">
        <f>('Encargos e Benefícios'!X363+'Gastos com Pessoal'!J364)*N364</f>
        <v>0</v>
      </c>
      <c r="Q364" s="47">
        <f>('Encargos e Benefícios'!V363+'Gastos com Pessoal'!K364)*'Gastos com Pessoal'!N364</f>
        <v>0</v>
      </c>
      <c r="R364" s="47"/>
      <c r="S364" s="165"/>
      <c r="T364" s="127"/>
      <c r="U364" s="47"/>
      <c r="V364" s="47"/>
      <c r="W364" s="47"/>
      <c r="X364" s="47"/>
      <c r="Y364" s="165"/>
      <c r="Z364" s="127"/>
      <c r="AA364" s="47"/>
      <c r="AB364" s="47"/>
      <c r="AC364" s="47"/>
      <c r="AD364" s="47"/>
      <c r="AE364" s="165"/>
      <c r="AF364" s="127"/>
      <c r="AG364" s="47"/>
      <c r="AH364" s="47"/>
      <c r="AI364" s="47"/>
      <c r="AJ364" s="130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14">
        <f>IF('Encargos e Benefícios'!C363=0,0,'Encargos e Benefícios'!AD363/'Encargos e Benefícios'!C363)</f>
        <v>0</v>
      </c>
      <c r="AO364" s="32">
        <f t="shared" si="5"/>
        <v>0</v>
      </c>
      <c r="AP364" s="31"/>
      <c r="AQ364" s="31"/>
      <c r="AR364" s="203"/>
      <c r="AS364" s="32"/>
    </row>
    <row r="365" spans="1:45" ht="12.75" hidden="1">
      <c r="A365" s="48">
        <v>359</v>
      </c>
      <c r="B365" s="12">
        <f>'Encargos e Benefícios'!B364</f>
        <v>0</v>
      </c>
      <c r="C365" s="10">
        <f>'Encargos e Benefícios'!C364</f>
        <v>0</v>
      </c>
      <c r="D365" s="38"/>
      <c r="E365" s="167"/>
      <c r="F365" s="166"/>
      <c r="G365" s="165"/>
      <c r="H365" s="127"/>
      <c r="I365" s="47">
        <f>'Encargos e Benefícios'!W364*'Gastos com Pessoal'!H365</f>
        <v>0</v>
      </c>
      <c r="J365" s="47">
        <f>'Encargos e Benefícios'!X364*'Gastos com Pessoal'!H365</f>
        <v>0</v>
      </c>
      <c r="K365" s="47">
        <f>'Encargos e Benefícios'!V364*'Gastos com Pessoal'!H365</f>
        <v>0</v>
      </c>
      <c r="L365" s="47"/>
      <c r="M365" s="165">
        <v>46023</v>
      </c>
      <c r="N365" s="127">
        <v>4.4999999999999998E-2</v>
      </c>
      <c r="O365" s="47">
        <f>('Encargos e Benefícios'!W364+'Gastos com Pessoal'!I365)*N365</f>
        <v>0</v>
      </c>
      <c r="P365" s="47">
        <f>('Encargos e Benefícios'!X364+'Gastos com Pessoal'!J365)*N365</f>
        <v>0</v>
      </c>
      <c r="Q365" s="47">
        <f>('Encargos e Benefícios'!V364+'Gastos com Pessoal'!K365)*'Gastos com Pessoal'!N365</f>
        <v>0</v>
      </c>
      <c r="R365" s="47"/>
      <c r="S365" s="165"/>
      <c r="T365" s="127"/>
      <c r="U365" s="47"/>
      <c r="V365" s="47"/>
      <c r="W365" s="47"/>
      <c r="X365" s="47"/>
      <c r="Y365" s="165"/>
      <c r="Z365" s="127"/>
      <c r="AA365" s="47"/>
      <c r="AB365" s="47"/>
      <c r="AC365" s="47"/>
      <c r="AD365" s="47"/>
      <c r="AE365" s="165"/>
      <c r="AF365" s="127"/>
      <c r="AG365" s="47"/>
      <c r="AH365" s="47"/>
      <c r="AI365" s="47"/>
      <c r="AJ365" s="130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14">
        <f>IF('Encargos e Benefícios'!C364=0,0,'Encargos e Benefícios'!AD364/'Encargos e Benefícios'!C364)</f>
        <v>0</v>
      </c>
      <c r="AO365" s="32">
        <f t="shared" si="5"/>
        <v>0</v>
      </c>
      <c r="AP365" s="31"/>
      <c r="AQ365" s="31"/>
      <c r="AR365" s="203"/>
      <c r="AS365" s="32"/>
    </row>
    <row r="366" spans="1:45" ht="12.75" hidden="1">
      <c r="A366" s="48">
        <v>360</v>
      </c>
      <c r="B366" s="12">
        <f>'Encargos e Benefícios'!B365</f>
        <v>0</v>
      </c>
      <c r="C366" s="10">
        <f>'Encargos e Benefícios'!C365</f>
        <v>0</v>
      </c>
      <c r="D366" s="38"/>
      <c r="E366" s="167"/>
      <c r="F366" s="166"/>
      <c r="G366" s="165"/>
      <c r="H366" s="127"/>
      <c r="I366" s="47">
        <f>'Encargos e Benefícios'!W365*'Gastos com Pessoal'!H366</f>
        <v>0</v>
      </c>
      <c r="J366" s="47">
        <f>'Encargos e Benefícios'!X365*'Gastos com Pessoal'!H366</f>
        <v>0</v>
      </c>
      <c r="K366" s="47">
        <f>'Encargos e Benefícios'!V365*'Gastos com Pessoal'!H366</f>
        <v>0</v>
      </c>
      <c r="L366" s="47"/>
      <c r="M366" s="165">
        <v>46023</v>
      </c>
      <c r="N366" s="127">
        <v>4.4999999999999998E-2</v>
      </c>
      <c r="O366" s="47">
        <f>('Encargos e Benefícios'!W365+'Gastos com Pessoal'!I366)*N366</f>
        <v>0</v>
      </c>
      <c r="P366" s="47">
        <f>('Encargos e Benefícios'!X365+'Gastos com Pessoal'!J366)*N366</f>
        <v>0</v>
      </c>
      <c r="Q366" s="47">
        <f>('Encargos e Benefícios'!V365+'Gastos com Pessoal'!K366)*'Gastos com Pessoal'!N366</f>
        <v>0</v>
      </c>
      <c r="R366" s="47"/>
      <c r="S366" s="165"/>
      <c r="T366" s="127"/>
      <c r="U366" s="47"/>
      <c r="V366" s="47"/>
      <c r="W366" s="47"/>
      <c r="X366" s="47"/>
      <c r="Y366" s="165"/>
      <c r="Z366" s="127"/>
      <c r="AA366" s="47"/>
      <c r="AB366" s="47"/>
      <c r="AC366" s="47"/>
      <c r="AD366" s="47"/>
      <c r="AE366" s="165"/>
      <c r="AF366" s="127"/>
      <c r="AG366" s="47"/>
      <c r="AH366" s="47"/>
      <c r="AI366" s="47"/>
      <c r="AJ366" s="130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14">
        <f>IF('Encargos e Benefícios'!C365=0,0,'Encargos e Benefícios'!AD365/'Encargos e Benefícios'!C365)</f>
        <v>0</v>
      </c>
      <c r="AO366" s="32">
        <f t="shared" si="5"/>
        <v>0</v>
      </c>
      <c r="AP366" s="31"/>
      <c r="AQ366" s="31"/>
      <c r="AR366" s="203"/>
      <c r="AS366" s="32"/>
    </row>
    <row r="367" spans="1:45" ht="12.75" hidden="1">
      <c r="A367" s="48">
        <v>361</v>
      </c>
      <c r="B367" s="12">
        <f>'Encargos e Benefícios'!B366</f>
        <v>0</v>
      </c>
      <c r="C367" s="10">
        <f>'Encargos e Benefícios'!C366</f>
        <v>0</v>
      </c>
      <c r="D367" s="38"/>
      <c r="E367" s="167"/>
      <c r="F367" s="166"/>
      <c r="G367" s="165"/>
      <c r="H367" s="127"/>
      <c r="I367" s="47">
        <f>'Encargos e Benefícios'!W366*'Gastos com Pessoal'!H367</f>
        <v>0</v>
      </c>
      <c r="J367" s="47">
        <f>'Encargos e Benefícios'!X366*'Gastos com Pessoal'!H367</f>
        <v>0</v>
      </c>
      <c r="K367" s="47">
        <f>'Encargos e Benefícios'!V366*'Gastos com Pessoal'!H367</f>
        <v>0</v>
      </c>
      <c r="L367" s="47"/>
      <c r="M367" s="165">
        <v>46023</v>
      </c>
      <c r="N367" s="127">
        <v>4.4999999999999998E-2</v>
      </c>
      <c r="O367" s="47">
        <f>('Encargos e Benefícios'!W366+'Gastos com Pessoal'!I367)*N367</f>
        <v>0</v>
      </c>
      <c r="P367" s="47">
        <f>('Encargos e Benefícios'!X366+'Gastos com Pessoal'!J367)*N367</f>
        <v>0</v>
      </c>
      <c r="Q367" s="47">
        <f>('Encargos e Benefícios'!V366+'Gastos com Pessoal'!K367)*'Gastos com Pessoal'!N367</f>
        <v>0</v>
      </c>
      <c r="R367" s="47"/>
      <c r="S367" s="165"/>
      <c r="T367" s="127"/>
      <c r="U367" s="47"/>
      <c r="V367" s="47"/>
      <c r="W367" s="47"/>
      <c r="X367" s="47"/>
      <c r="Y367" s="165"/>
      <c r="Z367" s="127"/>
      <c r="AA367" s="47"/>
      <c r="AB367" s="47"/>
      <c r="AC367" s="47"/>
      <c r="AD367" s="47"/>
      <c r="AE367" s="165"/>
      <c r="AF367" s="127"/>
      <c r="AG367" s="47"/>
      <c r="AH367" s="47"/>
      <c r="AI367" s="47"/>
      <c r="AJ367" s="130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14">
        <f>IF('Encargos e Benefícios'!C366=0,0,'Encargos e Benefícios'!AD366/'Encargos e Benefícios'!C366)</f>
        <v>0</v>
      </c>
      <c r="AO367" s="32">
        <f t="shared" si="5"/>
        <v>0</v>
      </c>
      <c r="AP367" s="31"/>
      <c r="AQ367" s="31"/>
      <c r="AR367" s="203"/>
      <c r="AS367" s="32"/>
    </row>
    <row r="368" spans="1:45" ht="12.75" hidden="1">
      <c r="A368" s="48">
        <v>362</v>
      </c>
      <c r="B368" s="12">
        <f>'Encargos e Benefícios'!B367</f>
        <v>0</v>
      </c>
      <c r="C368" s="10">
        <f>'Encargos e Benefícios'!C367</f>
        <v>0</v>
      </c>
      <c r="D368" s="38"/>
      <c r="E368" s="167"/>
      <c r="F368" s="166"/>
      <c r="G368" s="165"/>
      <c r="H368" s="127"/>
      <c r="I368" s="47">
        <f>'Encargos e Benefícios'!W367*'Gastos com Pessoal'!H368</f>
        <v>0</v>
      </c>
      <c r="J368" s="47">
        <f>'Encargos e Benefícios'!X367*'Gastos com Pessoal'!H368</f>
        <v>0</v>
      </c>
      <c r="K368" s="47">
        <f>'Encargos e Benefícios'!V367*'Gastos com Pessoal'!H368</f>
        <v>0</v>
      </c>
      <c r="L368" s="47"/>
      <c r="M368" s="165">
        <v>46023</v>
      </c>
      <c r="N368" s="127">
        <v>4.4999999999999998E-2</v>
      </c>
      <c r="O368" s="47">
        <f>('Encargos e Benefícios'!W367+'Gastos com Pessoal'!I368)*N368</f>
        <v>0</v>
      </c>
      <c r="P368" s="47">
        <f>('Encargos e Benefícios'!X367+'Gastos com Pessoal'!J368)*N368</f>
        <v>0</v>
      </c>
      <c r="Q368" s="47">
        <f>('Encargos e Benefícios'!V367+'Gastos com Pessoal'!K368)*'Gastos com Pessoal'!N368</f>
        <v>0</v>
      </c>
      <c r="R368" s="47"/>
      <c r="S368" s="165"/>
      <c r="T368" s="127"/>
      <c r="U368" s="47"/>
      <c r="V368" s="47"/>
      <c r="W368" s="47"/>
      <c r="X368" s="47"/>
      <c r="Y368" s="165"/>
      <c r="Z368" s="127"/>
      <c r="AA368" s="47"/>
      <c r="AB368" s="47"/>
      <c r="AC368" s="47"/>
      <c r="AD368" s="47"/>
      <c r="AE368" s="165"/>
      <c r="AF368" s="127"/>
      <c r="AG368" s="47"/>
      <c r="AH368" s="47"/>
      <c r="AI368" s="47"/>
      <c r="AJ368" s="130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14">
        <f>IF('Encargos e Benefícios'!C367=0,0,'Encargos e Benefícios'!AD367/'Encargos e Benefícios'!C367)</f>
        <v>0</v>
      </c>
      <c r="AO368" s="32">
        <f t="shared" si="5"/>
        <v>0</v>
      </c>
      <c r="AP368" s="31"/>
      <c r="AQ368" s="31"/>
      <c r="AR368" s="203"/>
      <c r="AS368" s="32"/>
    </row>
    <row r="369" spans="1:45" ht="12.75" hidden="1">
      <c r="A369" s="48">
        <v>363</v>
      </c>
      <c r="B369" s="12">
        <f>'Encargos e Benefícios'!B368</f>
        <v>0</v>
      </c>
      <c r="C369" s="10">
        <f>'Encargos e Benefícios'!C368</f>
        <v>0</v>
      </c>
      <c r="D369" s="38"/>
      <c r="E369" s="167"/>
      <c r="F369" s="166"/>
      <c r="G369" s="165"/>
      <c r="H369" s="127"/>
      <c r="I369" s="47">
        <f>'Encargos e Benefícios'!W368*'Gastos com Pessoal'!H369</f>
        <v>0</v>
      </c>
      <c r="J369" s="47">
        <f>'Encargos e Benefícios'!X368*'Gastos com Pessoal'!H369</f>
        <v>0</v>
      </c>
      <c r="K369" s="47">
        <f>'Encargos e Benefícios'!V368*'Gastos com Pessoal'!H369</f>
        <v>0</v>
      </c>
      <c r="L369" s="47"/>
      <c r="M369" s="165">
        <v>46023</v>
      </c>
      <c r="N369" s="127">
        <v>4.4999999999999998E-2</v>
      </c>
      <c r="O369" s="47">
        <f>('Encargos e Benefícios'!W368+'Gastos com Pessoal'!I369)*N369</f>
        <v>0</v>
      </c>
      <c r="P369" s="47">
        <f>('Encargos e Benefícios'!X368+'Gastos com Pessoal'!J369)*N369</f>
        <v>0</v>
      </c>
      <c r="Q369" s="47">
        <f>('Encargos e Benefícios'!V368+'Gastos com Pessoal'!K369)*'Gastos com Pessoal'!N369</f>
        <v>0</v>
      </c>
      <c r="R369" s="47"/>
      <c r="S369" s="165"/>
      <c r="T369" s="127"/>
      <c r="U369" s="47"/>
      <c r="V369" s="47"/>
      <c r="W369" s="47"/>
      <c r="X369" s="47"/>
      <c r="Y369" s="165"/>
      <c r="Z369" s="127"/>
      <c r="AA369" s="47"/>
      <c r="AB369" s="47"/>
      <c r="AC369" s="47"/>
      <c r="AD369" s="47"/>
      <c r="AE369" s="165"/>
      <c r="AF369" s="127"/>
      <c r="AG369" s="47"/>
      <c r="AH369" s="47"/>
      <c r="AI369" s="47"/>
      <c r="AJ369" s="130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14">
        <f>IF('Encargos e Benefícios'!C368=0,0,'Encargos e Benefícios'!AD368/'Encargos e Benefícios'!C368)</f>
        <v>0</v>
      </c>
      <c r="AO369" s="32">
        <f t="shared" si="5"/>
        <v>0</v>
      </c>
      <c r="AP369" s="31"/>
      <c r="AQ369" s="31"/>
      <c r="AR369" s="203"/>
      <c r="AS369" s="32"/>
    </row>
    <row r="370" spans="1:45" ht="12.75" hidden="1">
      <c r="A370" s="48">
        <v>364</v>
      </c>
      <c r="B370" s="12">
        <f>'Encargos e Benefícios'!B369</f>
        <v>0</v>
      </c>
      <c r="C370" s="10">
        <f>'Encargos e Benefícios'!C369</f>
        <v>0</v>
      </c>
      <c r="D370" s="38"/>
      <c r="E370" s="167"/>
      <c r="F370" s="166"/>
      <c r="G370" s="165"/>
      <c r="H370" s="127"/>
      <c r="I370" s="47">
        <f>'Encargos e Benefícios'!W369*'Gastos com Pessoal'!H370</f>
        <v>0</v>
      </c>
      <c r="J370" s="47">
        <f>'Encargos e Benefícios'!X369*'Gastos com Pessoal'!H370</f>
        <v>0</v>
      </c>
      <c r="K370" s="47">
        <f>'Encargos e Benefícios'!V369*'Gastos com Pessoal'!H370</f>
        <v>0</v>
      </c>
      <c r="L370" s="47"/>
      <c r="M370" s="165">
        <v>46023</v>
      </c>
      <c r="N370" s="127">
        <v>4.4999999999999998E-2</v>
      </c>
      <c r="O370" s="47">
        <f>('Encargos e Benefícios'!W369+'Gastos com Pessoal'!I370)*N370</f>
        <v>0</v>
      </c>
      <c r="P370" s="47">
        <f>('Encargos e Benefícios'!X369+'Gastos com Pessoal'!J370)*N370</f>
        <v>0</v>
      </c>
      <c r="Q370" s="47">
        <f>('Encargos e Benefícios'!V369+'Gastos com Pessoal'!K370)*'Gastos com Pessoal'!N370</f>
        <v>0</v>
      </c>
      <c r="R370" s="47"/>
      <c r="S370" s="165"/>
      <c r="T370" s="127"/>
      <c r="U370" s="47"/>
      <c r="V370" s="47"/>
      <c r="W370" s="47"/>
      <c r="X370" s="47"/>
      <c r="Y370" s="165"/>
      <c r="Z370" s="127"/>
      <c r="AA370" s="47"/>
      <c r="AB370" s="47"/>
      <c r="AC370" s="47"/>
      <c r="AD370" s="47"/>
      <c r="AE370" s="165"/>
      <c r="AF370" s="127"/>
      <c r="AG370" s="47"/>
      <c r="AH370" s="47"/>
      <c r="AI370" s="47"/>
      <c r="AJ370" s="130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14">
        <f>IF('Encargos e Benefícios'!C369=0,0,'Encargos e Benefícios'!AD369/'Encargos e Benefícios'!C369)</f>
        <v>0</v>
      </c>
      <c r="AO370" s="32">
        <f t="shared" si="5"/>
        <v>0</v>
      </c>
      <c r="AP370" s="31"/>
      <c r="AQ370" s="31"/>
      <c r="AR370" s="203"/>
      <c r="AS370" s="32"/>
    </row>
    <row r="371" spans="1:45" ht="12.75" hidden="1">
      <c r="A371" s="48">
        <v>365</v>
      </c>
      <c r="B371" s="12">
        <f>'Encargos e Benefícios'!B370</f>
        <v>0</v>
      </c>
      <c r="C371" s="10">
        <f>'Encargos e Benefícios'!C370</f>
        <v>0</v>
      </c>
      <c r="D371" s="38"/>
      <c r="E371" s="167"/>
      <c r="F371" s="166"/>
      <c r="G371" s="165"/>
      <c r="H371" s="127"/>
      <c r="I371" s="47">
        <f>'Encargos e Benefícios'!W370*'Gastos com Pessoal'!H371</f>
        <v>0</v>
      </c>
      <c r="J371" s="47">
        <f>'Encargos e Benefícios'!X370*'Gastos com Pessoal'!H371</f>
        <v>0</v>
      </c>
      <c r="K371" s="47">
        <f>'Encargos e Benefícios'!V370*'Gastos com Pessoal'!H371</f>
        <v>0</v>
      </c>
      <c r="L371" s="47"/>
      <c r="M371" s="165">
        <v>46023</v>
      </c>
      <c r="N371" s="127">
        <v>4.4999999999999998E-2</v>
      </c>
      <c r="O371" s="47">
        <f>('Encargos e Benefícios'!W370+'Gastos com Pessoal'!I371)*N371</f>
        <v>0</v>
      </c>
      <c r="P371" s="47">
        <f>('Encargos e Benefícios'!X370+'Gastos com Pessoal'!J371)*N371</f>
        <v>0</v>
      </c>
      <c r="Q371" s="47">
        <f>('Encargos e Benefícios'!V370+'Gastos com Pessoal'!K371)*'Gastos com Pessoal'!N371</f>
        <v>0</v>
      </c>
      <c r="R371" s="47"/>
      <c r="S371" s="165"/>
      <c r="T371" s="127"/>
      <c r="U371" s="47"/>
      <c r="V371" s="47"/>
      <c r="W371" s="47"/>
      <c r="X371" s="47"/>
      <c r="Y371" s="165"/>
      <c r="Z371" s="127"/>
      <c r="AA371" s="47"/>
      <c r="AB371" s="47"/>
      <c r="AC371" s="47"/>
      <c r="AD371" s="47"/>
      <c r="AE371" s="165"/>
      <c r="AF371" s="127"/>
      <c r="AG371" s="47"/>
      <c r="AH371" s="47"/>
      <c r="AI371" s="47"/>
      <c r="AJ371" s="130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14">
        <f>IF('Encargos e Benefícios'!C370=0,0,'Encargos e Benefícios'!AD370/'Encargos e Benefícios'!C370)</f>
        <v>0</v>
      </c>
      <c r="AO371" s="32">
        <f t="shared" si="5"/>
        <v>0</v>
      </c>
      <c r="AP371" s="31"/>
      <c r="AQ371" s="31"/>
      <c r="AR371" s="203"/>
      <c r="AS371" s="32"/>
    </row>
    <row r="372" spans="1:45" ht="12.75" hidden="1">
      <c r="A372" s="48">
        <v>366</v>
      </c>
      <c r="B372" s="12">
        <f>'Encargos e Benefícios'!B371</f>
        <v>0</v>
      </c>
      <c r="C372" s="10">
        <f>'Encargos e Benefícios'!C371</f>
        <v>0</v>
      </c>
      <c r="D372" s="38"/>
      <c r="E372" s="167"/>
      <c r="F372" s="166"/>
      <c r="G372" s="165"/>
      <c r="H372" s="127"/>
      <c r="I372" s="47">
        <f>'Encargos e Benefícios'!W371*'Gastos com Pessoal'!H372</f>
        <v>0</v>
      </c>
      <c r="J372" s="47">
        <f>'Encargos e Benefícios'!X371*'Gastos com Pessoal'!H372</f>
        <v>0</v>
      </c>
      <c r="K372" s="47">
        <f>'Encargos e Benefícios'!V371*'Gastos com Pessoal'!H372</f>
        <v>0</v>
      </c>
      <c r="L372" s="47"/>
      <c r="M372" s="165">
        <v>46023</v>
      </c>
      <c r="N372" s="127">
        <v>4.4999999999999998E-2</v>
      </c>
      <c r="O372" s="47">
        <f>('Encargos e Benefícios'!W371+'Gastos com Pessoal'!I372)*N372</f>
        <v>0</v>
      </c>
      <c r="P372" s="47">
        <f>('Encargos e Benefícios'!X371+'Gastos com Pessoal'!J372)*N372</f>
        <v>0</v>
      </c>
      <c r="Q372" s="47">
        <f>('Encargos e Benefícios'!V371+'Gastos com Pessoal'!K372)*'Gastos com Pessoal'!N372</f>
        <v>0</v>
      </c>
      <c r="R372" s="47"/>
      <c r="S372" s="165"/>
      <c r="T372" s="127"/>
      <c r="U372" s="47"/>
      <c r="V372" s="47"/>
      <c r="W372" s="47"/>
      <c r="X372" s="47"/>
      <c r="Y372" s="165"/>
      <c r="Z372" s="127"/>
      <c r="AA372" s="47"/>
      <c r="AB372" s="47"/>
      <c r="AC372" s="47"/>
      <c r="AD372" s="47"/>
      <c r="AE372" s="165"/>
      <c r="AF372" s="127"/>
      <c r="AG372" s="47"/>
      <c r="AH372" s="47"/>
      <c r="AI372" s="47"/>
      <c r="AJ372" s="130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14">
        <f>IF('Encargos e Benefícios'!C371=0,0,'Encargos e Benefícios'!AD371/'Encargos e Benefícios'!C371)</f>
        <v>0</v>
      </c>
      <c r="AO372" s="32">
        <f t="shared" si="5"/>
        <v>0</v>
      </c>
      <c r="AP372" s="31"/>
      <c r="AQ372" s="31"/>
      <c r="AR372" s="203"/>
      <c r="AS372" s="32"/>
    </row>
    <row r="373" spans="1:45" ht="12.75" hidden="1">
      <c r="A373" s="48">
        <v>367</v>
      </c>
      <c r="B373" s="12">
        <f>'Encargos e Benefícios'!B372</f>
        <v>0</v>
      </c>
      <c r="C373" s="10">
        <f>'Encargos e Benefícios'!C372</f>
        <v>0</v>
      </c>
      <c r="D373" s="38"/>
      <c r="E373" s="167"/>
      <c r="F373" s="166"/>
      <c r="G373" s="165"/>
      <c r="H373" s="127"/>
      <c r="I373" s="47">
        <f>'Encargos e Benefícios'!W372*'Gastos com Pessoal'!H373</f>
        <v>0</v>
      </c>
      <c r="J373" s="47">
        <f>'Encargos e Benefícios'!X372*'Gastos com Pessoal'!H373</f>
        <v>0</v>
      </c>
      <c r="K373" s="47">
        <f>'Encargos e Benefícios'!V372*'Gastos com Pessoal'!H373</f>
        <v>0</v>
      </c>
      <c r="L373" s="47"/>
      <c r="M373" s="165">
        <v>46023</v>
      </c>
      <c r="N373" s="127">
        <v>4.4999999999999998E-2</v>
      </c>
      <c r="O373" s="47">
        <f>('Encargos e Benefícios'!W372+'Gastos com Pessoal'!I373)*N373</f>
        <v>0</v>
      </c>
      <c r="P373" s="47">
        <f>('Encargos e Benefícios'!X372+'Gastos com Pessoal'!J373)*N373</f>
        <v>0</v>
      </c>
      <c r="Q373" s="47">
        <f>('Encargos e Benefícios'!V372+'Gastos com Pessoal'!K373)*'Gastos com Pessoal'!N373</f>
        <v>0</v>
      </c>
      <c r="R373" s="47"/>
      <c r="S373" s="165"/>
      <c r="T373" s="127"/>
      <c r="U373" s="47"/>
      <c r="V373" s="47"/>
      <c r="W373" s="47"/>
      <c r="X373" s="47"/>
      <c r="Y373" s="165"/>
      <c r="Z373" s="127"/>
      <c r="AA373" s="47"/>
      <c r="AB373" s="47"/>
      <c r="AC373" s="47"/>
      <c r="AD373" s="47"/>
      <c r="AE373" s="165"/>
      <c r="AF373" s="127"/>
      <c r="AG373" s="47"/>
      <c r="AH373" s="47"/>
      <c r="AI373" s="47"/>
      <c r="AJ373" s="130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14">
        <f>IF('Encargos e Benefícios'!C372=0,0,'Encargos e Benefícios'!AD372/'Encargos e Benefícios'!C372)</f>
        <v>0</v>
      </c>
      <c r="AO373" s="32">
        <f t="shared" si="5"/>
        <v>0</v>
      </c>
      <c r="AP373" s="31"/>
      <c r="AQ373" s="31"/>
      <c r="AR373" s="203"/>
      <c r="AS373" s="32"/>
    </row>
    <row r="374" spans="1:45" ht="12.75" hidden="1">
      <c r="A374" s="48">
        <v>368</v>
      </c>
      <c r="B374" s="12">
        <f>'Encargos e Benefícios'!B373</f>
        <v>0</v>
      </c>
      <c r="C374" s="10">
        <f>'Encargos e Benefícios'!C373</f>
        <v>0</v>
      </c>
      <c r="D374" s="38"/>
      <c r="E374" s="167"/>
      <c r="F374" s="166"/>
      <c r="G374" s="165"/>
      <c r="H374" s="127"/>
      <c r="I374" s="47">
        <f>'Encargos e Benefícios'!W373*'Gastos com Pessoal'!H374</f>
        <v>0</v>
      </c>
      <c r="J374" s="47">
        <f>'Encargos e Benefícios'!X373*'Gastos com Pessoal'!H374</f>
        <v>0</v>
      </c>
      <c r="K374" s="47">
        <f>'Encargos e Benefícios'!V373*'Gastos com Pessoal'!H374</f>
        <v>0</v>
      </c>
      <c r="L374" s="47"/>
      <c r="M374" s="165">
        <v>46023</v>
      </c>
      <c r="N374" s="127">
        <v>4.4999999999999998E-2</v>
      </c>
      <c r="O374" s="47">
        <f>('Encargos e Benefícios'!W373+'Gastos com Pessoal'!I374)*N374</f>
        <v>0</v>
      </c>
      <c r="P374" s="47">
        <f>('Encargos e Benefícios'!X373+'Gastos com Pessoal'!J374)*N374</f>
        <v>0</v>
      </c>
      <c r="Q374" s="47">
        <f>('Encargos e Benefícios'!V373+'Gastos com Pessoal'!K374)*'Gastos com Pessoal'!N374</f>
        <v>0</v>
      </c>
      <c r="R374" s="47"/>
      <c r="S374" s="165"/>
      <c r="T374" s="127"/>
      <c r="U374" s="47"/>
      <c r="V374" s="47"/>
      <c r="W374" s="47"/>
      <c r="X374" s="47"/>
      <c r="Y374" s="165"/>
      <c r="Z374" s="127"/>
      <c r="AA374" s="47"/>
      <c r="AB374" s="47"/>
      <c r="AC374" s="47"/>
      <c r="AD374" s="47"/>
      <c r="AE374" s="165"/>
      <c r="AF374" s="127"/>
      <c r="AG374" s="47"/>
      <c r="AH374" s="47"/>
      <c r="AI374" s="47"/>
      <c r="AJ374" s="130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14">
        <f>IF('Encargos e Benefícios'!C373=0,0,'Encargos e Benefícios'!AD373/'Encargos e Benefícios'!C373)</f>
        <v>0</v>
      </c>
      <c r="AO374" s="32">
        <f t="shared" si="5"/>
        <v>0</v>
      </c>
      <c r="AP374" s="31"/>
      <c r="AQ374" s="31"/>
      <c r="AR374" s="203"/>
      <c r="AS374" s="32"/>
    </row>
    <row r="375" spans="1:45" ht="12.75" hidden="1">
      <c r="A375" s="48">
        <v>369</v>
      </c>
      <c r="B375" s="12">
        <f>'Encargos e Benefícios'!B374</f>
        <v>0</v>
      </c>
      <c r="C375" s="10">
        <f>'Encargos e Benefícios'!C374</f>
        <v>0</v>
      </c>
      <c r="D375" s="38"/>
      <c r="E375" s="167"/>
      <c r="F375" s="166"/>
      <c r="G375" s="165"/>
      <c r="H375" s="127"/>
      <c r="I375" s="47">
        <f>'Encargos e Benefícios'!W374*'Gastos com Pessoal'!H375</f>
        <v>0</v>
      </c>
      <c r="J375" s="47">
        <f>'Encargos e Benefícios'!X374*'Gastos com Pessoal'!H375</f>
        <v>0</v>
      </c>
      <c r="K375" s="47">
        <f>'Encargos e Benefícios'!V374*'Gastos com Pessoal'!H375</f>
        <v>0</v>
      </c>
      <c r="L375" s="47"/>
      <c r="M375" s="165">
        <v>46023</v>
      </c>
      <c r="N375" s="127">
        <v>4.4999999999999998E-2</v>
      </c>
      <c r="O375" s="47">
        <f>('Encargos e Benefícios'!W374+'Gastos com Pessoal'!I375)*N375</f>
        <v>0</v>
      </c>
      <c r="P375" s="47">
        <f>('Encargos e Benefícios'!X374+'Gastos com Pessoal'!J375)*N375</f>
        <v>0</v>
      </c>
      <c r="Q375" s="47">
        <f>('Encargos e Benefícios'!V374+'Gastos com Pessoal'!K375)*'Gastos com Pessoal'!N375</f>
        <v>0</v>
      </c>
      <c r="R375" s="47"/>
      <c r="S375" s="165"/>
      <c r="T375" s="127"/>
      <c r="U375" s="47"/>
      <c r="V375" s="47"/>
      <c r="W375" s="47"/>
      <c r="X375" s="47"/>
      <c r="Y375" s="165"/>
      <c r="Z375" s="127"/>
      <c r="AA375" s="47"/>
      <c r="AB375" s="47"/>
      <c r="AC375" s="47"/>
      <c r="AD375" s="47"/>
      <c r="AE375" s="165"/>
      <c r="AF375" s="127"/>
      <c r="AG375" s="47"/>
      <c r="AH375" s="47"/>
      <c r="AI375" s="47"/>
      <c r="AJ375" s="130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14">
        <f>IF('Encargos e Benefícios'!C374=0,0,'Encargos e Benefícios'!AD374/'Encargos e Benefícios'!C374)</f>
        <v>0</v>
      </c>
      <c r="AO375" s="32">
        <f t="shared" si="5"/>
        <v>0</v>
      </c>
      <c r="AP375" s="31"/>
      <c r="AQ375" s="31"/>
      <c r="AR375" s="203"/>
      <c r="AS375" s="32"/>
    </row>
    <row r="376" spans="1:45" ht="12.75" hidden="1">
      <c r="A376" s="48">
        <v>370</v>
      </c>
      <c r="B376" s="12">
        <f>'Encargos e Benefícios'!B375</f>
        <v>0</v>
      </c>
      <c r="C376" s="10">
        <f>'Encargos e Benefícios'!C375</f>
        <v>0</v>
      </c>
      <c r="D376" s="38"/>
      <c r="E376" s="167"/>
      <c r="F376" s="166"/>
      <c r="G376" s="165"/>
      <c r="H376" s="127"/>
      <c r="I376" s="47">
        <f>'Encargos e Benefícios'!W375*'Gastos com Pessoal'!H376</f>
        <v>0</v>
      </c>
      <c r="J376" s="47">
        <f>'Encargos e Benefícios'!X375*'Gastos com Pessoal'!H376</f>
        <v>0</v>
      </c>
      <c r="K376" s="47">
        <f>'Encargos e Benefícios'!V375*'Gastos com Pessoal'!H376</f>
        <v>0</v>
      </c>
      <c r="L376" s="47"/>
      <c r="M376" s="165">
        <v>46023</v>
      </c>
      <c r="N376" s="127">
        <v>4.4999999999999998E-2</v>
      </c>
      <c r="O376" s="47">
        <f>('Encargos e Benefícios'!W375+'Gastos com Pessoal'!I376)*N376</f>
        <v>0</v>
      </c>
      <c r="P376" s="47">
        <f>('Encargos e Benefícios'!X375+'Gastos com Pessoal'!J376)*N376</f>
        <v>0</v>
      </c>
      <c r="Q376" s="47">
        <f>('Encargos e Benefícios'!V375+'Gastos com Pessoal'!K376)*'Gastos com Pessoal'!N376</f>
        <v>0</v>
      </c>
      <c r="R376" s="47"/>
      <c r="S376" s="165"/>
      <c r="T376" s="127"/>
      <c r="U376" s="47"/>
      <c r="V376" s="47"/>
      <c r="W376" s="47"/>
      <c r="X376" s="47"/>
      <c r="Y376" s="165"/>
      <c r="Z376" s="127"/>
      <c r="AA376" s="47"/>
      <c r="AB376" s="47"/>
      <c r="AC376" s="47"/>
      <c r="AD376" s="47"/>
      <c r="AE376" s="165"/>
      <c r="AF376" s="127"/>
      <c r="AG376" s="47"/>
      <c r="AH376" s="47"/>
      <c r="AI376" s="47"/>
      <c r="AJ376" s="130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14">
        <f>IF('Encargos e Benefícios'!C375=0,0,'Encargos e Benefícios'!AD375/'Encargos e Benefícios'!C375)</f>
        <v>0</v>
      </c>
      <c r="AO376" s="32">
        <f t="shared" si="5"/>
        <v>0</v>
      </c>
      <c r="AP376" s="31"/>
      <c r="AQ376" s="31"/>
      <c r="AR376" s="203"/>
      <c r="AS376" s="32"/>
    </row>
    <row r="377" spans="1:45" ht="12.75" hidden="1">
      <c r="A377" s="48">
        <v>371</v>
      </c>
      <c r="B377" s="12">
        <f>'Encargos e Benefícios'!B376</f>
        <v>0</v>
      </c>
      <c r="C377" s="10">
        <f>'Encargos e Benefícios'!C376</f>
        <v>0</v>
      </c>
      <c r="D377" s="38"/>
      <c r="E377" s="167"/>
      <c r="F377" s="166"/>
      <c r="G377" s="165"/>
      <c r="H377" s="127"/>
      <c r="I377" s="47">
        <f>'Encargos e Benefícios'!W376*'Gastos com Pessoal'!H377</f>
        <v>0</v>
      </c>
      <c r="J377" s="47">
        <f>'Encargos e Benefícios'!X376*'Gastos com Pessoal'!H377</f>
        <v>0</v>
      </c>
      <c r="K377" s="47">
        <f>'Encargos e Benefícios'!V376*'Gastos com Pessoal'!H377</f>
        <v>0</v>
      </c>
      <c r="L377" s="47"/>
      <c r="M377" s="165">
        <v>46023</v>
      </c>
      <c r="N377" s="127">
        <v>4.4999999999999998E-2</v>
      </c>
      <c r="O377" s="47">
        <f>('Encargos e Benefícios'!W376+'Gastos com Pessoal'!I377)*N377</f>
        <v>0</v>
      </c>
      <c r="P377" s="47">
        <f>('Encargos e Benefícios'!X376+'Gastos com Pessoal'!J377)*N377</f>
        <v>0</v>
      </c>
      <c r="Q377" s="47">
        <f>('Encargos e Benefícios'!V376+'Gastos com Pessoal'!K377)*'Gastos com Pessoal'!N377</f>
        <v>0</v>
      </c>
      <c r="R377" s="47"/>
      <c r="S377" s="165"/>
      <c r="T377" s="127"/>
      <c r="U377" s="47"/>
      <c r="V377" s="47"/>
      <c r="W377" s="47"/>
      <c r="X377" s="47"/>
      <c r="Y377" s="165"/>
      <c r="Z377" s="127"/>
      <c r="AA377" s="47"/>
      <c r="AB377" s="47"/>
      <c r="AC377" s="47"/>
      <c r="AD377" s="47"/>
      <c r="AE377" s="165"/>
      <c r="AF377" s="127"/>
      <c r="AG377" s="47"/>
      <c r="AH377" s="47"/>
      <c r="AI377" s="47"/>
      <c r="AJ377" s="130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14">
        <f>IF('Encargos e Benefícios'!C376=0,0,'Encargos e Benefícios'!AD376/'Encargos e Benefícios'!C376)</f>
        <v>0</v>
      </c>
      <c r="AO377" s="32">
        <f t="shared" si="5"/>
        <v>0</v>
      </c>
      <c r="AP377" s="31"/>
      <c r="AQ377" s="31"/>
      <c r="AR377" s="203"/>
      <c r="AS377" s="32"/>
    </row>
    <row r="378" spans="1:45" ht="12.75" hidden="1">
      <c r="A378" s="48">
        <v>372</v>
      </c>
      <c r="B378" s="12">
        <f>'Encargos e Benefícios'!B377</f>
        <v>0</v>
      </c>
      <c r="C378" s="10">
        <f>'Encargos e Benefícios'!C377</f>
        <v>0</v>
      </c>
      <c r="D378" s="38"/>
      <c r="E378" s="167"/>
      <c r="F378" s="166"/>
      <c r="G378" s="165"/>
      <c r="H378" s="127"/>
      <c r="I378" s="47">
        <f>'Encargos e Benefícios'!W377*'Gastos com Pessoal'!H378</f>
        <v>0</v>
      </c>
      <c r="J378" s="47">
        <f>'Encargos e Benefícios'!X377*'Gastos com Pessoal'!H378</f>
        <v>0</v>
      </c>
      <c r="K378" s="47">
        <f>'Encargos e Benefícios'!V377*'Gastos com Pessoal'!H378</f>
        <v>0</v>
      </c>
      <c r="L378" s="47"/>
      <c r="M378" s="165">
        <v>46023</v>
      </c>
      <c r="N378" s="127">
        <v>4.4999999999999998E-2</v>
      </c>
      <c r="O378" s="47">
        <f>('Encargos e Benefícios'!W377+'Gastos com Pessoal'!I378)*N378</f>
        <v>0</v>
      </c>
      <c r="P378" s="47">
        <f>('Encargos e Benefícios'!X377+'Gastos com Pessoal'!J378)*N378</f>
        <v>0</v>
      </c>
      <c r="Q378" s="47">
        <f>('Encargos e Benefícios'!V377+'Gastos com Pessoal'!K378)*'Gastos com Pessoal'!N378</f>
        <v>0</v>
      </c>
      <c r="R378" s="47"/>
      <c r="S378" s="165"/>
      <c r="T378" s="127"/>
      <c r="U378" s="47"/>
      <c r="V378" s="47"/>
      <c r="W378" s="47"/>
      <c r="X378" s="47"/>
      <c r="Y378" s="165"/>
      <c r="Z378" s="127"/>
      <c r="AA378" s="47"/>
      <c r="AB378" s="47"/>
      <c r="AC378" s="47"/>
      <c r="AD378" s="47"/>
      <c r="AE378" s="165"/>
      <c r="AF378" s="127"/>
      <c r="AG378" s="47"/>
      <c r="AH378" s="47"/>
      <c r="AI378" s="47"/>
      <c r="AJ378" s="130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14">
        <f>IF('Encargos e Benefícios'!C377=0,0,'Encargos e Benefícios'!AD377/'Encargos e Benefícios'!C377)</f>
        <v>0</v>
      </c>
      <c r="AO378" s="32">
        <f t="shared" si="5"/>
        <v>0</v>
      </c>
      <c r="AP378" s="31"/>
      <c r="AQ378" s="31"/>
      <c r="AR378" s="203"/>
      <c r="AS378" s="32"/>
    </row>
    <row r="379" spans="1:45" ht="12.75" hidden="1">
      <c r="A379" s="48">
        <v>373</v>
      </c>
      <c r="B379" s="12">
        <f>'Encargos e Benefícios'!B378</f>
        <v>0</v>
      </c>
      <c r="C379" s="10">
        <f>'Encargos e Benefícios'!C378</f>
        <v>0</v>
      </c>
      <c r="D379" s="38"/>
      <c r="E379" s="167"/>
      <c r="F379" s="166"/>
      <c r="G379" s="165"/>
      <c r="H379" s="127"/>
      <c r="I379" s="47">
        <f>'Encargos e Benefícios'!W378*'Gastos com Pessoal'!H379</f>
        <v>0</v>
      </c>
      <c r="J379" s="47">
        <f>'Encargos e Benefícios'!X378*'Gastos com Pessoal'!H379</f>
        <v>0</v>
      </c>
      <c r="K379" s="47">
        <f>'Encargos e Benefícios'!V378*'Gastos com Pessoal'!H379</f>
        <v>0</v>
      </c>
      <c r="L379" s="47"/>
      <c r="M379" s="165">
        <v>46023</v>
      </c>
      <c r="N379" s="127">
        <v>4.4999999999999998E-2</v>
      </c>
      <c r="O379" s="47">
        <f>('Encargos e Benefícios'!W378+'Gastos com Pessoal'!I379)*N379</f>
        <v>0</v>
      </c>
      <c r="P379" s="47">
        <f>('Encargos e Benefícios'!X378+'Gastos com Pessoal'!J379)*N379</f>
        <v>0</v>
      </c>
      <c r="Q379" s="47">
        <f>('Encargos e Benefícios'!V378+'Gastos com Pessoal'!K379)*'Gastos com Pessoal'!N379</f>
        <v>0</v>
      </c>
      <c r="R379" s="47"/>
      <c r="S379" s="165"/>
      <c r="T379" s="127"/>
      <c r="U379" s="47"/>
      <c r="V379" s="47"/>
      <c r="W379" s="47"/>
      <c r="X379" s="47"/>
      <c r="Y379" s="165"/>
      <c r="Z379" s="127"/>
      <c r="AA379" s="47"/>
      <c r="AB379" s="47"/>
      <c r="AC379" s="47"/>
      <c r="AD379" s="47"/>
      <c r="AE379" s="165"/>
      <c r="AF379" s="127"/>
      <c r="AG379" s="47"/>
      <c r="AH379" s="47"/>
      <c r="AI379" s="47"/>
      <c r="AJ379" s="130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14">
        <f>IF('Encargos e Benefícios'!C378=0,0,'Encargos e Benefícios'!AD378/'Encargos e Benefícios'!C378)</f>
        <v>0</v>
      </c>
      <c r="AO379" s="32">
        <f t="shared" si="5"/>
        <v>0</v>
      </c>
      <c r="AP379" s="31"/>
      <c r="AQ379" s="31"/>
      <c r="AR379" s="203"/>
      <c r="AS379" s="32"/>
    </row>
    <row r="380" spans="1:45" ht="12.75" hidden="1">
      <c r="A380" s="48">
        <v>374</v>
      </c>
      <c r="B380" s="12">
        <f>'Encargos e Benefícios'!B379</f>
        <v>0</v>
      </c>
      <c r="C380" s="10">
        <f>'Encargos e Benefícios'!C379</f>
        <v>0</v>
      </c>
      <c r="D380" s="38"/>
      <c r="E380" s="167"/>
      <c r="F380" s="166"/>
      <c r="G380" s="165"/>
      <c r="H380" s="127"/>
      <c r="I380" s="47">
        <f>'Encargos e Benefícios'!W379*'Gastos com Pessoal'!H380</f>
        <v>0</v>
      </c>
      <c r="J380" s="47">
        <f>'Encargos e Benefícios'!X379*'Gastos com Pessoal'!H380</f>
        <v>0</v>
      </c>
      <c r="K380" s="47">
        <f>'Encargos e Benefícios'!V379*'Gastos com Pessoal'!H380</f>
        <v>0</v>
      </c>
      <c r="L380" s="47"/>
      <c r="M380" s="165">
        <v>46023</v>
      </c>
      <c r="N380" s="127">
        <v>4.4999999999999998E-2</v>
      </c>
      <c r="O380" s="47">
        <f>('Encargos e Benefícios'!W379+'Gastos com Pessoal'!I380)*N380</f>
        <v>0</v>
      </c>
      <c r="P380" s="47">
        <f>('Encargos e Benefícios'!X379+'Gastos com Pessoal'!J380)*N380</f>
        <v>0</v>
      </c>
      <c r="Q380" s="47">
        <f>('Encargos e Benefícios'!V379+'Gastos com Pessoal'!K380)*'Gastos com Pessoal'!N380</f>
        <v>0</v>
      </c>
      <c r="R380" s="47"/>
      <c r="S380" s="165"/>
      <c r="T380" s="127"/>
      <c r="U380" s="47"/>
      <c r="V380" s="47"/>
      <c r="W380" s="47"/>
      <c r="X380" s="47"/>
      <c r="Y380" s="165"/>
      <c r="Z380" s="127"/>
      <c r="AA380" s="47"/>
      <c r="AB380" s="47"/>
      <c r="AC380" s="47"/>
      <c r="AD380" s="47"/>
      <c r="AE380" s="165"/>
      <c r="AF380" s="127"/>
      <c r="AG380" s="47"/>
      <c r="AH380" s="47"/>
      <c r="AI380" s="47"/>
      <c r="AJ380" s="130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14">
        <f>IF('Encargos e Benefícios'!C379=0,0,'Encargos e Benefícios'!AD379/'Encargos e Benefícios'!C379)</f>
        <v>0</v>
      </c>
      <c r="AO380" s="32">
        <f t="shared" si="5"/>
        <v>0</v>
      </c>
      <c r="AP380" s="31"/>
      <c r="AQ380" s="31"/>
      <c r="AR380" s="203"/>
      <c r="AS380" s="32"/>
    </row>
    <row r="381" spans="1:45" ht="12.75" hidden="1">
      <c r="A381" s="48">
        <v>375</v>
      </c>
      <c r="B381" s="12">
        <f>'Encargos e Benefícios'!B380</f>
        <v>0</v>
      </c>
      <c r="C381" s="10">
        <f>'Encargos e Benefícios'!C380</f>
        <v>0</v>
      </c>
      <c r="D381" s="38"/>
      <c r="E381" s="167"/>
      <c r="F381" s="166"/>
      <c r="G381" s="165"/>
      <c r="H381" s="127"/>
      <c r="I381" s="47">
        <f>'Encargos e Benefícios'!W380*'Gastos com Pessoal'!H381</f>
        <v>0</v>
      </c>
      <c r="J381" s="47">
        <f>'Encargos e Benefícios'!X380*'Gastos com Pessoal'!H381</f>
        <v>0</v>
      </c>
      <c r="K381" s="47">
        <f>'Encargos e Benefícios'!V380*'Gastos com Pessoal'!H381</f>
        <v>0</v>
      </c>
      <c r="L381" s="47"/>
      <c r="M381" s="165">
        <v>46023</v>
      </c>
      <c r="N381" s="127">
        <v>4.4999999999999998E-2</v>
      </c>
      <c r="O381" s="47">
        <f>('Encargos e Benefícios'!W380+'Gastos com Pessoal'!I381)*N381</f>
        <v>0</v>
      </c>
      <c r="P381" s="47">
        <f>('Encargos e Benefícios'!X380+'Gastos com Pessoal'!J381)*N381</f>
        <v>0</v>
      </c>
      <c r="Q381" s="47">
        <f>('Encargos e Benefícios'!V380+'Gastos com Pessoal'!K381)*'Gastos com Pessoal'!N381</f>
        <v>0</v>
      </c>
      <c r="R381" s="47"/>
      <c r="S381" s="165"/>
      <c r="T381" s="127"/>
      <c r="U381" s="47"/>
      <c r="V381" s="47"/>
      <c r="W381" s="47"/>
      <c r="X381" s="47"/>
      <c r="Y381" s="165"/>
      <c r="Z381" s="127"/>
      <c r="AA381" s="47"/>
      <c r="AB381" s="47"/>
      <c r="AC381" s="47"/>
      <c r="AD381" s="47"/>
      <c r="AE381" s="165"/>
      <c r="AF381" s="127"/>
      <c r="AG381" s="47"/>
      <c r="AH381" s="47"/>
      <c r="AI381" s="47"/>
      <c r="AJ381" s="130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14">
        <f>IF('Encargos e Benefícios'!C380=0,0,'Encargos e Benefícios'!AD380/'Encargos e Benefícios'!C380)</f>
        <v>0</v>
      </c>
      <c r="AO381" s="32">
        <f t="shared" si="5"/>
        <v>0</v>
      </c>
      <c r="AP381" s="31"/>
      <c r="AQ381" s="31"/>
      <c r="AR381" s="203"/>
      <c r="AS381" s="32"/>
    </row>
    <row r="382" spans="1:45" ht="12.75" hidden="1">
      <c r="A382" s="48">
        <v>376</v>
      </c>
      <c r="B382" s="12">
        <f>'Encargos e Benefícios'!B381</f>
        <v>0</v>
      </c>
      <c r="C382" s="10">
        <f>'Encargos e Benefícios'!C381</f>
        <v>0</v>
      </c>
      <c r="D382" s="38"/>
      <c r="E382" s="167"/>
      <c r="F382" s="166"/>
      <c r="G382" s="165"/>
      <c r="H382" s="127"/>
      <c r="I382" s="47">
        <f>'Encargos e Benefícios'!W381*'Gastos com Pessoal'!H382</f>
        <v>0</v>
      </c>
      <c r="J382" s="47">
        <f>'Encargos e Benefícios'!X381*'Gastos com Pessoal'!H382</f>
        <v>0</v>
      </c>
      <c r="K382" s="47">
        <f>'Encargos e Benefícios'!V381*'Gastos com Pessoal'!H382</f>
        <v>0</v>
      </c>
      <c r="L382" s="47"/>
      <c r="M382" s="165">
        <v>46023</v>
      </c>
      <c r="N382" s="127">
        <v>4.4999999999999998E-2</v>
      </c>
      <c r="O382" s="47">
        <f>('Encargos e Benefícios'!W381+'Gastos com Pessoal'!I382)*N382</f>
        <v>0</v>
      </c>
      <c r="P382" s="47">
        <f>('Encargos e Benefícios'!X381+'Gastos com Pessoal'!J382)*N382</f>
        <v>0</v>
      </c>
      <c r="Q382" s="47">
        <f>('Encargos e Benefícios'!V381+'Gastos com Pessoal'!K382)*'Gastos com Pessoal'!N382</f>
        <v>0</v>
      </c>
      <c r="R382" s="47"/>
      <c r="S382" s="165"/>
      <c r="T382" s="127"/>
      <c r="U382" s="47"/>
      <c r="V382" s="47"/>
      <c r="W382" s="47"/>
      <c r="X382" s="47"/>
      <c r="Y382" s="165"/>
      <c r="Z382" s="127"/>
      <c r="AA382" s="47"/>
      <c r="AB382" s="47"/>
      <c r="AC382" s="47"/>
      <c r="AD382" s="47"/>
      <c r="AE382" s="165"/>
      <c r="AF382" s="127"/>
      <c r="AG382" s="47"/>
      <c r="AH382" s="47"/>
      <c r="AI382" s="47"/>
      <c r="AJ382" s="130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14">
        <f>IF('Encargos e Benefícios'!C381=0,0,'Encargos e Benefícios'!AD381/'Encargos e Benefícios'!C381)</f>
        <v>0</v>
      </c>
      <c r="AO382" s="32">
        <f t="shared" si="5"/>
        <v>0</v>
      </c>
      <c r="AP382" s="31"/>
      <c r="AQ382" s="31"/>
      <c r="AR382" s="203"/>
      <c r="AS382" s="32"/>
    </row>
    <row r="383" spans="1:45" ht="12.75" hidden="1">
      <c r="A383" s="48">
        <v>377</v>
      </c>
      <c r="B383" s="12">
        <f>'Encargos e Benefícios'!B382</f>
        <v>0</v>
      </c>
      <c r="C383" s="10">
        <f>'Encargos e Benefícios'!C382</f>
        <v>0</v>
      </c>
      <c r="D383" s="38"/>
      <c r="E383" s="167"/>
      <c r="F383" s="166"/>
      <c r="G383" s="165"/>
      <c r="H383" s="127"/>
      <c r="I383" s="47">
        <f>'Encargos e Benefícios'!W382*'Gastos com Pessoal'!H383</f>
        <v>0</v>
      </c>
      <c r="J383" s="47">
        <f>'Encargos e Benefícios'!X382*'Gastos com Pessoal'!H383</f>
        <v>0</v>
      </c>
      <c r="K383" s="47">
        <f>'Encargos e Benefícios'!V382*'Gastos com Pessoal'!H383</f>
        <v>0</v>
      </c>
      <c r="L383" s="47"/>
      <c r="M383" s="165">
        <v>46023</v>
      </c>
      <c r="N383" s="127">
        <v>4.4999999999999998E-2</v>
      </c>
      <c r="O383" s="47">
        <f>('Encargos e Benefícios'!W382+'Gastos com Pessoal'!I383)*N383</f>
        <v>0</v>
      </c>
      <c r="P383" s="47">
        <f>('Encargos e Benefícios'!X382+'Gastos com Pessoal'!J383)*N383</f>
        <v>0</v>
      </c>
      <c r="Q383" s="47">
        <f>('Encargos e Benefícios'!V382+'Gastos com Pessoal'!K383)*'Gastos com Pessoal'!N383</f>
        <v>0</v>
      </c>
      <c r="R383" s="47"/>
      <c r="S383" s="165"/>
      <c r="T383" s="127"/>
      <c r="U383" s="47"/>
      <c r="V383" s="47"/>
      <c r="W383" s="47"/>
      <c r="X383" s="47"/>
      <c r="Y383" s="165"/>
      <c r="Z383" s="127"/>
      <c r="AA383" s="47"/>
      <c r="AB383" s="47"/>
      <c r="AC383" s="47"/>
      <c r="AD383" s="47"/>
      <c r="AE383" s="165"/>
      <c r="AF383" s="127"/>
      <c r="AG383" s="47"/>
      <c r="AH383" s="47"/>
      <c r="AI383" s="47"/>
      <c r="AJ383" s="130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14">
        <f>IF('Encargos e Benefícios'!C382=0,0,'Encargos e Benefícios'!AD382/'Encargos e Benefícios'!C382)</f>
        <v>0</v>
      </c>
      <c r="AO383" s="32">
        <f t="shared" si="5"/>
        <v>0</v>
      </c>
      <c r="AP383" s="31"/>
      <c r="AQ383" s="31"/>
      <c r="AR383" s="203"/>
      <c r="AS383" s="32"/>
    </row>
    <row r="384" spans="1:45" ht="12.75" hidden="1">
      <c r="A384" s="48">
        <v>378</v>
      </c>
      <c r="B384" s="12">
        <f>'Encargos e Benefícios'!B383</f>
        <v>0</v>
      </c>
      <c r="C384" s="10">
        <f>'Encargos e Benefícios'!C383</f>
        <v>0</v>
      </c>
      <c r="D384" s="38"/>
      <c r="E384" s="167"/>
      <c r="F384" s="166"/>
      <c r="G384" s="165"/>
      <c r="H384" s="127"/>
      <c r="I384" s="47">
        <f>'Encargos e Benefícios'!W383*'Gastos com Pessoal'!H384</f>
        <v>0</v>
      </c>
      <c r="J384" s="47">
        <f>'Encargos e Benefícios'!X383*'Gastos com Pessoal'!H384</f>
        <v>0</v>
      </c>
      <c r="K384" s="47">
        <f>'Encargos e Benefícios'!V383*'Gastos com Pessoal'!H384</f>
        <v>0</v>
      </c>
      <c r="L384" s="47"/>
      <c r="M384" s="165">
        <v>46023</v>
      </c>
      <c r="N384" s="127">
        <v>4.4999999999999998E-2</v>
      </c>
      <c r="O384" s="47">
        <f>('Encargos e Benefícios'!W383+'Gastos com Pessoal'!I384)*N384</f>
        <v>0</v>
      </c>
      <c r="P384" s="47">
        <f>('Encargos e Benefícios'!X383+'Gastos com Pessoal'!J384)*N384</f>
        <v>0</v>
      </c>
      <c r="Q384" s="47">
        <f>('Encargos e Benefícios'!V383+'Gastos com Pessoal'!K384)*'Gastos com Pessoal'!N384</f>
        <v>0</v>
      </c>
      <c r="R384" s="47"/>
      <c r="S384" s="165"/>
      <c r="T384" s="127"/>
      <c r="U384" s="47"/>
      <c r="V384" s="47"/>
      <c r="W384" s="47"/>
      <c r="X384" s="47"/>
      <c r="Y384" s="165"/>
      <c r="Z384" s="127"/>
      <c r="AA384" s="47"/>
      <c r="AB384" s="47"/>
      <c r="AC384" s="47"/>
      <c r="AD384" s="47"/>
      <c r="AE384" s="165"/>
      <c r="AF384" s="127"/>
      <c r="AG384" s="47"/>
      <c r="AH384" s="47"/>
      <c r="AI384" s="47"/>
      <c r="AJ384" s="130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14">
        <f>IF('Encargos e Benefícios'!C383=0,0,'Encargos e Benefícios'!AD383/'Encargos e Benefícios'!C383)</f>
        <v>0</v>
      </c>
      <c r="AO384" s="32">
        <f t="shared" si="5"/>
        <v>0</v>
      </c>
      <c r="AP384" s="31"/>
      <c r="AQ384" s="31"/>
      <c r="AR384" s="203"/>
      <c r="AS384" s="32"/>
    </row>
    <row r="385" spans="1:45" ht="12.75" hidden="1">
      <c r="A385" s="48">
        <v>379</v>
      </c>
      <c r="B385" s="12">
        <f>'Encargos e Benefícios'!B384</f>
        <v>0</v>
      </c>
      <c r="C385" s="10">
        <f>'Encargos e Benefícios'!C384</f>
        <v>0</v>
      </c>
      <c r="D385" s="38"/>
      <c r="E385" s="167"/>
      <c r="F385" s="166"/>
      <c r="G385" s="165"/>
      <c r="H385" s="127"/>
      <c r="I385" s="47">
        <f>'Encargos e Benefícios'!W384*'Gastos com Pessoal'!H385</f>
        <v>0</v>
      </c>
      <c r="J385" s="47">
        <f>'Encargos e Benefícios'!X384*'Gastos com Pessoal'!H385</f>
        <v>0</v>
      </c>
      <c r="K385" s="47">
        <f>'Encargos e Benefícios'!V384*'Gastos com Pessoal'!H385</f>
        <v>0</v>
      </c>
      <c r="L385" s="47"/>
      <c r="M385" s="165">
        <v>46023</v>
      </c>
      <c r="N385" s="127">
        <v>4.4999999999999998E-2</v>
      </c>
      <c r="O385" s="47">
        <f>('Encargos e Benefícios'!W384+'Gastos com Pessoal'!I385)*N385</f>
        <v>0</v>
      </c>
      <c r="P385" s="47">
        <f>('Encargos e Benefícios'!X384+'Gastos com Pessoal'!J385)*N385</f>
        <v>0</v>
      </c>
      <c r="Q385" s="47">
        <f>('Encargos e Benefícios'!V384+'Gastos com Pessoal'!K385)*'Gastos com Pessoal'!N385</f>
        <v>0</v>
      </c>
      <c r="R385" s="47"/>
      <c r="S385" s="165"/>
      <c r="T385" s="127"/>
      <c r="U385" s="47"/>
      <c r="V385" s="47"/>
      <c r="W385" s="47"/>
      <c r="X385" s="47"/>
      <c r="Y385" s="165"/>
      <c r="Z385" s="127"/>
      <c r="AA385" s="47"/>
      <c r="AB385" s="47"/>
      <c r="AC385" s="47"/>
      <c r="AD385" s="47"/>
      <c r="AE385" s="165"/>
      <c r="AF385" s="127"/>
      <c r="AG385" s="47"/>
      <c r="AH385" s="47"/>
      <c r="AI385" s="47"/>
      <c r="AJ385" s="130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14">
        <f>IF('Encargos e Benefícios'!C384=0,0,'Encargos e Benefícios'!AD384/'Encargos e Benefícios'!C384)</f>
        <v>0</v>
      </c>
      <c r="AO385" s="32">
        <f t="shared" si="5"/>
        <v>0</v>
      </c>
      <c r="AP385" s="31"/>
      <c r="AQ385" s="31"/>
      <c r="AR385" s="203"/>
      <c r="AS385" s="32"/>
    </row>
    <row r="386" spans="1:45" ht="12.75" hidden="1">
      <c r="A386" s="48">
        <v>380</v>
      </c>
      <c r="B386" s="12">
        <f>'Encargos e Benefícios'!B385</f>
        <v>0</v>
      </c>
      <c r="C386" s="10">
        <f>'Encargos e Benefícios'!C385</f>
        <v>0</v>
      </c>
      <c r="D386" s="38"/>
      <c r="E386" s="167"/>
      <c r="F386" s="166"/>
      <c r="G386" s="165"/>
      <c r="H386" s="127"/>
      <c r="I386" s="47">
        <f>'Encargos e Benefícios'!W385*'Gastos com Pessoal'!H386</f>
        <v>0</v>
      </c>
      <c r="J386" s="47">
        <f>'Encargos e Benefícios'!X385*'Gastos com Pessoal'!H386</f>
        <v>0</v>
      </c>
      <c r="K386" s="47">
        <f>'Encargos e Benefícios'!V385*'Gastos com Pessoal'!H386</f>
        <v>0</v>
      </c>
      <c r="L386" s="47"/>
      <c r="M386" s="165">
        <v>46023</v>
      </c>
      <c r="N386" s="127">
        <v>4.4999999999999998E-2</v>
      </c>
      <c r="O386" s="47">
        <f>('Encargos e Benefícios'!W385+'Gastos com Pessoal'!I386)*N386</f>
        <v>0</v>
      </c>
      <c r="P386" s="47">
        <f>('Encargos e Benefícios'!X385+'Gastos com Pessoal'!J386)*N386</f>
        <v>0</v>
      </c>
      <c r="Q386" s="47">
        <f>('Encargos e Benefícios'!V385+'Gastos com Pessoal'!K386)*'Gastos com Pessoal'!N386</f>
        <v>0</v>
      </c>
      <c r="R386" s="47"/>
      <c r="S386" s="165"/>
      <c r="T386" s="127"/>
      <c r="U386" s="47"/>
      <c r="V386" s="47"/>
      <c r="W386" s="47"/>
      <c r="X386" s="47"/>
      <c r="Y386" s="165"/>
      <c r="Z386" s="127"/>
      <c r="AA386" s="47"/>
      <c r="AB386" s="47"/>
      <c r="AC386" s="47"/>
      <c r="AD386" s="47"/>
      <c r="AE386" s="165"/>
      <c r="AF386" s="127"/>
      <c r="AG386" s="47"/>
      <c r="AH386" s="47"/>
      <c r="AI386" s="47"/>
      <c r="AJ386" s="130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14">
        <f>IF('Encargos e Benefícios'!C385=0,0,'Encargos e Benefícios'!AD385/'Encargos e Benefícios'!C385)</f>
        <v>0</v>
      </c>
      <c r="AO386" s="32">
        <f t="shared" si="5"/>
        <v>0</v>
      </c>
      <c r="AP386" s="31"/>
      <c r="AQ386" s="31"/>
      <c r="AR386" s="203"/>
      <c r="AS386" s="32"/>
    </row>
    <row r="387" spans="1:45" ht="12.75" hidden="1">
      <c r="A387" s="48">
        <v>381</v>
      </c>
      <c r="B387" s="12">
        <f>'Encargos e Benefícios'!B386</f>
        <v>0</v>
      </c>
      <c r="C387" s="10">
        <f>'Encargos e Benefícios'!C386</f>
        <v>0</v>
      </c>
      <c r="D387" s="38"/>
      <c r="E387" s="167"/>
      <c r="F387" s="166"/>
      <c r="G387" s="165"/>
      <c r="H387" s="127"/>
      <c r="I387" s="47">
        <f>'Encargos e Benefícios'!W386*'Gastos com Pessoal'!H387</f>
        <v>0</v>
      </c>
      <c r="J387" s="47">
        <f>'Encargos e Benefícios'!X386*'Gastos com Pessoal'!H387</f>
        <v>0</v>
      </c>
      <c r="K387" s="47">
        <f>'Encargos e Benefícios'!V386*'Gastos com Pessoal'!H387</f>
        <v>0</v>
      </c>
      <c r="L387" s="47"/>
      <c r="M387" s="165">
        <v>46023</v>
      </c>
      <c r="N387" s="127">
        <v>4.4999999999999998E-2</v>
      </c>
      <c r="O387" s="47">
        <f>('Encargos e Benefícios'!W386+'Gastos com Pessoal'!I387)*N387</f>
        <v>0</v>
      </c>
      <c r="P387" s="47">
        <f>('Encargos e Benefícios'!X386+'Gastos com Pessoal'!J387)*N387</f>
        <v>0</v>
      </c>
      <c r="Q387" s="47">
        <f>('Encargos e Benefícios'!V386+'Gastos com Pessoal'!K387)*'Gastos com Pessoal'!N387</f>
        <v>0</v>
      </c>
      <c r="R387" s="47"/>
      <c r="S387" s="165"/>
      <c r="T387" s="127"/>
      <c r="U387" s="47"/>
      <c r="V387" s="47"/>
      <c r="W387" s="47"/>
      <c r="X387" s="47"/>
      <c r="Y387" s="165"/>
      <c r="Z387" s="127"/>
      <c r="AA387" s="47"/>
      <c r="AB387" s="47"/>
      <c r="AC387" s="47"/>
      <c r="AD387" s="47"/>
      <c r="AE387" s="165"/>
      <c r="AF387" s="127"/>
      <c r="AG387" s="47"/>
      <c r="AH387" s="47"/>
      <c r="AI387" s="47"/>
      <c r="AJ387" s="130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14">
        <f>IF('Encargos e Benefícios'!C386=0,0,'Encargos e Benefícios'!AD386/'Encargos e Benefícios'!C386)</f>
        <v>0</v>
      </c>
      <c r="AO387" s="32">
        <f t="shared" si="5"/>
        <v>0</v>
      </c>
      <c r="AP387" s="31"/>
      <c r="AQ387" s="31"/>
      <c r="AR387" s="203"/>
      <c r="AS387" s="32"/>
    </row>
    <row r="388" spans="1:45" ht="12.75" hidden="1">
      <c r="A388" s="48">
        <v>382</v>
      </c>
      <c r="B388" s="12">
        <f>'Encargos e Benefícios'!B387</f>
        <v>0</v>
      </c>
      <c r="C388" s="10">
        <f>'Encargos e Benefícios'!C387</f>
        <v>0</v>
      </c>
      <c r="D388" s="38"/>
      <c r="E388" s="167"/>
      <c r="F388" s="166"/>
      <c r="G388" s="165"/>
      <c r="H388" s="127"/>
      <c r="I388" s="47">
        <f>'Encargos e Benefícios'!W387*'Gastos com Pessoal'!H388</f>
        <v>0</v>
      </c>
      <c r="J388" s="47">
        <f>'Encargos e Benefícios'!X387*'Gastos com Pessoal'!H388</f>
        <v>0</v>
      </c>
      <c r="K388" s="47">
        <f>'Encargos e Benefícios'!V387*'Gastos com Pessoal'!H388</f>
        <v>0</v>
      </c>
      <c r="L388" s="47"/>
      <c r="M388" s="165">
        <v>46023</v>
      </c>
      <c r="N388" s="127">
        <v>4.4999999999999998E-2</v>
      </c>
      <c r="O388" s="47">
        <f>('Encargos e Benefícios'!W387+'Gastos com Pessoal'!I388)*N388</f>
        <v>0</v>
      </c>
      <c r="P388" s="47">
        <f>('Encargos e Benefícios'!X387+'Gastos com Pessoal'!J388)*N388</f>
        <v>0</v>
      </c>
      <c r="Q388" s="47">
        <f>('Encargos e Benefícios'!V387+'Gastos com Pessoal'!K388)*'Gastos com Pessoal'!N388</f>
        <v>0</v>
      </c>
      <c r="R388" s="47"/>
      <c r="S388" s="165"/>
      <c r="T388" s="127"/>
      <c r="U388" s="47"/>
      <c r="V388" s="47"/>
      <c r="W388" s="47"/>
      <c r="X388" s="47"/>
      <c r="Y388" s="165"/>
      <c r="Z388" s="127"/>
      <c r="AA388" s="47"/>
      <c r="AB388" s="47"/>
      <c r="AC388" s="47"/>
      <c r="AD388" s="47"/>
      <c r="AE388" s="165"/>
      <c r="AF388" s="127"/>
      <c r="AG388" s="47"/>
      <c r="AH388" s="47"/>
      <c r="AI388" s="47"/>
      <c r="AJ388" s="130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14">
        <f>IF('Encargos e Benefícios'!C387=0,0,'Encargos e Benefícios'!AD387/'Encargos e Benefícios'!C387)</f>
        <v>0</v>
      </c>
      <c r="AO388" s="32">
        <f t="shared" si="5"/>
        <v>0</v>
      </c>
      <c r="AP388" s="31"/>
      <c r="AQ388" s="31"/>
      <c r="AR388" s="203"/>
      <c r="AS388" s="32"/>
    </row>
    <row r="389" spans="1:45" ht="12.75" hidden="1">
      <c r="A389" s="48">
        <v>383</v>
      </c>
      <c r="B389" s="12">
        <f>'Encargos e Benefícios'!B388</f>
        <v>0</v>
      </c>
      <c r="C389" s="10">
        <f>'Encargos e Benefícios'!C388</f>
        <v>0</v>
      </c>
      <c r="D389" s="38"/>
      <c r="E389" s="167"/>
      <c r="F389" s="166"/>
      <c r="G389" s="165"/>
      <c r="H389" s="127"/>
      <c r="I389" s="47">
        <f>'Encargos e Benefícios'!W388*'Gastos com Pessoal'!H389</f>
        <v>0</v>
      </c>
      <c r="J389" s="47">
        <f>'Encargos e Benefícios'!X388*'Gastos com Pessoal'!H389</f>
        <v>0</v>
      </c>
      <c r="K389" s="47">
        <f>'Encargos e Benefícios'!V388*'Gastos com Pessoal'!H389</f>
        <v>0</v>
      </c>
      <c r="L389" s="47"/>
      <c r="M389" s="165">
        <v>46023</v>
      </c>
      <c r="N389" s="127">
        <v>4.4999999999999998E-2</v>
      </c>
      <c r="O389" s="47">
        <f>('Encargos e Benefícios'!W388+'Gastos com Pessoal'!I389)*N389</f>
        <v>0</v>
      </c>
      <c r="P389" s="47">
        <f>('Encargos e Benefícios'!X388+'Gastos com Pessoal'!J389)*N389</f>
        <v>0</v>
      </c>
      <c r="Q389" s="47">
        <f>('Encargos e Benefícios'!V388+'Gastos com Pessoal'!K389)*'Gastos com Pessoal'!N389</f>
        <v>0</v>
      </c>
      <c r="R389" s="47"/>
      <c r="S389" s="165"/>
      <c r="T389" s="127"/>
      <c r="U389" s="47"/>
      <c r="V389" s="47"/>
      <c r="W389" s="47"/>
      <c r="X389" s="47"/>
      <c r="Y389" s="165"/>
      <c r="Z389" s="127"/>
      <c r="AA389" s="47"/>
      <c r="AB389" s="47"/>
      <c r="AC389" s="47"/>
      <c r="AD389" s="47"/>
      <c r="AE389" s="165"/>
      <c r="AF389" s="127"/>
      <c r="AG389" s="47"/>
      <c r="AH389" s="47"/>
      <c r="AI389" s="47"/>
      <c r="AJ389" s="130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14">
        <f>IF('Encargos e Benefícios'!C388=0,0,'Encargos e Benefícios'!AD388/'Encargos e Benefícios'!C388)</f>
        <v>0</v>
      </c>
      <c r="AO389" s="32">
        <f t="shared" si="5"/>
        <v>0</v>
      </c>
      <c r="AP389" s="31"/>
      <c r="AQ389" s="31"/>
      <c r="AR389" s="203"/>
      <c r="AS389" s="32"/>
    </row>
    <row r="390" spans="1:45" ht="12.75" hidden="1">
      <c r="A390" s="48">
        <v>384</v>
      </c>
      <c r="B390" s="12">
        <f>'Encargos e Benefícios'!B389</f>
        <v>0</v>
      </c>
      <c r="C390" s="10">
        <f>'Encargos e Benefícios'!C389</f>
        <v>0</v>
      </c>
      <c r="D390" s="38"/>
      <c r="E390" s="167"/>
      <c r="F390" s="166"/>
      <c r="G390" s="165"/>
      <c r="H390" s="127"/>
      <c r="I390" s="47">
        <f>'Encargos e Benefícios'!W389*'Gastos com Pessoal'!H390</f>
        <v>0</v>
      </c>
      <c r="J390" s="47">
        <f>'Encargos e Benefícios'!X389*'Gastos com Pessoal'!H390</f>
        <v>0</v>
      </c>
      <c r="K390" s="47">
        <f>'Encargos e Benefícios'!V389*'Gastos com Pessoal'!H390</f>
        <v>0</v>
      </c>
      <c r="L390" s="47"/>
      <c r="M390" s="165">
        <v>46023</v>
      </c>
      <c r="N390" s="127">
        <v>4.4999999999999998E-2</v>
      </c>
      <c r="O390" s="47">
        <f>('Encargos e Benefícios'!W389+'Gastos com Pessoal'!I390)*N390</f>
        <v>0</v>
      </c>
      <c r="P390" s="47">
        <f>('Encargos e Benefícios'!X389+'Gastos com Pessoal'!J390)*N390</f>
        <v>0</v>
      </c>
      <c r="Q390" s="47">
        <f>('Encargos e Benefícios'!V389+'Gastos com Pessoal'!K390)*'Gastos com Pessoal'!N390</f>
        <v>0</v>
      </c>
      <c r="R390" s="47"/>
      <c r="S390" s="165"/>
      <c r="T390" s="127"/>
      <c r="U390" s="47"/>
      <c r="V390" s="47"/>
      <c r="W390" s="47"/>
      <c r="X390" s="47"/>
      <c r="Y390" s="165"/>
      <c r="Z390" s="127"/>
      <c r="AA390" s="47"/>
      <c r="AB390" s="47"/>
      <c r="AC390" s="47"/>
      <c r="AD390" s="47"/>
      <c r="AE390" s="165"/>
      <c r="AF390" s="127"/>
      <c r="AG390" s="47"/>
      <c r="AH390" s="47"/>
      <c r="AI390" s="47"/>
      <c r="AJ390" s="130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14">
        <f>IF('Encargos e Benefícios'!C389=0,0,'Encargos e Benefícios'!AD389/'Encargos e Benefícios'!C389)</f>
        <v>0</v>
      </c>
      <c r="AO390" s="32">
        <f t="shared" si="5"/>
        <v>0</v>
      </c>
      <c r="AP390" s="31"/>
      <c r="AQ390" s="31"/>
      <c r="AR390" s="203"/>
      <c r="AS390" s="32"/>
    </row>
    <row r="391" spans="1:45" ht="12.75" hidden="1">
      <c r="A391" s="48">
        <v>385</v>
      </c>
      <c r="B391" s="12">
        <f>'Encargos e Benefícios'!B390</f>
        <v>0</v>
      </c>
      <c r="C391" s="10">
        <f>'Encargos e Benefícios'!C390</f>
        <v>0</v>
      </c>
      <c r="D391" s="38"/>
      <c r="E391" s="167"/>
      <c r="F391" s="166"/>
      <c r="G391" s="165"/>
      <c r="H391" s="127"/>
      <c r="I391" s="47">
        <f>'Encargos e Benefícios'!W390*'Gastos com Pessoal'!H391</f>
        <v>0</v>
      </c>
      <c r="J391" s="47">
        <f>'Encargos e Benefícios'!X390*'Gastos com Pessoal'!H391</f>
        <v>0</v>
      </c>
      <c r="K391" s="47">
        <f>'Encargos e Benefícios'!V390*'Gastos com Pessoal'!H391</f>
        <v>0</v>
      </c>
      <c r="L391" s="47"/>
      <c r="M391" s="165">
        <v>46023</v>
      </c>
      <c r="N391" s="127">
        <v>4.4999999999999998E-2</v>
      </c>
      <c r="O391" s="47">
        <f>('Encargos e Benefícios'!W390+'Gastos com Pessoal'!I391)*N391</f>
        <v>0</v>
      </c>
      <c r="P391" s="47">
        <f>('Encargos e Benefícios'!X390+'Gastos com Pessoal'!J391)*N391</f>
        <v>0</v>
      </c>
      <c r="Q391" s="47">
        <f>('Encargos e Benefícios'!V390+'Gastos com Pessoal'!K391)*'Gastos com Pessoal'!N391</f>
        <v>0</v>
      </c>
      <c r="R391" s="47"/>
      <c r="S391" s="165"/>
      <c r="T391" s="127"/>
      <c r="U391" s="47"/>
      <c r="V391" s="47"/>
      <c r="W391" s="47"/>
      <c r="X391" s="47"/>
      <c r="Y391" s="165"/>
      <c r="Z391" s="127"/>
      <c r="AA391" s="47"/>
      <c r="AB391" s="47"/>
      <c r="AC391" s="47"/>
      <c r="AD391" s="47"/>
      <c r="AE391" s="165"/>
      <c r="AF391" s="127"/>
      <c r="AG391" s="47"/>
      <c r="AH391" s="47"/>
      <c r="AI391" s="47"/>
      <c r="AJ391" s="130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14">
        <f>IF('Encargos e Benefícios'!C390=0,0,'Encargos e Benefícios'!AD390/'Encargos e Benefícios'!C390)</f>
        <v>0</v>
      </c>
      <c r="AO391" s="32">
        <f t="shared" si="5"/>
        <v>0</v>
      </c>
      <c r="AP391" s="31"/>
      <c r="AQ391" s="31"/>
      <c r="AR391" s="203"/>
      <c r="AS391" s="32"/>
    </row>
    <row r="392" spans="1:45" ht="12.75" hidden="1">
      <c r="A392" s="48">
        <v>386</v>
      </c>
      <c r="B392" s="12">
        <f>'Encargos e Benefícios'!B391</f>
        <v>0</v>
      </c>
      <c r="C392" s="10">
        <f>'Encargos e Benefícios'!C391</f>
        <v>0</v>
      </c>
      <c r="D392" s="38"/>
      <c r="E392" s="167"/>
      <c r="F392" s="166"/>
      <c r="G392" s="165"/>
      <c r="H392" s="127"/>
      <c r="I392" s="47">
        <f>'Encargos e Benefícios'!W391*'Gastos com Pessoal'!H392</f>
        <v>0</v>
      </c>
      <c r="J392" s="47">
        <f>'Encargos e Benefícios'!X391*'Gastos com Pessoal'!H392</f>
        <v>0</v>
      </c>
      <c r="K392" s="47">
        <f>'Encargos e Benefícios'!V391*'Gastos com Pessoal'!H392</f>
        <v>0</v>
      </c>
      <c r="L392" s="47"/>
      <c r="M392" s="165">
        <v>46023</v>
      </c>
      <c r="N392" s="127">
        <v>4.4999999999999998E-2</v>
      </c>
      <c r="O392" s="47">
        <f>('Encargos e Benefícios'!W391+'Gastos com Pessoal'!I392)*N392</f>
        <v>0</v>
      </c>
      <c r="P392" s="47">
        <f>('Encargos e Benefícios'!X391+'Gastos com Pessoal'!J392)*N392</f>
        <v>0</v>
      </c>
      <c r="Q392" s="47">
        <f>('Encargos e Benefícios'!V391+'Gastos com Pessoal'!K392)*'Gastos com Pessoal'!N392</f>
        <v>0</v>
      </c>
      <c r="R392" s="47"/>
      <c r="S392" s="165"/>
      <c r="T392" s="127"/>
      <c r="U392" s="47"/>
      <c r="V392" s="47"/>
      <c r="W392" s="47"/>
      <c r="X392" s="47"/>
      <c r="Y392" s="165"/>
      <c r="Z392" s="127"/>
      <c r="AA392" s="47"/>
      <c r="AB392" s="47"/>
      <c r="AC392" s="47"/>
      <c r="AD392" s="47"/>
      <c r="AE392" s="165"/>
      <c r="AF392" s="127"/>
      <c r="AG392" s="47"/>
      <c r="AH392" s="47"/>
      <c r="AI392" s="47"/>
      <c r="AJ392" s="130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14">
        <f>IF('Encargos e Benefícios'!C391=0,0,'Encargos e Benefícios'!AD391/'Encargos e Benefícios'!C391)</f>
        <v>0</v>
      </c>
      <c r="AO392" s="32">
        <f t="shared" si="5"/>
        <v>0</v>
      </c>
      <c r="AP392" s="31"/>
      <c r="AQ392" s="31"/>
      <c r="AR392" s="203"/>
      <c r="AS392" s="32"/>
    </row>
    <row r="393" spans="1:45" ht="12.75" hidden="1">
      <c r="A393" s="48">
        <v>387</v>
      </c>
      <c r="B393" s="12">
        <f>'Encargos e Benefícios'!B392</f>
        <v>0</v>
      </c>
      <c r="C393" s="10">
        <f>'Encargos e Benefícios'!C392</f>
        <v>0</v>
      </c>
      <c r="D393" s="38"/>
      <c r="E393" s="167"/>
      <c r="F393" s="166"/>
      <c r="G393" s="165"/>
      <c r="H393" s="127"/>
      <c r="I393" s="47">
        <f>'Encargos e Benefícios'!W392*'Gastos com Pessoal'!H393</f>
        <v>0</v>
      </c>
      <c r="J393" s="47">
        <f>'Encargos e Benefícios'!X392*'Gastos com Pessoal'!H393</f>
        <v>0</v>
      </c>
      <c r="K393" s="47">
        <f>'Encargos e Benefícios'!V392*'Gastos com Pessoal'!H393</f>
        <v>0</v>
      </c>
      <c r="L393" s="47"/>
      <c r="M393" s="165">
        <v>46023</v>
      </c>
      <c r="N393" s="127">
        <v>4.4999999999999998E-2</v>
      </c>
      <c r="O393" s="47">
        <f>('Encargos e Benefícios'!W392+'Gastos com Pessoal'!I393)*N393</f>
        <v>0</v>
      </c>
      <c r="P393" s="47">
        <f>('Encargos e Benefícios'!X392+'Gastos com Pessoal'!J393)*N393</f>
        <v>0</v>
      </c>
      <c r="Q393" s="47">
        <f>('Encargos e Benefícios'!V392+'Gastos com Pessoal'!K393)*'Gastos com Pessoal'!N393</f>
        <v>0</v>
      </c>
      <c r="R393" s="47"/>
      <c r="S393" s="165"/>
      <c r="T393" s="127"/>
      <c r="U393" s="47"/>
      <c r="V393" s="47"/>
      <c r="W393" s="47"/>
      <c r="X393" s="47"/>
      <c r="Y393" s="165"/>
      <c r="Z393" s="127"/>
      <c r="AA393" s="47"/>
      <c r="AB393" s="47"/>
      <c r="AC393" s="47"/>
      <c r="AD393" s="47"/>
      <c r="AE393" s="165"/>
      <c r="AF393" s="127"/>
      <c r="AG393" s="47"/>
      <c r="AH393" s="47"/>
      <c r="AI393" s="47"/>
      <c r="AJ393" s="130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14">
        <f>IF('Encargos e Benefícios'!C392=0,0,'Encargos e Benefícios'!AD392/'Encargos e Benefícios'!C392)</f>
        <v>0</v>
      </c>
      <c r="AO393" s="32">
        <f t="shared" ref="AO393:AO456" si="6">SUM(AP393:AQ393)/2</f>
        <v>0</v>
      </c>
      <c r="AP393" s="31"/>
      <c r="AQ393" s="31"/>
      <c r="AR393" s="203"/>
      <c r="AS393" s="32"/>
    </row>
    <row r="394" spans="1:45" ht="12.75" hidden="1">
      <c r="A394" s="48">
        <v>388</v>
      </c>
      <c r="B394" s="12">
        <f>'Encargos e Benefícios'!B393</f>
        <v>0</v>
      </c>
      <c r="C394" s="10">
        <f>'Encargos e Benefícios'!C393</f>
        <v>0</v>
      </c>
      <c r="D394" s="38"/>
      <c r="E394" s="167"/>
      <c r="F394" s="166"/>
      <c r="G394" s="165"/>
      <c r="H394" s="127"/>
      <c r="I394" s="47">
        <f>'Encargos e Benefícios'!W393*'Gastos com Pessoal'!H394</f>
        <v>0</v>
      </c>
      <c r="J394" s="47">
        <f>'Encargos e Benefícios'!X393*'Gastos com Pessoal'!H394</f>
        <v>0</v>
      </c>
      <c r="K394" s="47">
        <f>'Encargos e Benefícios'!V393*'Gastos com Pessoal'!H394</f>
        <v>0</v>
      </c>
      <c r="L394" s="47"/>
      <c r="M394" s="165">
        <v>46023</v>
      </c>
      <c r="N394" s="127">
        <v>4.4999999999999998E-2</v>
      </c>
      <c r="O394" s="47">
        <f>('Encargos e Benefícios'!W393+'Gastos com Pessoal'!I394)*N394</f>
        <v>0</v>
      </c>
      <c r="P394" s="47">
        <f>('Encargos e Benefícios'!X393+'Gastos com Pessoal'!J394)*N394</f>
        <v>0</v>
      </c>
      <c r="Q394" s="47">
        <f>('Encargos e Benefícios'!V393+'Gastos com Pessoal'!K394)*'Gastos com Pessoal'!N394</f>
        <v>0</v>
      </c>
      <c r="R394" s="47"/>
      <c r="S394" s="165"/>
      <c r="T394" s="127"/>
      <c r="U394" s="47"/>
      <c r="V394" s="47"/>
      <c r="W394" s="47"/>
      <c r="X394" s="47"/>
      <c r="Y394" s="165"/>
      <c r="Z394" s="127"/>
      <c r="AA394" s="47"/>
      <c r="AB394" s="47"/>
      <c r="AC394" s="47"/>
      <c r="AD394" s="47"/>
      <c r="AE394" s="165"/>
      <c r="AF394" s="127"/>
      <c r="AG394" s="47"/>
      <c r="AH394" s="47"/>
      <c r="AI394" s="47"/>
      <c r="AJ394" s="130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14">
        <f>IF('Encargos e Benefícios'!C393=0,0,'Encargos e Benefícios'!AD393/'Encargos e Benefícios'!C393)</f>
        <v>0</v>
      </c>
      <c r="AO394" s="32">
        <f t="shared" si="6"/>
        <v>0</v>
      </c>
      <c r="AP394" s="31"/>
      <c r="AQ394" s="31"/>
      <c r="AR394" s="203"/>
      <c r="AS394" s="32"/>
    </row>
    <row r="395" spans="1:45" ht="12.75" hidden="1">
      <c r="A395" s="48">
        <v>389</v>
      </c>
      <c r="B395" s="12">
        <f>'Encargos e Benefícios'!B394</f>
        <v>0</v>
      </c>
      <c r="C395" s="10">
        <f>'Encargos e Benefícios'!C394</f>
        <v>0</v>
      </c>
      <c r="D395" s="38"/>
      <c r="E395" s="167"/>
      <c r="F395" s="166"/>
      <c r="G395" s="165"/>
      <c r="H395" s="127"/>
      <c r="I395" s="47">
        <f>'Encargos e Benefícios'!W394*'Gastos com Pessoal'!H395</f>
        <v>0</v>
      </c>
      <c r="J395" s="47">
        <f>'Encargos e Benefícios'!X394*'Gastos com Pessoal'!H395</f>
        <v>0</v>
      </c>
      <c r="K395" s="47">
        <f>'Encargos e Benefícios'!V394*'Gastos com Pessoal'!H395</f>
        <v>0</v>
      </c>
      <c r="L395" s="47"/>
      <c r="M395" s="165">
        <v>46023</v>
      </c>
      <c r="N395" s="127">
        <v>4.4999999999999998E-2</v>
      </c>
      <c r="O395" s="47">
        <f>('Encargos e Benefícios'!W394+'Gastos com Pessoal'!I395)*N395</f>
        <v>0</v>
      </c>
      <c r="P395" s="47">
        <f>('Encargos e Benefícios'!X394+'Gastos com Pessoal'!J395)*N395</f>
        <v>0</v>
      </c>
      <c r="Q395" s="47">
        <f>('Encargos e Benefícios'!V394+'Gastos com Pessoal'!K395)*'Gastos com Pessoal'!N395</f>
        <v>0</v>
      </c>
      <c r="R395" s="47"/>
      <c r="S395" s="165"/>
      <c r="T395" s="127"/>
      <c r="U395" s="47"/>
      <c r="V395" s="47"/>
      <c r="W395" s="47"/>
      <c r="X395" s="47"/>
      <c r="Y395" s="165"/>
      <c r="Z395" s="127"/>
      <c r="AA395" s="47"/>
      <c r="AB395" s="47"/>
      <c r="AC395" s="47"/>
      <c r="AD395" s="47"/>
      <c r="AE395" s="165"/>
      <c r="AF395" s="127"/>
      <c r="AG395" s="47"/>
      <c r="AH395" s="47"/>
      <c r="AI395" s="47"/>
      <c r="AJ395" s="130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14">
        <f>IF('Encargos e Benefícios'!C394=0,0,'Encargos e Benefícios'!AD394/'Encargos e Benefícios'!C394)</f>
        <v>0</v>
      </c>
      <c r="AO395" s="32">
        <f t="shared" si="6"/>
        <v>0</v>
      </c>
      <c r="AP395" s="31"/>
      <c r="AQ395" s="31"/>
      <c r="AR395" s="203"/>
      <c r="AS395" s="32"/>
    </row>
    <row r="396" spans="1:45" ht="12.75" hidden="1">
      <c r="A396" s="48">
        <v>390</v>
      </c>
      <c r="B396" s="12">
        <f>'Encargos e Benefícios'!B395</f>
        <v>0</v>
      </c>
      <c r="C396" s="10">
        <f>'Encargos e Benefícios'!C395</f>
        <v>0</v>
      </c>
      <c r="D396" s="38"/>
      <c r="E396" s="167"/>
      <c r="F396" s="166"/>
      <c r="G396" s="165"/>
      <c r="H396" s="127"/>
      <c r="I396" s="47">
        <f>'Encargos e Benefícios'!W395*'Gastos com Pessoal'!H396</f>
        <v>0</v>
      </c>
      <c r="J396" s="47">
        <f>'Encargos e Benefícios'!X395*'Gastos com Pessoal'!H396</f>
        <v>0</v>
      </c>
      <c r="K396" s="47">
        <f>'Encargos e Benefícios'!V395*'Gastos com Pessoal'!H396</f>
        <v>0</v>
      </c>
      <c r="L396" s="47"/>
      <c r="M396" s="165">
        <v>46023</v>
      </c>
      <c r="N396" s="127">
        <v>4.4999999999999998E-2</v>
      </c>
      <c r="O396" s="47">
        <f>('Encargos e Benefícios'!W395+'Gastos com Pessoal'!I396)*N396</f>
        <v>0</v>
      </c>
      <c r="P396" s="47">
        <f>('Encargos e Benefícios'!X395+'Gastos com Pessoal'!J396)*N396</f>
        <v>0</v>
      </c>
      <c r="Q396" s="47">
        <f>('Encargos e Benefícios'!V395+'Gastos com Pessoal'!K396)*'Gastos com Pessoal'!N396</f>
        <v>0</v>
      </c>
      <c r="R396" s="47"/>
      <c r="S396" s="165"/>
      <c r="T396" s="127"/>
      <c r="U396" s="47"/>
      <c r="V396" s="47"/>
      <c r="W396" s="47"/>
      <c r="X396" s="47"/>
      <c r="Y396" s="165"/>
      <c r="Z396" s="127"/>
      <c r="AA396" s="47"/>
      <c r="AB396" s="47"/>
      <c r="AC396" s="47"/>
      <c r="AD396" s="47"/>
      <c r="AE396" s="165"/>
      <c r="AF396" s="127"/>
      <c r="AG396" s="47"/>
      <c r="AH396" s="47"/>
      <c r="AI396" s="47"/>
      <c r="AJ396" s="130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14">
        <f>IF('Encargos e Benefícios'!C395=0,0,'Encargos e Benefícios'!AD395/'Encargos e Benefícios'!C395)</f>
        <v>0</v>
      </c>
      <c r="AO396" s="32">
        <f t="shared" si="6"/>
        <v>0</v>
      </c>
      <c r="AP396" s="31"/>
      <c r="AQ396" s="31"/>
      <c r="AR396" s="203"/>
      <c r="AS396" s="32"/>
    </row>
    <row r="397" spans="1:45" ht="12.75" hidden="1">
      <c r="A397" s="48">
        <v>391</v>
      </c>
      <c r="B397" s="12">
        <f>'Encargos e Benefícios'!B396</f>
        <v>0</v>
      </c>
      <c r="C397" s="10">
        <f>'Encargos e Benefícios'!C396</f>
        <v>0</v>
      </c>
      <c r="D397" s="38"/>
      <c r="E397" s="167"/>
      <c r="F397" s="166"/>
      <c r="G397" s="165"/>
      <c r="H397" s="127"/>
      <c r="I397" s="47">
        <f>'Encargos e Benefícios'!W396*'Gastos com Pessoal'!H397</f>
        <v>0</v>
      </c>
      <c r="J397" s="47">
        <f>'Encargos e Benefícios'!X396*'Gastos com Pessoal'!H397</f>
        <v>0</v>
      </c>
      <c r="K397" s="47">
        <f>'Encargos e Benefícios'!V396*'Gastos com Pessoal'!H397</f>
        <v>0</v>
      </c>
      <c r="L397" s="47"/>
      <c r="M397" s="165">
        <v>46023</v>
      </c>
      <c r="N397" s="127">
        <v>4.4999999999999998E-2</v>
      </c>
      <c r="O397" s="47">
        <f>('Encargos e Benefícios'!W396+'Gastos com Pessoal'!I397)*N397</f>
        <v>0</v>
      </c>
      <c r="P397" s="47">
        <f>('Encargos e Benefícios'!X396+'Gastos com Pessoal'!J397)*N397</f>
        <v>0</v>
      </c>
      <c r="Q397" s="47">
        <f>('Encargos e Benefícios'!V396+'Gastos com Pessoal'!K397)*'Gastos com Pessoal'!N397</f>
        <v>0</v>
      </c>
      <c r="R397" s="47"/>
      <c r="S397" s="165"/>
      <c r="T397" s="127"/>
      <c r="U397" s="47"/>
      <c r="V397" s="47"/>
      <c r="W397" s="47"/>
      <c r="X397" s="47"/>
      <c r="Y397" s="165"/>
      <c r="Z397" s="127"/>
      <c r="AA397" s="47"/>
      <c r="AB397" s="47"/>
      <c r="AC397" s="47"/>
      <c r="AD397" s="47"/>
      <c r="AE397" s="165"/>
      <c r="AF397" s="127"/>
      <c r="AG397" s="47"/>
      <c r="AH397" s="47"/>
      <c r="AI397" s="47"/>
      <c r="AJ397" s="130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14">
        <f>IF('Encargos e Benefícios'!C396=0,0,'Encargos e Benefícios'!AD396/'Encargos e Benefícios'!C396)</f>
        <v>0</v>
      </c>
      <c r="AO397" s="32">
        <f t="shared" si="6"/>
        <v>0</v>
      </c>
      <c r="AP397" s="31"/>
      <c r="AQ397" s="31"/>
      <c r="AR397" s="203"/>
      <c r="AS397" s="32"/>
    </row>
    <row r="398" spans="1:45" ht="12.75" hidden="1">
      <c r="A398" s="48">
        <v>392</v>
      </c>
      <c r="B398" s="12">
        <f>'Encargos e Benefícios'!B397</f>
        <v>0</v>
      </c>
      <c r="C398" s="10">
        <f>'Encargos e Benefícios'!C397</f>
        <v>0</v>
      </c>
      <c r="D398" s="38"/>
      <c r="E398" s="167"/>
      <c r="F398" s="166"/>
      <c r="G398" s="165"/>
      <c r="H398" s="127"/>
      <c r="I398" s="47">
        <f>'Encargos e Benefícios'!W397*'Gastos com Pessoal'!H398</f>
        <v>0</v>
      </c>
      <c r="J398" s="47">
        <f>'Encargos e Benefícios'!X397*'Gastos com Pessoal'!H398</f>
        <v>0</v>
      </c>
      <c r="K398" s="47">
        <f>'Encargos e Benefícios'!V397*'Gastos com Pessoal'!H398</f>
        <v>0</v>
      </c>
      <c r="L398" s="47"/>
      <c r="M398" s="165">
        <v>46023</v>
      </c>
      <c r="N398" s="127">
        <v>4.4999999999999998E-2</v>
      </c>
      <c r="O398" s="47">
        <f>('Encargos e Benefícios'!W397+'Gastos com Pessoal'!I398)*N398</f>
        <v>0</v>
      </c>
      <c r="P398" s="47">
        <f>('Encargos e Benefícios'!X397+'Gastos com Pessoal'!J398)*N398</f>
        <v>0</v>
      </c>
      <c r="Q398" s="47">
        <f>('Encargos e Benefícios'!V397+'Gastos com Pessoal'!K398)*'Gastos com Pessoal'!N398</f>
        <v>0</v>
      </c>
      <c r="R398" s="47"/>
      <c r="S398" s="165"/>
      <c r="T398" s="127"/>
      <c r="U398" s="47"/>
      <c r="V398" s="47"/>
      <c r="W398" s="47"/>
      <c r="X398" s="47"/>
      <c r="Y398" s="165"/>
      <c r="Z398" s="127"/>
      <c r="AA398" s="47"/>
      <c r="AB398" s="47"/>
      <c r="AC398" s="47"/>
      <c r="AD398" s="47"/>
      <c r="AE398" s="165"/>
      <c r="AF398" s="127"/>
      <c r="AG398" s="47"/>
      <c r="AH398" s="47"/>
      <c r="AI398" s="47"/>
      <c r="AJ398" s="130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14">
        <f>IF('Encargos e Benefícios'!C397=0,0,'Encargos e Benefícios'!AD397/'Encargos e Benefícios'!C397)</f>
        <v>0</v>
      </c>
      <c r="AO398" s="32">
        <f t="shared" si="6"/>
        <v>0</v>
      </c>
      <c r="AP398" s="31"/>
      <c r="AQ398" s="31"/>
      <c r="AR398" s="203"/>
      <c r="AS398" s="32"/>
    </row>
    <row r="399" spans="1:45" ht="12.75" hidden="1">
      <c r="A399" s="48">
        <v>393</v>
      </c>
      <c r="B399" s="12">
        <f>'Encargos e Benefícios'!B398</f>
        <v>0</v>
      </c>
      <c r="C399" s="10">
        <f>'Encargos e Benefícios'!C398</f>
        <v>0</v>
      </c>
      <c r="D399" s="38"/>
      <c r="E399" s="167"/>
      <c r="F399" s="166"/>
      <c r="G399" s="165"/>
      <c r="H399" s="127"/>
      <c r="I399" s="47">
        <f>'Encargos e Benefícios'!W398*'Gastos com Pessoal'!H399</f>
        <v>0</v>
      </c>
      <c r="J399" s="47">
        <f>'Encargos e Benefícios'!X398*'Gastos com Pessoal'!H399</f>
        <v>0</v>
      </c>
      <c r="K399" s="47">
        <f>'Encargos e Benefícios'!V398*'Gastos com Pessoal'!H399</f>
        <v>0</v>
      </c>
      <c r="L399" s="47"/>
      <c r="M399" s="165">
        <v>46023</v>
      </c>
      <c r="N399" s="127">
        <v>4.4999999999999998E-2</v>
      </c>
      <c r="O399" s="47">
        <f>('Encargos e Benefícios'!W398+'Gastos com Pessoal'!I399)*N399</f>
        <v>0</v>
      </c>
      <c r="P399" s="47">
        <f>('Encargos e Benefícios'!X398+'Gastos com Pessoal'!J399)*N399</f>
        <v>0</v>
      </c>
      <c r="Q399" s="47">
        <f>('Encargos e Benefícios'!V398+'Gastos com Pessoal'!K399)*'Gastos com Pessoal'!N399</f>
        <v>0</v>
      </c>
      <c r="R399" s="47"/>
      <c r="S399" s="165"/>
      <c r="T399" s="127"/>
      <c r="U399" s="47"/>
      <c r="V399" s="47"/>
      <c r="W399" s="47"/>
      <c r="X399" s="47"/>
      <c r="Y399" s="165"/>
      <c r="Z399" s="127"/>
      <c r="AA399" s="47"/>
      <c r="AB399" s="47"/>
      <c r="AC399" s="47"/>
      <c r="AD399" s="47"/>
      <c r="AE399" s="165"/>
      <c r="AF399" s="127"/>
      <c r="AG399" s="47"/>
      <c r="AH399" s="47"/>
      <c r="AI399" s="47"/>
      <c r="AJ399" s="130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14">
        <f>IF('Encargos e Benefícios'!C398=0,0,'Encargos e Benefícios'!AD398/'Encargos e Benefícios'!C398)</f>
        <v>0</v>
      </c>
      <c r="AO399" s="32">
        <f t="shared" si="6"/>
        <v>0</v>
      </c>
      <c r="AP399" s="31"/>
      <c r="AQ399" s="31"/>
      <c r="AR399" s="203"/>
      <c r="AS399" s="32"/>
    </row>
    <row r="400" spans="1:45" ht="12.75" hidden="1">
      <c r="A400" s="48">
        <v>394</v>
      </c>
      <c r="B400" s="12">
        <f>'Encargos e Benefícios'!B399</f>
        <v>0</v>
      </c>
      <c r="C400" s="10">
        <f>'Encargos e Benefícios'!C399</f>
        <v>0</v>
      </c>
      <c r="D400" s="38"/>
      <c r="E400" s="167"/>
      <c r="F400" s="166"/>
      <c r="G400" s="165"/>
      <c r="H400" s="127"/>
      <c r="I400" s="47">
        <f>'Encargos e Benefícios'!W399*'Gastos com Pessoal'!H400</f>
        <v>0</v>
      </c>
      <c r="J400" s="47">
        <f>'Encargos e Benefícios'!X399*'Gastos com Pessoal'!H400</f>
        <v>0</v>
      </c>
      <c r="K400" s="47">
        <f>'Encargos e Benefícios'!V399*'Gastos com Pessoal'!H400</f>
        <v>0</v>
      </c>
      <c r="L400" s="47"/>
      <c r="M400" s="165">
        <v>46023</v>
      </c>
      <c r="N400" s="127">
        <v>4.4999999999999998E-2</v>
      </c>
      <c r="O400" s="47">
        <f>('Encargos e Benefícios'!W399+'Gastos com Pessoal'!I400)*N400</f>
        <v>0</v>
      </c>
      <c r="P400" s="47">
        <f>('Encargos e Benefícios'!X399+'Gastos com Pessoal'!J400)*N400</f>
        <v>0</v>
      </c>
      <c r="Q400" s="47">
        <f>('Encargos e Benefícios'!V399+'Gastos com Pessoal'!K400)*'Gastos com Pessoal'!N400</f>
        <v>0</v>
      </c>
      <c r="R400" s="47"/>
      <c r="S400" s="165"/>
      <c r="T400" s="127"/>
      <c r="U400" s="47"/>
      <c r="V400" s="47"/>
      <c r="W400" s="47"/>
      <c r="X400" s="47"/>
      <c r="Y400" s="165"/>
      <c r="Z400" s="127"/>
      <c r="AA400" s="47"/>
      <c r="AB400" s="47"/>
      <c r="AC400" s="47"/>
      <c r="AD400" s="47"/>
      <c r="AE400" s="165"/>
      <c r="AF400" s="127"/>
      <c r="AG400" s="47"/>
      <c r="AH400" s="47"/>
      <c r="AI400" s="47"/>
      <c r="AJ400" s="130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14">
        <f>IF('Encargos e Benefícios'!C399=0,0,'Encargos e Benefícios'!AD399/'Encargos e Benefícios'!C399)</f>
        <v>0</v>
      </c>
      <c r="AO400" s="32">
        <f t="shared" si="6"/>
        <v>0</v>
      </c>
      <c r="AP400" s="31"/>
      <c r="AQ400" s="31"/>
      <c r="AR400" s="203"/>
      <c r="AS400" s="32"/>
    </row>
    <row r="401" spans="1:45" ht="12.75" hidden="1">
      <c r="A401" s="48">
        <v>395</v>
      </c>
      <c r="B401" s="12">
        <f>'Encargos e Benefícios'!B400</f>
        <v>0</v>
      </c>
      <c r="C401" s="10">
        <f>'Encargos e Benefícios'!C400</f>
        <v>0</v>
      </c>
      <c r="D401" s="38"/>
      <c r="E401" s="167"/>
      <c r="F401" s="166"/>
      <c r="G401" s="165"/>
      <c r="H401" s="127"/>
      <c r="I401" s="47">
        <f>'Encargos e Benefícios'!W400*'Gastos com Pessoal'!H401</f>
        <v>0</v>
      </c>
      <c r="J401" s="47">
        <f>'Encargos e Benefícios'!X400*'Gastos com Pessoal'!H401</f>
        <v>0</v>
      </c>
      <c r="K401" s="47">
        <f>'Encargos e Benefícios'!V400*'Gastos com Pessoal'!H401</f>
        <v>0</v>
      </c>
      <c r="L401" s="47"/>
      <c r="M401" s="165">
        <v>46023</v>
      </c>
      <c r="N401" s="127">
        <v>4.4999999999999998E-2</v>
      </c>
      <c r="O401" s="47">
        <f>('Encargos e Benefícios'!W400+'Gastos com Pessoal'!I401)*N401</f>
        <v>0</v>
      </c>
      <c r="P401" s="47">
        <f>('Encargos e Benefícios'!X400+'Gastos com Pessoal'!J401)*N401</f>
        <v>0</v>
      </c>
      <c r="Q401" s="47">
        <f>('Encargos e Benefícios'!V400+'Gastos com Pessoal'!K401)*'Gastos com Pessoal'!N401</f>
        <v>0</v>
      </c>
      <c r="R401" s="47"/>
      <c r="S401" s="165"/>
      <c r="T401" s="127"/>
      <c r="U401" s="47"/>
      <c r="V401" s="47"/>
      <c r="W401" s="47"/>
      <c r="X401" s="47"/>
      <c r="Y401" s="165"/>
      <c r="Z401" s="127"/>
      <c r="AA401" s="47"/>
      <c r="AB401" s="47"/>
      <c r="AC401" s="47"/>
      <c r="AD401" s="47"/>
      <c r="AE401" s="165"/>
      <c r="AF401" s="127"/>
      <c r="AG401" s="47"/>
      <c r="AH401" s="47"/>
      <c r="AI401" s="47"/>
      <c r="AJ401" s="130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14">
        <f>IF('Encargos e Benefícios'!C400=0,0,'Encargos e Benefícios'!AD400/'Encargos e Benefícios'!C400)</f>
        <v>0</v>
      </c>
      <c r="AO401" s="32">
        <f t="shared" si="6"/>
        <v>0</v>
      </c>
      <c r="AP401" s="31"/>
      <c r="AQ401" s="31"/>
      <c r="AR401" s="203"/>
      <c r="AS401" s="32"/>
    </row>
    <row r="402" spans="1:45" ht="12.75" hidden="1">
      <c r="A402" s="48">
        <v>396</v>
      </c>
      <c r="B402" s="12">
        <f>'Encargos e Benefícios'!B401</f>
        <v>0</v>
      </c>
      <c r="C402" s="10">
        <f>'Encargos e Benefícios'!C401</f>
        <v>0</v>
      </c>
      <c r="D402" s="38"/>
      <c r="E402" s="167"/>
      <c r="F402" s="166"/>
      <c r="G402" s="165"/>
      <c r="H402" s="127"/>
      <c r="I402" s="47">
        <f>'Encargos e Benefícios'!W401*'Gastos com Pessoal'!H402</f>
        <v>0</v>
      </c>
      <c r="J402" s="47">
        <f>'Encargos e Benefícios'!X401*'Gastos com Pessoal'!H402</f>
        <v>0</v>
      </c>
      <c r="K402" s="47">
        <f>'Encargos e Benefícios'!V401*'Gastos com Pessoal'!H402</f>
        <v>0</v>
      </c>
      <c r="L402" s="47"/>
      <c r="M402" s="165">
        <v>46023</v>
      </c>
      <c r="N402" s="127">
        <v>4.4999999999999998E-2</v>
      </c>
      <c r="O402" s="47">
        <f>('Encargos e Benefícios'!W401+'Gastos com Pessoal'!I402)*N402</f>
        <v>0</v>
      </c>
      <c r="P402" s="47">
        <f>('Encargos e Benefícios'!X401+'Gastos com Pessoal'!J402)*N402</f>
        <v>0</v>
      </c>
      <c r="Q402" s="47">
        <f>('Encargos e Benefícios'!V401+'Gastos com Pessoal'!K402)*'Gastos com Pessoal'!N402</f>
        <v>0</v>
      </c>
      <c r="R402" s="47"/>
      <c r="S402" s="165"/>
      <c r="T402" s="127"/>
      <c r="U402" s="47"/>
      <c r="V402" s="47"/>
      <c r="W402" s="47"/>
      <c r="X402" s="47"/>
      <c r="Y402" s="165"/>
      <c r="Z402" s="127"/>
      <c r="AA402" s="47"/>
      <c r="AB402" s="47"/>
      <c r="AC402" s="47"/>
      <c r="AD402" s="47"/>
      <c r="AE402" s="165"/>
      <c r="AF402" s="127"/>
      <c r="AG402" s="47"/>
      <c r="AH402" s="47"/>
      <c r="AI402" s="47"/>
      <c r="AJ402" s="130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14">
        <f>IF('Encargos e Benefícios'!C401=0,0,'Encargos e Benefícios'!AD401/'Encargos e Benefícios'!C401)</f>
        <v>0</v>
      </c>
      <c r="AO402" s="32">
        <f t="shared" si="6"/>
        <v>0</v>
      </c>
      <c r="AP402" s="31"/>
      <c r="AQ402" s="31"/>
      <c r="AR402" s="203"/>
      <c r="AS402" s="32"/>
    </row>
    <row r="403" spans="1:45" ht="12.75" hidden="1">
      <c r="A403" s="48">
        <v>397</v>
      </c>
      <c r="B403" s="12">
        <f>'Encargos e Benefícios'!B402</f>
        <v>0</v>
      </c>
      <c r="C403" s="10">
        <f>'Encargos e Benefícios'!C402</f>
        <v>0</v>
      </c>
      <c r="D403" s="38"/>
      <c r="E403" s="167"/>
      <c r="F403" s="166"/>
      <c r="G403" s="165"/>
      <c r="H403" s="127"/>
      <c r="I403" s="47">
        <f>'Encargos e Benefícios'!W402*'Gastos com Pessoal'!H403</f>
        <v>0</v>
      </c>
      <c r="J403" s="47">
        <f>'Encargos e Benefícios'!X402*'Gastos com Pessoal'!H403</f>
        <v>0</v>
      </c>
      <c r="K403" s="47">
        <f>'Encargos e Benefícios'!V402*'Gastos com Pessoal'!H403</f>
        <v>0</v>
      </c>
      <c r="L403" s="47"/>
      <c r="M403" s="165">
        <v>46023</v>
      </c>
      <c r="N403" s="127">
        <v>4.4999999999999998E-2</v>
      </c>
      <c r="O403" s="47">
        <f>('Encargos e Benefícios'!W402+'Gastos com Pessoal'!I403)*N403</f>
        <v>0</v>
      </c>
      <c r="P403" s="47">
        <f>('Encargos e Benefícios'!X402+'Gastos com Pessoal'!J403)*N403</f>
        <v>0</v>
      </c>
      <c r="Q403" s="47">
        <f>('Encargos e Benefícios'!V402+'Gastos com Pessoal'!K403)*'Gastos com Pessoal'!N403</f>
        <v>0</v>
      </c>
      <c r="R403" s="47"/>
      <c r="S403" s="165"/>
      <c r="T403" s="127"/>
      <c r="U403" s="47"/>
      <c r="V403" s="47"/>
      <c r="W403" s="47"/>
      <c r="X403" s="47"/>
      <c r="Y403" s="165"/>
      <c r="Z403" s="127"/>
      <c r="AA403" s="47"/>
      <c r="AB403" s="47"/>
      <c r="AC403" s="47"/>
      <c r="AD403" s="47"/>
      <c r="AE403" s="165"/>
      <c r="AF403" s="127"/>
      <c r="AG403" s="47"/>
      <c r="AH403" s="47"/>
      <c r="AI403" s="47"/>
      <c r="AJ403" s="130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14">
        <f>IF('Encargos e Benefícios'!C402=0,0,'Encargos e Benefícios'!AD402/'Encargos e Benefícios'!C402)</f>
        <v>0</v>
      </c>
      <c r="AO403" s="32">
        <f t="shared" si="6"/>
        <v>0</v>
      </c>
      <c r="AP403" s="31"/>
      <c r="AQ403" s="31"/>
      <c r="AR403" s="203"/>
      <c r="AS403" s="32"/>
    </row>
    <row r="404" spans="1:45" ht="12.75" hidden="1">
      <c r="A404" s="48">
        <v>398</v>
      </c>
      <c r="B404" s="12">
        <f>'Encargos e Benefícios'!B403</f>
        <v>0</v>
      </c>
      <c r="C404" s="10">
        <f>'Encargos e Benefícios'!C403</f>
        <v>0</v>
      </c>
      <c r="D404" s="38"/>
      <c r="E404" s="167"/>
      <c r="F404" s="166"/>
      <c r="G404" s="165"/>
      <c r="H404" s="127"/>
      <c r="I404" s="47">
        <f>'Encargos e Benefícios'!W403*'Gastos com Pessoal'!H404</f>
        <v>0</v>
      </c>
      <c r="J404" s="47">
        <f>'Encargos e Benefícios'!X403*'Gastos com Pessoal'!H404</f>
        <v>0</v>
      </c>
      <c r="K404" s="47">
        <f>'Encargos e Benefícios'!V403*'Gastos com Pessoal'!H404</f>
        <v>0</v>
      </c>
      <c r="L404" s="47"/>
      <c r="M404" s="165">
        <v>46023</v>
      </c>
      <c r="N404" s="127">
        <v>4.4999999999999998E-2</v>
      </c>
      <c r="O404" s="47">
        <f>('Encargos e Benefícios'!W403+'Gastos com Pessoal'!I404)*N404</f>
        <v>0</v>
      </c>
      <c r="P404" s="47">
        <f>('Encargos e Benefícios'!X403+'Gastos com Pessoal'!J404)*N404</f>
        <v>0</v>
      </c>
      <c r="Q404" s="47">
        <f>('Encargos e Benefícios'!V403+'Gastos com Pessoal'!K404)*'Gastos com Pessoal'!N404</f>
        <v>0</v>
      </c>
      <c r="R404" s="47"/>
      <c r="S404" s="165"/>
      <c r="T404" s="127"/>
      <c r="U404" s="47"/>
      <c r="V404" s="47"/>
      <c r="W404" s="47"/>
      <c r="X404" s="47"/>
      <c r="Y404" s="165"/>
      <c r="Z404" s="127"/>
      <c r="AA404" s="47"/>
      <c r="AB404" s="47"/>
      <c r="AC404" s="47"/>
      <c r="AD404" s="47"/>
      <c r="AE404" s="165"/>
      <c r="AF404" s="127"/>
      <c r="AG404" s="47"/>
      <c r="AH404" s="47"/>
      <c r="AI404" s="47"/>
      <c r="AJ404" s="130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14">
        <f>IF('Encargos e Benefícios'!C403=0,0,'Encargos e Benefícios'!AD403/'Encargos e Benefícios'!C403)</f>
        <v>0</v>
      </c>
      <c r="AO404" s="32">
        <f t="shared" si="6"/>
        <v>0</v>
      </c>
      <c r="AP404" s="31"/>
      <c r="AQ404" s="31"/>
      <c r="AR404" s="203"/>
      <c r="AS404" s="32"/>
    </row>
    <row r="405" spans="1:45" ht="12.75" hidden="1">
      <c r="A405" s="48">
        <v>399</v>
      </c>
      <c r="B405" s="12">
        <f>'Encargos e Benefícios'!B404</f>
        <v>0</v>
      </c>
      <c r="C405" s="10">
        <f>'Encargos e Benefícios'!C404</f>
        <v>0</v>
      </c>
      <c r="D405" s="38"/>
      <c r="E405" s="167"/>
      <c r="F405" s="166"/>
      <c r="G405" s="165"/>
      <c r="H405" s="127"/>
      <c r="I405" s="47">
        <f>'Encargos e Benefícios'!W404*'Gastos com Pessoal'!H405</f>
        <v>0</v>
      </c>
      <c r="J405" s="47">
        <f>'Encargos e Benefícios'!X404*'Gastos com Pessoal'!H405</f>
        <v>0</v>
      </c>
      <c r="K405" s="47">
        <f>'Encargos e Benefícios'!V404*'Gastos com Pessoal'!H405</f>
        <v>0</v>
      </c>
      <c r="L405" s="47"/>
      <c r="M405" s="165">
        <v>46023</v>
      </c>
      <c r="N405" s="127">
        <v>4.4999999999999998E-2</v>
      </c>
      <c r="O405" s="47">
        <f>('Encargos e Benefícios'!W404+'Gastos com Pessoal'!I405)*N405</f>
        <v>0</v>
      </c>
      <c r="P405" s="47">
        <f>('Encargos e Benefícios'!X404+'Gastos com Pessoal'!J405)*N405</f>
        <v>0</v>
      </c>
      <c r="Q405" s="47">
        <f>('Encargos e Benefícios'!V404+'Gastos com Pessoal'!K405)*'Gastos com Pessoal'!N405</f>
        <v>0</v>
      </c>
      <c r="R405" s="47"/>
      <c r="S405" s="165"/>
      <c r="T405" s="127"/>
      <c r="U405" s="47"/>
      <c r="V405" s="47"/>
      <c r="W405" s="47"/>
      <c r="X405" s="47"/>
      <c r="Y405" s="165"/>
      <c r="Z405" s="127"/>
      <c r="AA405" s="47"/>
      <c r="AB405" s="47"/>
      <c r="AC405" s="47"/>
      <c r="AD405" s="47"/>
      <c r="AE405" s="165"/>
      <c r="AF405" s="127"/>
      <c r="AG405" s="47"/>
      <c r="AH405" s="47"/>
      <c r="AI405" s="47"/>
      <c r="AJ405" s="130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14">
        <f>IF('Encargos e Benefícios'!C404=0,0,'Encargos e Benefícios'!AD404/'Encargos e Benefícios'!C404)</f>
        <v>0</v>
      </c>
      <c r="AO405" s="32">
        <f t="shared" si="6"/>
        <v>0</v>
      </c>
      <c r="AP405" s="31"/>
      <c r="AQ405" s="31"/>
      <c r="AR405" s="203"/>
      <c r="AS405" s="32"/>
    </row>
    <row r="406" spans="1:45" ht="12.75" hidden="1">
      <c r="A406" s="48">
        <v>400</v>
      </c>
      <c r="B406" s="12">
        <f>'Encargos e Benefícios'!B405</f>
        <v>0</v>
      </c>
      <c r="C406" s="10">
        <f>'Encargos e Benefícios'!C405</f>
        <v>0</v>
      </c>
      <c r="D406" s="38"/>
      <c r="E406" s="167"/>
      <c r="F406" s="166"/>
      <c r="G406" s="165"/>
      <c r="H406" s="127"/>
      <c r="I406" s="47">
        <f>'Encargos e Benefícios'!W405*'Gastos com Pessoal'!H406</f>
        <v>0</v>
      </c>
      <c r="J406" s="47">
        <f>'Encargos e Benefícios'!X405*'Gastos com Pessoal'!H406</f>
        <v>0</v>
      </c>
      <c r="K406" s="47">
        <f>'Encargos e Benefícios'!V405*'Gastos com Pessoal'!H406</f>
        <v>0</v>
      </c>
      <c r="L406" s="47"/>
      <c r="M406" s="165">
        <v>46023</v>
      </c>
      <c r="N406" s="127">
        <v>4.4999999999999998E-2</v>
      </c>
      <c r="O406" s="47">
        <f>('Encargos e Benefícios'!W405+'Gastos com Pessoal'!I406)*N406</f>
        <v>0</v>
      </c>
      <c r="P406" s="47">
        <f>('Encargos e Benefícios'!X405+'Gastos com Pessoal'!J406)*N406</f>
        <v>0</v>
      </c>
      <c r="Q406" s="47">
        <f>('Encargos e Benefícios'!V405+'Gastos com Pessoal'!K406)*'Gastos com Pessoal'!N406</f>
        <v>0</v>
      </c>
      <c r="R406" s="47"/>
      <c r="S406" s="165"/>
      <c r="T406" s="127"/>
      <c r="U406" s="47"/>
      <c r="V406" s="47"/>
      <c r="W406" s="47"/>
      <c r="X406" s="47"/>
      <c r="Y406" s="165"/>
      <c r="Z406" s="127"/>
      <c r="AA406" s="47"/>
      <c r="AB406" s="47"/>
      <c r="AC406" s="47"/>
      <c r="AD406" s="47"/>
      <c r="AE406" s="165"/>
      <c r="AF406" s="127"/>
      <c r="AG406" s="47"/>
      <c r="AH406" s="47"/>
      <c r="AI406" s="47"/>
      <c r="AJ406" s="130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14">
        <f>IF('Encargos e Benefícios'!C405=0,0,'Encargos e Benefícios'!AD405/'Encargos e Benefícios'!C405)</f>
        <v>0</v>
      </c>
      <c r="AO406" s="32">
        <f t="shared" si="6"/>
        <v>0</v>
      </c>
      <c r="AP406" s="31"/>
      <c r="AQ406" s="31"/>
      <c r="AR406" s="203"/>
      <c r="AS406" s="32"/>
    </row>
    <row r="407" spans="1:45" ht="12.75" hidden="1">
      <c r="A407" s="48">
        <v>401</v>
      </c>
      <c r="B407" s="12">
        <f>'Encargos e Benefícios'!B406</f>
        <v>0</v>
      </c>
      <c r="C407" s="10">
        <f>'Encargos e Benefícios'!C406</f>
        <v>0</v>
      </c>
      <c r="D407" s="38"/>
      <c r="E407" s="167"/>
      <c r="F407" s="166"/>
      <c r="G407" s="165"/>
      <c r="H407" s="127"/>
      <c r="I407" s="47">
        <f>'Encargos e Benefícios'!W406*'Gastos com Pessoal'!H407</f>
        <v>0</v>
      </c>
      <c r="J407" s="47">
        <f>'Encargos e Benefícios'!X406*'Gastos com Pessoal'!H407</f>
        <v>0</v>
      </c>
      <c r="K407" s="47">
        <f>'Encargos e Benefícios'!V406*'Gastos com Pessoal'!H407</f>
        <v>0</v>
      </c>
      <c r="L407" s="47"/>
      <c r="M407" s="165">
        <v>46023</v>
      </c>
      <c r="N407" s="127">
        <v>4.4999999999999998E-2</v>
      </c>
      <c r="O407" s="47">
        <f>('Encargos e Benefícios'!W406+'Gastos com Pessoal'!I407)*N407</f>
        <v>0</v>
      </c>
      <c r="P407" s="47">
        <f>('Encargos e Benefícios'!X406+'Gastos com Pessoal'!J407)*N407</f>
        <v>0</v>
      </c>
      <c r="Q407" s="47">
        <f>('Encargos e Benefícios'!V406+'Gastos com Pessoal'!K407)*'Gastos com Pessoal'!N407</f>
        <v>0</v>
      </c>
      <c r="R407" s="47"/>
      <c r="S407" s="165"/>
      <c r="T407" s="127"/>
      <c r="U407" s="47"/>
      <c r="V407" s="47"/>
      <c r="W407" s="47"/>
      <c r="X407" s="47"/>
      <c r="Y407" s="165"/>
      <c r="Z407" s="127"/>
      <c r="AA407" s="47"/>
      <c r="AB407" s="47"/>
      <c r="AC407" s="47"/>
      <c r="AD407" s="47"/>
      <c r="AE407" s="165"/>
      <c r="AF407" s="127"/>
      <c r="AG407" s="47"/>
      <c r="AH407" s="47"/>
      <c r="AI407" s="47"/>
      <c r="AJ407" s="130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14">
        <f>IF('Encargos e Benefícios'!C406=0,0,'Encargos e Benefícios'!AD406/'Encargos e Benefícios'!C406)</f>
        <v>0</v>
      </c>
      <c r="AO407" s="32">
        <f t="shared" si="6"/>
        <v>0</v>
      </c>
      <c r="AP407" s="31"/>
      <c r="AQ407" s="31"/>
      <c r="AR407" s="203"/>
      <c r="AS407" s="32"/>
    </row>
    <row r="408" spans="1:45" ht="12.75" hidden="1">
      <c r="A408" s="48">
        <v>402</v>
      </c>
      <c r="B408" s="12">
        <f>'Encargos e Benefícios'!B407</f>
        <v>0</v>
      </c>
      <c r="C408" s="10">
        <f>'Encargos e Benefícios'!C407</f>
        <v>0</v>
      </c>
      <c r="D408" s="38"/>
      <c r="E408" s="167"/>
      <c r="F408" s="166"/>
      <c r="G408" s="165"/>
      <c r="H408" s="127"/>
      <c r="I408" s="47">
        <f>'Encargos e Benefícios'!W407*'Gastos com Pessoal'!H408</f>
        <v>0</v>
      </c>
      <c r="J408" s="47">
        <f>'Encargos e Benefícios'!X407*'Gastos com Pessoal'!H408</f>
        <v>0</v>
      </c>
      <c r="K408" s="47">
        <f>'Encargos e Benefícios'!V407*'Gastos com Pessoal'!H408</f>
        <v>0</v>
      </c>
      <c r="L408" s="47"/>
      <c r="M408" s="165">
        <v>46023</v>
      </c>
      <c r="N408" s="127">
        <v>4.4999999999999998E-2</v>
      </c>
      <c r="O408" s="47">
        <f>('Encargos e Benefícios'!W407+'Gastos com Pessoal'!I408)*N408</f>
        <v>0</v>
      </c>
      <c r="P408" s="47">
        <f>('Encargos e Benefícios'!X407+'Gastos com Pessoal'!J408)*N408</f>
        <v>0</v>
      </c>
      <c r="Q408" s="47">
        <f>('Encargos e Benefícios'!V407+'Gastos com Pessoal'!K408)*'Gastos com Pessoal'!N408</f>
        <v>0</v>
      </c>
      <c r="R408" s="47"/>
      <c r="S408" s="165"/>
      <c r="T408" s="127"/>
      <c r="U408" s="47"/>
      <c r="V408" s="47"/>
      <c r="W408" s="47"/>
      <c r="X408" s="47"/>
      <c r="Y408" s="165"/>
      <c r="Z408" s="127"/>
      <c r="AA408" s="47"/>
      <c r="AB408" s="47"/>
      <c r="AC408" s="47"/>
      <c r="AD408" s="47"/>
      <c r="AE408" s="165"/>
      <c r="AF408" s="127"/>
      <c r="AG408" s="47"/>
      <c r="AH408" s="47"/>
      <c r="AI408" s="47"/>
      <c r="AJ408" s="130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14">
        <f>IF('Encargos e Benefícios'!C407=0,0,'Encargos e Benefícios'!AD407/'Encargos e Benefícios'!C407)</f>
        <v>0</v>
      </c>
      <c r="AO408" s="32">
        <f t="shared" si="6"/>
        <v>0</v>
      </c>
      <c r="AP408" s="31"/>
      <c r="AQ408" s="31"/>
      <c r="AR408" s="203"/>
      <c r="AS408" s="32"/>
    </row>
    <row r="409" spans="1:45" ht="12.75" hidden="1">
      <c r="A409" s="48">
        <v>403</v>
      </c>
      <c r="B409" s="12">
        <f>'Encargos e Benefícios'!B408</f>
        <v>0</v>
      </c>
      <c r="C409" s="10">
        <f>'Encargos e Benefícios'!C408</f>
        <v>0</v>
      </c>
      <c r="D409" s="38"/>
      <c r="E409" s="167"/>
      <c r="F409" s="166"/>
      <c r="G409" s="165"/>
      <c r="H409" s="127"/>
      <c r="I409" s="47">
        <f>'Encargos e Benefícios'!W408*'Gastos com Pessoal'!H409</f>
        <v>0</v>
      </c>
      <c r="J409" s="47">
        <f>'Encargos e Benefícios'!X408*'Gastos com Pessoal'!H409</f>
        <v>0</v>
      </c>
      <c r="K409" s="47">
        <f>'Encargos e Benefícios'!V408*'Gastos com Pessoal'!H409</f>
        <v>0</v>
      </c>
      <c r="L409" s="47"/>
      <c r="M409" s="165">
        <v>46023</v>
      </c>
      <c r="N409" s="127">
        <v>4.4999999999999998E-2</v>
      </c>
      <c r="O409" s="47">
        <f>('Encargos e Benefícios'!W408+'Gastos com Pessoal'!I409)*N409</f>
        <v>0</v>
      </c>
      <c r="P409" s="47">
        <f>('Encargos e Benefícios'!X408+'Gastos com Pessoal'!J409)*N409</f>
        <v>0</v>
      </c>
      <c r="Q409" s="47">
        <f>('Encargos e Benefícios'!V408+'Gastos com Pessoal'!K409)*'Gastos com Pessoal'!N409</f>
        <v>0</v>
      </c>
      <c r="R409" s="47"/>
      <c r="S409" s="165"/>
      <c r="T409" s="127"/>
      <c r="U409" s="47"/>
      <c r="V409" s="47"/>
      <c r="W409" s="47"/>
      <c r="X409" s="47"/>
      <c r="Y409" s="165"/>
      <c r="Z409" s="127"/>
      <c r="AA409" s="47"/>
      <c r="AB409" s="47"/>
      <c r="AC409" s="47"/>
      <c r="AD409" s="47"/>
      <c r="AE409" s="165"/>
      <c r="AF409" s="127"/>
      <c r="AG409" s="47"/>
      <c r="AH409" s="47"/>
      <c r="AI409" s="47"/>
      <c r="AJ409" s="130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14">
        <f>IF('Encargos e Benefícios'!C408=0,0,'Encargos e Benefícios'!AD408/'Encargos e Benefícios'!C408)</f>
        <v>0</v>
      </c>
      <c r="AO409" s="32">
        <f t="shared" si="6"/>
        <v>0</v>
      </c>
      <c r="AP409" s="31"/>
      <c r="AQ409" s="31"/>
      <c r="AR409" s="203"/>
      <c r="AS409" s="32"/>
    </row>
    <row r="410" spans="1:45" ht="12.75" hidden="1">
      <c r="A410" s="48">
        <v>404</v>
      </c>
      <c r="B410" s="12">
        <f>'Encargos e Benefícios'!B409</f>
        <v>0</v>
      </c>
      <c r="C410" s="10">
        <f>'Encargos e Benefícios'!C409</f>
        <v>0</v>
      </c>
      <c r="D410" s="38"/>
      <c r="E410" s="167"/>
      <c r="F410" s="166"/>
      <c r="G410" s="165"/>
      <c r="H410" s="127"/>
      <c r="I410" s="47">
        <f>'Encargos e Benefícios'!W409*'Gastos com Pessoal'!H410</f>
        <v>0</v>
      </c>
      <c r="J410" s="47">
        <f>'Encargos e Benefícios'!X409*'Gastos com Pessoal'!H410</f>
        <v>0</v>
      </c>
      <c r="K410" s="47">
        <f>'Encargos e Benefícios'!V409*'Gastos com Pessoal'!H410</f>
        <v>0</v>
      </c>
      <c r="L410" s="47"/>
      <c r="M410" s="165">
        <v>46023</v>
      </c>
      <c r="N410" s="127">
        <v>4.4999999999999998E-2</v>
      </c>
      <c r="O410" s="47">
        <f>('Encargos e Benefícios'!W409+'Gastos com Pessoal'!I410)*N410</f>
        <v>0</v>
      </c>
      <c r="P410" s="47">
        <f>('Encargos e Benefícios'!X409+'Gastos com Pessoal'!J410)*N410</f>
        <v>0</v>
      </c>
      <c r="Q410" s="47">
        <f>('Encargos e Benefícios'!V409+'Gastos com Pessoal'!K410)*'Gastos com Pessoal'!N410</f>
        <v>0</v>
      </c>
      <c r="R410" s="47"/>
      <c r="S410" s="165"/>
      <c r="T410" s="127"/>
      <c r="U410" s="47"/>
      <c r="V410" s="47"/>
      <c r="W410" s="47"/>
      <c r="X410" s="47"/>
      <c r="Y410" s="165"/>
      <c r="Z410" s="127"/>
      <c r="AA410" s="47"/>
      <c r="AB410" s="47"/>
      <c r="AC410" s="47"/>
      <c r="AD410" s="47"/>
      <c r="AE410" s="165"/>
      <c r="AF410" s="127"/>
      <c r="AG410" s="47"/>
      <c r="AH410" s="47"/>
      <c r="AI410" s="47"/>
      <c r="AJ410" s="130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14">
        <f>IF('Encargos e Benefícios'!C409=0,0,'Encargos e Benefícios'!AD409/'Encargos e Benefícios'!C409)</f>
        <v>0</v>
      </c>
      <c r="AO410" s="32">
        <f t="shared" si="6"/>
        <v>0</v>
      </c>
      <c r="AP410" s="31"/>
      <c r="AQ410" s="31"/>
      <c r="AR410" s="203"/>
      <c r="AS410" s="32"/>
    </row>
    <row r="411" spans="1:45" ht="12.75" hidden="1">
      <c r="A411" s="48">
        <v>405</v>
      </c>
      <c r="B411" s="12">
        <f>'Encargos e Benefícios'!B410</f>
        <v>0</v>
      </c>
      <c r="C411" s="10">
        <f>'Encargos e Benefícios'!C410</f>
        <v>0</v>
      </c>
      <c r="D411" s="38"/>
      <c r="E411" s="167"/>
      <c r="F411" s="166"/>
      <c r="G411" s="165"/>
      <c r="H411" s="127"/>
      <c r="I411" s="47">
        <f>'Encargos e Benefícios'!W410*'Gastos com Pessoal'!H411</f>
        <v>0</v>
      </c>
      <c r="J411" s="47">
        <f>'Encargos e Benefícios'!X410*'Gastos com Pessoal'!H411</f>
        <v>0</v>
      </c>
      <c r="K411" s="47">
        <f>'Encargos e Benefícios'!V410*'Gastos com Pessoal'!H411</f>
        <v>0</v>
      </c>
      <c r="L411" s="47"/>
      <c r="M411" s="165">
        <v>46023</v>
      </c>
      <c r="N411" s="127">
        <v>4.4999999999999998E-2</v>
      </c>
      <c r="O411" s="47">
        <f>('Encargos e Benefícios'!W410+'Gastos com Pessoal'!I411)*N411</f>
        <v>0</v>
      </c>
      <c r="P411" s="47">
        <f>('Encargos e Benefícios'!X410+'Gastos com Pessoal'!J411)*N411</f>
        <v>0</v>
      </c>
      <c r="Q411" s="47">
        <f>('Encargos e Benefícios'!V410+'Gastos com Pessoal'!K411)*'Gastos com Pessoal'!N411</f>
        <v>0</v>
      </c>
      <c r="R411" s="47"/>
      <c r="S411" s="165"/>
      <c r="T411" s="127"/>
      <c r="U411" s="47"/>
      <c r="V411" s="47"/>
      <c r="W411" s="47"/>
      <c r="X411" s="47"/>
      <c r="Y411" s="165"/>
      <c r="Z411" s="127"/>
      <c r="AA411" s="47"/>
      <c r="AB411" s="47"/>
      <c r="AC411" s="47"/>
      <c r="AD411" s="47"/>
      <c r="AE411" s="165"/>
      <c r="AF411" s="127"/>
      <c r="AG411" s="47"/>
      <c r="AH411" s="47"/>
      <c r="AI411" s="47"/>
      <c r="AJ411" s="130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14">
        <f>IF('Encargos e Benefícios'!C410=0,0,'Encargos e Benefícios'!AD410/'Encargos e Benefícios'!C410)</f>
        <v>0</v>
      </c>
      <c r="AO411" s="32">
        <f t="shared" si="6"/>
        <v>0</v>
      </c>
      <c r="AP411" s="31"/>
      <c r="AQ411" s="31"/>
      <c r="AR411" s="203"/>
      <c r="AS411" s="32"/>
    </row>
    <row r="412" spans="1:45" ht="12.75" hidden="1">
      <c r="A412" s="48">
        <v>406</v>
      </c>
      <c r="B412" s="12">
        <f>'Encargos e Benefícios'!B411</f>
        <v>0</v>
      </c>
      <c r="C412" s="10">
        <f>'Encargos e Benefícios'!C411</f>
        <v>0</v>
      </c>
      <c r="D412" s="38"/>
      <c r="E412" s="167"/>
      <c r="F412" s="166"/>
      <c r="G412" s="165"/>
      <c r="H412" s="127"/>
      <c r="I412" s="47">
        <f>'Encargos e Benefícios'!W411*'Gastos com Pessoal'!H412</f>
        <v>0</v>
      </c>
      <c r="J412" s="47">
        <f>'Encargos e Benefícios'!X411*'Gastos com Pessoal'!H412</f>
        <v>0</v>
      </c>
      <c r="K412" s="47">
        <f>'Encargos e Benefícios'!V411*'Gastos com Pessoal'!H412</f>
        <v>0</v>
      </c>
      <c r="L412" s="47"/>
      <c r="M412" s="165">
        <v>46023</v>
      </c>
      <c r="N412" s="127">
        <v>4.4999999999999998E-2</v>
      </c>
      <c r="O412" s="47">
        <f>('Encargos e Benefícios'!W411+'Gastos com Pessoal'!I412)*N412</f>
        <v>0</v>
      </c>
      <c r="P412" s="47">
        <f>('Encargos e Benefícios'!X411+'Gastos com Pessoal'!J412)*N412</f>
        <v>0</v>
      </c>
      <c r="Q412" s="47">
        <f>('Encargos e Benefícios'!V411+'Gastos com Pessoal'!K412)*'Gastos com Pessoal'!N412</f>
        <v>0</v>
      </c>
      <c r="R412" s="47"/>
      <c r="S412" s="165"/>
      <c r="T412" s="127"/>
      <c r="U412" s="47"/>
      <c r="V412" s="47"/>
      <c r="W412" s="47"/>
      <c r="X412" s="47"/>
      <c r="Y412" s="165"/>
      <c r="Z412" s="127"/>
      <c r="AA412" s="47"/>
      <c r="AB412" s="47"/>
      <c r="AC412" s="47"/>
      <c r="AD412" s="47"/>
      <c r="AE412" s="165"/>
      <c r="AF412" s="127"/>
      <c r="AG412" s="47"/>
      <c r="AH412" s="47"/>
      <c r="AI412" s="47"/>
      <c r="AJ412" s="130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14">
        <f>IF('Encargos e Benefícios'!C411=0,0,'Encargos e Benefícios'!AD411/'Encargos e Benefícios'!C411)</f>
        <v>0</v>
      </c>
      <c r="AO412" s="32">
        <f t="shared" si="6"/>
        <v>0</v>
      </c>
      <c r="AP412" s="31"/>
      <c r="AQ412" s="31"/>
      <c r="AR412" s="203"/>
      <c r="AS412" s="32"/>
    </row>
    <row r="413" spans="1:45" ht="12.75" hidden="1">
      <c r="A413" s="48">
        <v>407</v>
      </c>
      <c r="B413" s="12">
        <f>'Encargos e Benefícios'!B412</f>
        <v>0</v>
      </c>
      <c r="C413" s="10">
        <f>'Encargos e Benefícios'!C412</f>
        <v>0</v>
      </c>
      <c r="D413" s="38"/>
      <c r="E413" s="167"/>
      <c r="F413" s="166"/>
      <c r="G413" s="165"/>
      <c r="H413" s="127"/>
      <c r="I413" s="47">
        <f>'Encargos e Benefícios'!W412*'Gastos com Pessoal'!H413</f>
        <v>0</v>
      </c>
      <c r="J413" s="47">
        <f>'Encargos e Benefícios'!X412*'Gastos com Pessoal'!H413</f>
        <v>0</v>
      </c>
      <c r="K413" s="47">
        <f>'Encargos e Benefícios'!V412*'Gastos com Pessoal'!H413</f>
        <v>0</v>
      </c>
      <c r="L413" s="47"/>
      <c r="M413" s="165">
        <v>46023</v>
      </c>
      <c r="N413" s="127">
        <v>4.4999999999999998E-2</v>
      </c>
      <c r="O413" s="47">
        <f>('Encargos e Benefícios'!W412+'Gastos com Pessoal'!I413)*N413</f>
        <v>0</v>
      </c>
      <c r="P413" s="47">
        <f>('Encargos e Benefícios'!X412+'Gastos com Pessoal'!J413)*N413</f>
        <v>0</v>
      </c>
      <c r="Q413" s="47">
        <f>('Encargos e Benefícios'!V412+'Gastos com Pessoal'!K413)*'Gastos com Pessoal'!N413</f>
        <v>0</v>
      </c>
      <c r="R413" s="47"/>
      <c r="S413" s="165"/>
      <c r="T413" s="127"/>
      <c r="U413" s="47"/>
      <c r="V413" s="47"/>
      <c r="W413" s="47"/>
      <c r="X413" s="47"/>
      <c r="Y413" s="165"/>
      <c r="Z413" s="127"/>
      <c r="AA413" s="47"/>
      <c r="AB413" s="47"/>
      <c r="AC413" s="47"/>
      <c r="AD413" s="47"/>
      <c r="AE413" s="165"/>
      <c r="AF413" s="127"/>
      <c r="AG413" s="47"/>
      <c r="AH413" s="47"/>
      <c r="AI413" s="47"/>
      <c r="AJ413" s="130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14">
        <f>IF('Encargos e Benefícios'!C412=0,0,'Encargos e Benefícios'!AD412/'Encargos e Benefícios'!C412)</f>
        <v>0</v>
      </c>
      <c r="AO413" s="32">
        <f t="shared" si="6"/>
        <v>0</v>
      </c>
      <c r="AP413" s="31"/>
      <c r="AQ413" s="31"/>
      <c r="AR413" s="203"/>
      <c r="AS413" s="32"/>
    </row>
    <row r="414" spans="1:45" ht="12.75" hidden="1">
      <c r="A414" s="48">
        <v>408</v>
      </c>
      <c r="B414" s="12">
        <f>'Encargos e Benefícios'!B413</f>
        <v>0</v>
      </c>
      <c r="C414" s="10">
        <f>'Encargos e Benefícios'!C413</f>
        <v>0</v>
      </c>
      <c r="D414" s="38"/>
      <c r="E414" s="167"/>
      <c r="F414" s="166"/>
      <c r="G414" s="165"/>
      <c r="H414" s="127"/>
      <c r="I414" s="47">
        <f>'Encargos e Benefícios'!W413*'Gastos com Pessoal'!H414</f>
        <v>0</v>
      </c>
      <c r="J414" s="47">
        <f>'Encargos e Benefícios'!X413*'Gastos com Pessoal'!H414</f>
        <v>0</v>
      </c>
      <c r="K414" s="47">
        <f>'Encargos e Benefícios'!V413*'Gastos com Pessoal'!H414</f>
        <v>0</v>
      </c>
      <c r="L414" s="47"/>
      <c r="M414" s="165">
        <v>46023</v>
      </c>
      <c r="N414" s="127">
        <v>4.4999999999999998E-2</v>
      </c>
      <c r="O414" s="47">
        <f>('Encargos e Benefícios'!W413+'Gastos com Pessoal'!I414)*N414</f>
        <v>0</v>
      </c>
      <c r="P414" s="47">
        <f>('Encargos e Benefícios'!X413+'Gastos com Pessoal'!J414)*N414</f>
        <v>0</v>
      </c>
      <c r="Q414" s="47">
        <f>('Encargos e Benefícios'!V413+'Gastos com Pessoal'!K414)*'Gastos com Pessoal'!N414</f>
        <v>0</v>
      </c>
      <c r="R414" s="47"/>
      <c r="S414" s="165"/>
      <c r="T414" s="127"/>
      <c r="U414" s="47"/>
      <c r="V414" s="47"/>
      <c r="W414" s="47"/>
      <c r="X414" s="47"/>
      <c r="Y414" s="165"/>
      <c r="Z414" s="127"/>
      <c r="AA414" s="47"/>
      <c r="AB414" s="47"/>
      <c r="AC414" s="47"/>
      <c r="AD414" s="47"/>
      <c r="AE414" s="165"/>
      <c r="AF414" s="127"/>
      <c r="AG414" s="47"/>
      <c r="AH414" s="47"/>
      <c r="AI414" s="47"/>
      <c r="AJ414" s="130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14">
        <f>IF('Encargos e Benefícios'!C413=0,0,'Encargos e Benefícios'!AD413/'Encargos e Benefícios'!C413)</f>
        <v>0</v>
      </c>
      <c r="AO414" s="32">
        <f t="shared" si="6"/>
        <v>0</v>
      </c>
      <c r="AP414" s="31"/>
      <c r="AQ414" s="31"/>
      <c r="AR414" s="203"/>
      <c r="AS414" s="32"/>
    </row>
    <row r="415" spans="1:45" ht="12.75" hidden="1">
      <c r="A415" s="48">
        <v>409</v>
      </c>
      <c r="B415" s="12">
        <f>'Encargos e Benefícios'!B414</f>
        <v>0</v>
      </c>
      <c r="C415" s="10">
        <f>'Encargos e Benefícios'!C414</f>
        <v>0</v>
      </c>
      <c r="D415" s="38"/>
      <c r="E415" s="167"/>
      <c r="F415" s="166"/>
      <c r="G415" s="165"/>
      <c r="H415" s="127"/>
      <c r="I415" s="47">
        <f>'Encargos e Benefícios'!W414*'Gastos com Pessoal'!H415</f>
        <v>0</v>
      </c>
      <c r="J415" s="47">
        <f>'Encargos e Benefícios'!X414*'Gastos com Pessoal'!H415</f>
        <v>0</v>
      </c>
      <c r="K415" s="47">
        <f>'Encargos e Benefícios'!V414*'Gastos com Pessoal'!H415</f>
        <v>0</v>
      </c>
      <c r="L415" s="47"/>
      <c r="M415" s="165">
        <v>46023</v>
      </c>
      <c r="N415" s="127">
        <v>4.4999999999999998E-2</v>
      </c>
      <c r="O415" s="47">
        <f>('Encargos e Benefícios'!W414+'Gastos com Pessoal'!I415)*N415</f>
        <v>0</v>
      </c>
      <c r="P415" s="47">
        <f>('Encargos e Benefícios'!X414+'Gastos com Pessoal'!J415)*N415</f>
        <v>0</v>
      </c>
      <c r="Q415" s="47">
        <f>('Encargos e Benefícios'!V414+'Gastos com Pessoal'!K415)*'Gastos com Pessoal'!N415</f>
        <v>0</v>
      </c>
      <c r="R415" s="47"/>
      <c r="S415" s="165"/>
      <c r="T415" s="127"/>
      <c r="U415" s="47"/>
      <c r="V415" s="47"/>
      <c r="W415" s="47"/>
      <c r="X415" s="47"/>
      <c r="Y415" s="165"/>
      <c r="Z415" s="127"/>
      <c r="AA415" s="47"/>
      <c r="AB415" s="47"/>
      <c r="AC415" s="47"/>
      <c r="AD415" s="47"/>
      <c r="AE415" s="165"/>
      <c r="AF415" s="127"/>
      <c r="AG415" s="47"/>
      <c r="AH415" s="47"/>
      <c r="AI415" s="47"/>
      <c r="AJ415" s="130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14">
        <f>IF('Encargos e Benefícios'!C414=0,0,'Encargos e Benefícios'!AD414/'Encargos e Benefícios'!C414)</f>
        <v>0</v>
      </c>
      <c r="AO415" s="32">
        <f t="shared" si="6"/>
        <v>0</v>
      </c>
      <c r="AP415" s="31"/>
      <c r="AQ415" s="31"/>
      <c r="AR415" s="203"/>
      <c r="AS415" s="32"/>
    </row>
    <row r="416" spans="1:45" ht="12.75" hidden="1">
      <c r="A416" s="48">
        <v>410</v>
      </c>
      <c r="B416" s="12">
        <f>'Encargos e Benefícios'!B415</f>
        <v>0</v>
      </c>
      <c r="C416" s="10">
        <f>'Encargos e Benefícios'!C415</f>
        <v>0</v>
      </c>
      <c r="D416" s="38"/>
      <c r="E416" s="167"/>
      <c r="F416" s="166"/>
      <c r="G416" s="165"/>
      <c r="H416" s="127"/>
      <c r="I416" s="47">
        <f>'Encargos e Benefícios'!W415*'Gastos com Pessoal'!H416</f>
        <v>0</v>
      </c>
      <c r="J416" s="47">
        <f>'Encargos e Benefícios'!X415*'Gastos com Pessoal'!H416</f>
        <v>0</v>
      </c>
      <c r="K416" s="47">
        <f>'Encargos e Benefícios'!V415*'Gastos com Pessoal'!H416</f>
        <v>0</v>
      </c>
      <c r="L416" s="47"/>
      <c r="M416" s="165">
        <v>46023</v>
      </c>
      <c r="N416" s="127">
        <v>4.4999999999999998E-2</v>
      </c>
      <c r="O416" s="47">
        <f>('Encargos e Benefícios'!W415+'Gastos com Pessoal'!I416)*N416</f>
        <v>0</v>
      </c>
      <c r="P416" s="47">
        <f>('Encargos e Benefícios'!X415+'Gastos com Pessoal'!J416)*N416</f>
        <v>0</v>
      </c>
      <c r="Q416" s="47">
        <f>('Encargos e Benefícios'!V415+'Gastos com Pessoal'!K416)*'Gastos com Pessoal'!N416</f>
        <v>0</v>
      </c>
      <c r="R416" s="47"/>
      <c r="S416" s="165"/>
      <c r="T416" s="127"/>
      <c r="U416" s="47"/>
      <c r="V416" s="47"/>
      <c r="W416" s="47"/>
      <c r="X416" s="47"/>
      <c r="Y416" s="165"/>
      <c r="Z416" s="127"/>
      <c r="AA416" s="47"/>
      <c r="AB416" s="47"/>
      <c r="AC416" s="47"/>
      <c r="AD416" s="47"/>
      <c r="AE416" s="165"/>
      <c r="AF416" s="127"/>
      <c r="AG416" s="47"/>
      <c r="AH416" s="47"/>
      <c r="AI416" s="47"/>
      <c r="AJ416" s="130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14">
        <f>IF('Encargos e Benefícios'!C415=0,0,'Encargos e Benefícios'!AD415/'Encargos e Benefícios'!C415)</f>
        <v>0</v>
      </c>
      <c r="AO416" s="32">
        <f t="shared" si="6"/>
        <v>0</v>
      </c>
      <c r="AP416" s="31"/>
      <c r="AQ416" s="31"/>
      <c r="AR416" s="203"/>
      <c r="AS416" s="32"/>
    </row>
    <row r="417" spans="1:45" ht="12.75" hidden="1">
      <c r="A417" s="48">
        <v>411</v>
      </c>
      <c r="B417" s="12">
        <f>'Encargos e Benefícios'!B416</f>
        <v>0</v>
      </c>
      <c r="C417" s="10">
        <f>'Encargos e Benefícios'!C416</f>
        <v>0</v>
      </c>
      <c r="D417" s="38"/>
      <c r="E417" s="167"/>
      <c r="F417" s="166"/>
      <c r="G417" s="165"/>
      <c r="H417" s="127"/>
      <c r="I417" s="47">
        <f>'Encargos e Benefícios'!W416*'Gastos com Pessoal'!H417</f>
        <v>0</v>
      </c>
      <c r="J417" s="47">
        <f>'Encargos e Benefícios'!X416*'Gastos com Pessoal'!H417</f>
        <v>0</v>
      </c>
      <c r="K417" s="47">
        <f>'Encargos e Benefícios'!V416*'Gastos com Pessoal'!H417</f>
        <v>0</v>
      </c>
      <c r="L417" s="47"/>
      <c r="M417" s="165">
        <v>46023</v>
      </c>
      <c r="N417" s="127">
        <v>4.4999999999999998E-2</v>
      </c>
      <c r="O417" s="47">
        <f>('Encargos e Benefícios'!W416+'Gastos com Pessoal'!I417)*N417</f>
        <v>0</v>
      </c>
      <c r="P417" s="47">
        <f>('Encargos e Benefícios'!X416+'Gastos com Pessoal'!J417)*N417</f>
        <v>0</v>
      </c>
      <c r="Q417" s="47">
        <f>('Encargos e Benefícios'!V416+'Gastos com Pessoal'!K417)*'Gastos com Pessoal'!N417</f>
        <v>0</v>
      </c>
      <c r="R417" s="47"/>
      <c r="S417" s="165"/>
      <c r="T417" s="127"/>
      <c r="U417" s="47"/>
      <c r="V417" s="47"/>
      <c r="W417" s="47"/>
      <c r="X417" s="47"/>
      <c r="Y417" s="165"/>
      <c r="Z417" s="127"/>
      <c r="AA417" s="47"/>
      <c r="AB417" s="47"/>
      <c r="AC417" s="47"/>
      <c r="AD417" s="47"/>
      <c r="AE417" s="165"/>
      <c r="AF417" s="127"/>
      <c r="AG417" s="47"/>
      <c r="AH417" s="47"/>
      <c r="AI417" s="47"/>
      <c r="AJ417" s="130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14">
        <f>IF('Encargos e Benefícios'!C416=0,0,'Encargos e Benefícios'!AD416/'Encargos e Benefícios'!C416)</f>
        <v>0</v>
      </c>
      <c r="AO417" s="32">
        <f t="shared" si="6"/>
        <v>0</v>
      </c>
      <c r="AP417" s="31"/>
      <c r="AQ417" s="31"/>
      <c r="AR417" s="203"/>
      <c r="AS417" s="32"/>
    </row>
    <row r="418" spans="1:45" ht="12.75" hidden="1">
      <c r="A418" s="48">
        <v>412</v>
      </c>
      <c r="B418" s="12">
        <f>'Encargos e Benefícios'!B417</f>
        <v>0</v>
      </c>
      <c r="C418" s="10">
        <f>'Encargos e Benefícios'!C417</f>
        <v>0</v>
      </c>
      <c r="D418" s="38"/>
      <c r="E418" s="167"/>
      <c r="F418" s="166"/>
      <c r="G418" s="165"/>
      <c r="H418" s="127"/>
      <c r="I418" s="47">
        <f>'Encargos e Benefícios'!W417*'Gastos com Pessoal'!H418</f>
        <v>0</v>
      </c>
      <c r="J418" s="47">
        <f>'Encargos e Benefícios'!X417*'Gastos com Pessoal'!H418</f>
        <v>0</v>
      </c>
      <c r="K418" s="47">
        <f>'Encargos e Benefícios'!V417*'Gastos com Pessoal'!H418</f>
        <v>0</v>
      </c>
      <c r="L418" s="47"/>
      <c r="M418" s="165">
        <v>46023</v>
      </c>
      <c r="N418" s="127">
        <v>4.4999999999999998E-2</v>
      </c>
      <c r="O418" s="47">
        <f>('Encargos e Benefícios'!W417+'Gastos com Pessoal'!I418)*N418</f>
        <v>0</v>
      </c>
      <c r="P418" s="47">
        <f>('Encargos e Benefícios'!X417+'Gastos com Pessoal'!J418)*N418</f>
        <v>0</v>
      </c>
      <c r="Q418" s="47">
        <f>('Encargos e Benefícios'!V417+'Gastos com Pessoal'!K418)*'Gastos com Pessoal'!N418</f>
        <v>0</v>
      </c>
      <c r="R418" s="47"/>
      <c r="S418" s="165"/>
      <c r="T418" s="127"/>
      <c r="U418" s="47"/>
      <c r="V418" s="47"/>
      <c r="W418" s="47"/>
      <c r="X418" s="47"/>
      <c r="Y418" s="165"/>
      <c r="Z418" s="127"/>
      <c r="AA418" s="47"/>
      <c r="AB418" s="47"/>
      <c r="AC418" s="47"/>
      <c r="AD418" s="47"/>
      <c r="AE418" s="165"/>
      <c r="AF418" s="127"/>
      <c r="AG418" s="47"/>
      <c r="AH418" s="47"/>
      <c r="AI418" s="47"/>
      <c r="AJ418" s="130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14">
        <f>IF('Encargos e Benefícios'!C417=0,0,'Encargos e Benefícios'!AD417/'Encargos e Benefícios'!C417)</f>
        <v>0</v>
      </c>
      <c r="AO418" s="32">
        <f t="shared" si="6"/>
        <v>0</v>
      </c>
      <c r="AP418" s="31"/>
      <c r="AQ418" s="31"/>
      <c r="AR418" s="203"/>
      <c r="AS418" s="32"/>
    </row>
    <row r="419" spans="1:45" ht="12.75" hidden="1">
      <c r="A419" s="48">
        <v>413</v>
      </c>
      <c r="B419" s="12">
        <f>'Encargos e Benefícios'!B418</f>
        <v>0</v>
      </c>
      <c r="C419" s="10">
        <f>'Encargos e Benefícios'!C418</f>
        <v>0</v>
      </c>
      <c r="D419" s="38"/>
      <c r="E419" s="167"/>
      <c r="F419" s="166"/>
      <c r="G419" s="165"/>
      <c r="H419" s="127"/>
      <c r="I419" s="47">
        <f>'Encargos e Benefícios'!W418*'Gastos com Pessoal'!H419</f>
        <v>0</v>
      </c>
      <c r="J419" s="47">
        <f>'Encargos e Benefícios'!X418*'Gastos com Pessoal'!H419</f>
        <v>0</v>
      </c>
      <c r="K419" s="47">
        <f>'Encargos e Benefícios'!V418*'Gastos com Pessoal'!H419</f>
        <v>0</v>
      </c>
      <c r="L419" s="47"/>
      <c r="M419" s="165">
        <v>46023</v>
      </c>
      <c r="N419" s="127">
        <v>4.4999999999999998E-2</v>
      </c>
      <c r="O419" s="47">
        <f>('Encargos e Benefícios'!W418+'Gastos com Pessoal'!I419)*N419</f>
        <v>0</v>
      </c>
      <c r="P419" s="47">
        <f>('Encargos e Benefícios'!X418+'Gastos com Pessoal'!J419)*N419</f>
        <v>0</v>
      </c>
      <c r="Q419" s="47">
        <f>('Encargos e Benefícios'!V418+'Gastos com Pessoal'!K419)*'Gastos com Pessoal'!N419</f>
        <v>0</v>
      </c>
      <c r="R419" s="47"/>
      <c r="S419" s="165"/>
      <c r="T419" s="127"/>
      <c r="U419" s="47"/>
      <c r="V419" s="47"/>
      <c r="W419" s="47"/>
      <c r="X419" s="47"/>
      <c r="Y419" s="165"/>
      <c r="Z419" s="127"/>
      <c r="AA419" s="47"/>
      <c r="AB419" s="47"/>
      <c r="AC419" s="47"/>
      <c r="AD419" s="47"/>
      <c r="AE419" s="165"/>
      <c r="AF419" s="127"/>
      <c r="AG419" s="47"/>
      <c r="AH419" s="47"/>
      <c r="AI419" s="47"/>
      <c r="AJ419" s="130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14">
        <f>IF('Encargos e Benefícios'!C418=0,0,'Encargos e Benefícios'!AD418/'Encargos e Benefícios'!C418)</f>
        <v>0</v>
      </c>
      <c r="AO419" s="32">
        <f t="shared" si="6"/>
        <v>0</v>
      </c>
      <c r="AP419" s="31"/>
      <c r="AQ419" s="31"/>
      <c r="AR419" s="203"/>
      <c r="AS419" s="32"/>
    </row>
    <row r="420" spans="1:45" ht="12.75" hidden="1">
      <c r="A420" s="48">
        <v>414</v>
      </c>
      <c r="B420" s="12">
        <f>'Encargos e Benefícios'!B419</f>
        <v>0</v>
      </c>
      <c r="C420" s="10">
        <f>'Encargos e Benefícios'!C419</f>
        <v>0</v>
      </c>
      <c r="D420" s="38"/>
      <c r="E420" s="167"/>
      <c r="F420" s="166"/>
      <c r="G420" s="165"/>
      <c r="H420" s="127"/>
      <c r="I420" s="47">
        <f>'Encargos e Benefícios'!W419*'Gastos com Pessoal'!H420</f>
        <v>0</v>
      </c>
      <c r="J420" s="47">
        <f>'Encargos e Benefícios'!X419*'Gastos com Pessoal'!H420</f>
        <v>0</v>
      </c>
      <c r="K420" s="47">
        <f>'Encargos e Benefícios'!V419*'Gastos com Pessoal'!H420</f>
        <v>0</v>
      </c>
      <c r="L420" s="47"/>
      <c r="M420" s="165">
        <v>46023</v>
      </c>
      <c r="N420" s="127">
        <v>4.4999999999999998E-2</v>
      </c>
      <c r="O420" s="47">
        <f>('Encargos e Benefícios'!W419+'Gastos com Pessoal'!I420)*N420</f>
        <v>0</v>
      </c>
      <c r="P420" s="47">
        <f>('Encargos e Benefícios'!X419+'Gastos com Pessoal'!J420)*N420</f>
        <v>0</v>
      </c>
      <c r="Q420" s="47">
        <f>('Encargos e Benefícios'!V419+'Gastos com Pessoal'!K420)*'Gastos com Pessoal'!N420</f>
        <v>0</v>
      </c>
      <c r="R420" s="47"/>
      <c r="S420" s="165"/>
      <c r="T420" s="127"/>
      <c r="U420" s="47"/>
      <c r="V420" s="47"/>
      <c r="W420" s="47"/>
      <c r="X420" s="47"/>
      <c r="Y420" s="165"/>
      <c r="Z420" s="127"/>
      <c r="AA420" s="47"/>
      <c r="AB420" s="47"/>
      <c r="AC420" s="47"/>
      <c r="AD420" s="47"/>
      <c r="AE420" s="165"/>
      <c r="AF420" s="127"/>
      <c r="AG420" s="47"/>
      <c r="AH420" s="47"/>
      <c r="AI420" s="47"/>
      <c r="AJ420" s="130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14">
        <f>IF('Encargos e Benefícios'!C419=0,0,'Encargos e Benefícios'!AD419/'Encargos e Benefícios'!C419)</f>
        <v>0</v>
      </c>
      <c r="AO420" s="32">
        <f t="shared" si="6"/>
        <v>0</v>
      </c>
      <c r="AP420" s="31"/>
      <c r="AQ420" s="31"/>
      <c r="AR420" s="203"/>
      <c r="AS420" s="32"/>
    </row>
    <row r="421" spans="1:45" ht="12.75" hidden="1">
      <c r="A421" s="48">
        <v>415</v>
      </c>
      <c r="B421" s="12">
        <f>'Encargos e Benefícios'!B420</f>
        <v>0</v>
      </c>
      <c r="C421" s="10">
        <f>'Encargos e Benefícios'!C420</f>
        <v>0</v>
      </c>
      <c r="D421" s="38"/>
      <c r="E421" s="167"/>
      <c r="F421" s="166"/>
      <c r="G421" s="165"/>
      <c r="H421" s="127"/>
      <c r="I421" s="47">
        <f>'Encargos e Benefícios'!W420*'Gastos com Pessoal'!H421</f>
        <v>0</v>
      </c>
      <c r="J421" s="47">
        <f>'Encargos e Benefícios'!X420*'Gastos com Pessoal'!H421</f>
        <v>0</v>
      </c>
      <c r="K421" s="47">
        <f>'Encargos e Benefícios'!V420*'Gastos com Pessoal'!H421</f>
        <v>0</v>
      </c>
      <c r="L421" s="47"/>
      <c r="M421" s="165">
        <v>46023</v>
      </c>
      <c r="N421" s="127">
        <v>4.4999999999999998E-2</v>
      </c>
      <c r="O421" s="47">
        <f>('Encargos e Benefícios'!W420+'Gastos com Pessoal'!I421)*N421</f>
        <v>0</v>
      </c>
      <c r="P421" s="47">
        <f>('Encargos e Benefícios'!X420+'Gastos com Pessoal'!J421)*N421</f>
        <v>0</v>
      </c>
      <c r="Q421" s="47">
        <f>('Encargos e Benefícios'!V420+'Gastos com Pessoal'!K421)*'Gastos com Pessoal'!N421</f>
        <v>0</v>
      </c>
      <c r="R421" s="47"/>
      <c r="S421" s="165"/>
      <c r="T421" s="127"/>
      <c r="U421" s="47"/>
      <c r="V421" s="47"/>
      <c r="W421" s="47"/>
      <c r="X421" s="47"/>
      <c r="Y421" s="165"/>
      <c r="Z421" s="127"/>
      <c r="AA421" s="47"/>
      <c r="AB421" s="47"/>
      <c r="AC421" s="47"/>
      <c r="AD421" s="47"/>
      <c r="AE421" s="165"/>
      <c r="AF421" s="127"/>
      <c r="AG421" s="47"/>
      <c r="AH421" s="47"/>
      <c r="AI421" s="47"/>
      <c r="AJ421" s="130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14">
        <f>IF('Encargos e Benefícios'!C420=0,0,'Encargos e Benefícios'!AD420/'Encargos e Benefícios'!C420)</f>
        <v>0</v>
      </c>
      <c r="AO421" s="32">
        <f t="shared" si="6"/>
        <v>0</v>
      </c>
      <c r="AP421" s="31"/>
      <c r="AQ421" s="31"/>
      <c r="AR421" s="203"/>
      <c r="AS421" s="32"/>
    </row>
    <row r="422" spans="1:45" ht="12.75" hidden="1">
      <c r="A422" s="48">
        <v>416</v>
      </c>
      <c r="B422" s="12">
        <f>'Encargos e Benefícios'!B421</f>
        <v>0</v>
      </c>
      <c r="C422" s="10">
        <f>'Encargos e Benefícios'!C421</f>
        <v>0</v>
      </c>
      <c r="D422" s="38"/>
      <c r="E422" s="167"/>
      <c r="F422" s="166"/>
      <c r="G422" s="165"/>
      <c r="H422" s="127"/>
      <c r="I422" s="47">
        <f>'Encargos e Benefícios'!W421*'Gastos com Pessoal'!H422</f>
        <v>0</v>
      </c>
      <c r="J422" s="47">
        <f>'Encargos e Benefícios'!X421*'Gastos com Pessoal'!H422</f>
        <v>0</v>
      </c>
      <c r="K422" s="47">
        <f>'Encargos e Benefícios'!V421*'Gastos com Pessoal'!H422</f>
        <v>0</v>
      </c>
      <c r="L422" s="47"/>
      <c r="M422" s="165">
        <v>46023</v>
      </c>
      <c r="N422" s="127">
        <v>4.4999999999999998E-2</v>
      </c>
      <c r="O422" s="47">
        <f>('Encargos e Benefícios'!W421+'Gastos com Pessoal'!I422)*N422</f>
        <v>0</v>
      </c>
      <c r="P422" s="47">
        <f>('Encargos e Benefícios'!X421+'Gastos com Pessoal'!J422)*N422</f>
        <v>0</v>
      </c>
      <c r="Q422" s="47">
        <f>('Encargos e Benefícios'!V421+'Gastos com Pessoal'!K422)*'Gastos com Pessoal'!N422</f>
        <v>0</v>
      </c>
      <c r="R422" s="47"/>
      <c r="S422" s="165"/>
      <c r="T422" s="127"/>
      <c r="U422" s="47"/>
      <c r="V422" s="47"/>
      <c r="W422" s="47"/>
      <c r="X422" s="47"/>
      <c r="Y422" s="165"/>
      <c r="Z422" s="127"/>
      <c r="AA422" s="47"/>
      <c r="AB422" s="47"/>
      <c r="AC422" s="47"/>
      <c r="AD422" s="47"/>
      <c r="AE422" s="165"/>
      <c r="AF422" s="127"/>
      <c r="AG422" s="47"/>
      <c r="AH422" s="47"/>
      <c r="AI422" s="47"/>
      <c r="AJ422" s="130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14">
        <f>IF('Encargos e Benefícios'!C421=0,0,'Encargos e Benefícios'!AD421/'Encargos e Benefícios'!C421)</f>
        <v>0</v>
      </c>
      <c r="AO422" s="32">
        <f t="shared" si="6"/>
        <v>0</v>
      </c>
      <c r="AP422" s="31"/>
      <c r="AQ422" s="31"/>
      <c r="AR422" s="203"/>
      <c r="AS422" s="32"/>
    </row>
    <row r="423" spans="1:45" ht="12.75" hidden="1">
      <c r="A423" s="48">
        <v>417</v>
      </c>
      <c r="B423" s="12">
        <f>'Encargos e Benefícios'!B422</f>
        <v>0</v>
      </c>
      <c r="C423" s="10">
        <f>'Encargos e Benefícios'!C422</f>
        <v>0</v>
      </c>
      <c r="D423" s="38"/>
      <c r="E423" s="167"/>
      <c r="F423" s="166"/>
      <c r="G423" s="165"/>
      <c r="H423" s="127"/>
      <c r="I423" s="47">
        <f>'Encargos e Benefícios'!W422*'Gastos com Pessoal'!H423</f>
        <v>0</v>
      </c>
      <c r="J423" s="47">
        <f>'Encargos e Benefícios'!X422*'Gastos com Pessoal'!H423</f>
        <v>0</v>
      </c>
      <c r="K423" s="47">
        <f>'Encargos e Benefícios'!V422*'Gastos com Pessoal'!H423</f>
        <v>0</v>
      </c>
      <c r="L423" s="47"/>
      <c r="M423" s="165">
        <v>46023</v>
      </c>
      <c r="N423" s="127">
        <v>4.4999999999999998E-2</v>
      </c>
      <c r="O423" s="47">
        <f>('Encargos e Benefícios'!W422+'Gastos com Pessoal'!I423)*N423</f>
        <v>0</v>
      </c>
      <c r="P423" s="47">
        <f>('Encargos e Benefícios'!X422+'Gastos com Pessoal'!J423)*N423</f>
        <v>0</v>
      </c>
      <c r="Q423" s="47">
        <f>('Encargos e Benefícios'!V422+'Gastos com Pessoal'!K423)*'Gastos com Pessoal'!N423</f>
        <v>0</v>
      </c>
      <c r="R423" s="47"/>
      <c r="S423" s="165"/>
      <c r="T423" s="127"/>
      <c r="U423" s="47"/>
      <c r="V423" s="47"/>
      <c r="W423" s="47"/>
      <c r="X423" s="47"/>
      <c r="Y423" s="165"/>
      <c r="Z423" s="127"/>
      <c r="AA423" s="47"/>
      <c r="AB423" s="47"/>
      <c r="AC423" s="47"/>
      <c r="AD423" s="47"/>
      <c r="AE423" s="165"/>
      <c r="AF423" s="127"/>
      <c r="AG423" s="47"/>
      <c r="AH423" s="47"/>
      <c r="AI423" s="47"/>
      <c r="AJ423" s="130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14">
        <f>IF('Encargos e Benefícios'!C422=0,0,'Encargos e Benefícios'!AD422/'Encargos e Benefícios'!C422)</f>
        <v>0</v>
      </c>
      <c r="AO423" s="32">
        <f t="shared" si="6"/>
        <v>0</v>
      </c>
      <c r="AP423" s="31"/>
      <c r="AQ423" s="31"/>
      <c r="AR423" s="203"/>
      <c r="AS423" s="32"/>
    </row>
    <row r="424" spans="1:45" ht="12.75" hidden="1">
      <c r="A424" s="48">
        <v>418</v>
      </c>
      <c r="B424" s="12">
        <f>'Encargos e Benefícios'!B423</f>
        <v>0</v>
      </c>
      <c r="C424" s="10">
        <f>'Encargos e Benefícios'!C423</f>
        <v>0</v>
      </c>
      <c r="D424" s="38"/>
      <c r="E424" s="167"/>
      <c r="F424" s="166"/>
      <c r="G424" s="165"/>
      <c r="H424" s="127"/>
      <c r="I424" s="47">
        <f>'Encargos e Benefícios'!W423*'Gastos com Pessoal'!H424</f>
        <v>0</v>
      </c>
      <c r="J424" s="47">
        <f>'Encargos e Benefícios'!X423*'Gastos com Pessoal'!H424</f>
        <v>0</v>
      </c>
      <c r="K424" s="47">
        <f>'Encargos e Benefícios'!V423*'Gastos com Pessoal'!H424</f>
        <v>0</v>
      </c>
      <c r="L424" s="47"/>
      <c r="M424" s="165">
        <v>46023</v>
      </c>
      <c r="N424" s="127">
        <v>4.4999999999999998E-2</v>
      </c>
      <c r="O424" s="47">
        <f>('Encargos e Benefícios'!W423+'Gastos com Pessoal'!I424)*N424</f>
        <v>0</v>
      </c>
      <c r="P424" s="47">
        <f>('Encargos e Benefícios'!X423+'Gastos com Pessoal'!J424)*N424</f>
        <v>0</v>
      </c>
      <c r="Q424" s="47">
        <f>('Encargos e Benefícios'!V423+'Gastos com Pessoal'!K424)*'Gastos com Pessoal'!N424</f>
        <v>0</v>
      </c>
      <c r="R424" s="47"/>
      <c r="S424" s="165"/>
      <c r="T424" s="127"/>
      <c r="U424" s="47"/>
      <c r="V424" s="47"/>
      <c r="W424" s="47"/>
      <c r="X424" s="47"/>
      <c r="Y424" s="165"/>
      <c r="Z424" s="127"/>
      <c r="AA424" s="47"/>
      <c r="AB424" s="47"/>
      <c r="AC424" s="47"/>
      <c r="AD424" s="47"/>
      <c r="AE424" s="165"/>
      <c r="AF424" s="127"/>
      <c r="AG424" s="47"/>
      <c r="AH424" s="47"/>
      <c r="AI424" s="47"/>
      <c r="AJ424" s="130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14">
        <f>IF('Encargos e Benefícios'!C423=0,0,'Encargos e Benefícios'!AD423/'Encargos e Benefícios'!C423)</f>
        <v>0</v>
      </c>
      <c r="AO424" s="32">
        <f t="shared" si="6"/>
        <v>0</v>
      </c>
      <c r="AP424" s="31"/>
      <c r="AQ424" s="31"/>
      <c r="AR424" s="203"/>
      <c r="AS424" s="32"/>
    </row>
    <row r="425" spans="1:45" ht="12.75" hidden="1">
      <c r="A425" s="48">
        <v>419</v>
      </c>
      <c r="B425" s="12">
        <f>'Encargos e Benefícios'!B424</f>
        <v>0</v>
      </c>
      <c r="C425" s="10">
        <f>'Encargos e Benefícios'!C424</f>
        <v>0</v>
      </c>
      <c r="D425" s="38"/>
      <c r="E425" s="167"/>
      <c r="F425" s="166"/>
      <c r="G425" s="165"/>
      <c r="H425" s="127"/>
      <c r="I425" s="47">
        <f>'Encargos e Benefícios'!W424*'Gastos com Pessoal'!H425</f>
        <v>0</v>
      </c>
      <c r="J425" s="47">
        <f>'Encargos e Benefícios'!X424*'Gastos com Pessoal'!H425</f>
        <v>0</v>
      </c>
      <c r="K425" s="47">
        <f>'Encargos e Benefícios'!V424*'Gastos com Pessoal'!H425</f>
        <v>0</v>
      </c>
      <c r="L425" s="47"/>
      <c r="M425" s="165">
        <v>46023</v>
      </c>
      <c r="N425" s="127">
        <v>4.4999999999999998E-2</v>
      </c>
      <c r="O425" s="47">
        <f>('Encargos e Benefícios'!W424+'Gastos com Pessoal'!I425)*N425</f>
        <v>0</v>
      </c>
      <c r="P425" s="47">
        <f>('Encargos e Benefícios'!X424+'Gastos com Pessoal'!J425)*N425</f>
        <v>0</v>
      </c>
      <c r="Q425" s="47">
        <f>('Encargos e Benefícios'!V424+'Gastos com Pessoal'!K425)*'Gastos com Pessoal'!N425</f>
        <v>0</v>
      </c>
      <c r="R425" s="47"/>
      <c r="S425" s="165"/>
      <c r="T425" s="127"/>
      <c r="U425" s="47"/>
      <c r="V425" s="47"/>
      <c r="W425" s="47"/>
      <c r="X425" s="47"/>
      <c r="Y425" s="165"/>
      <c r="Z425" s="127"/>
      <c r="AA425" s="47"/>
      <c r="AB425" s="47"/>
      <c r="AC425" s="47"/>
      <c r="AD425" s="47"/>
      <c r="AE425" s="165"/>
      <c r="AF425" s="127"/>
      <c r="AG425" s="47"/>
      <c r="AH425" s="47"/>
      <c r="AI425" s="47"/>
      <c r="AJ425" s="130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14">
        <f>IF('Encargos e Benefícios'!C424=0,0,'Encargos e Benefícios'!AD424/'Encargos e Benefícios'!C424)</f>
        <v>0</v>
      </c>
      <c r="AO425" s="32">
        <f t="shared" si="6"/>
        <v>0</v>
      </c>
      <c r="AP425" s="31"/>
      <c r="AQ425" s="31"/>
      <c r="AR425" s="203"/>
      <c r="AS425" s="32"/>
    </row>
    <row r="426" spans="1:45" ht="12.75" hidden="1">
      <c r="A426" s="48">
        <v>420</v>
      </c>
      <c r="B426" s="12">
        <f>'Encargos e Benefícios'!B425</f>
        <v>0</v>
      </c>
      <c r="C426" s="10">
        <f>'Encargos e Benefícios'!C425</f>
        <v>0</v>
      </c>
      <c r="D426" s="38"/>
      <c r="E426" s="167"/>
      <c r="F426" s="166"/>
      <c r="G426" s="165"/>
      <c r="H426" s="127"/>
      <c r="I426" s="47">
        <f>'Encargos e Benefícios'!W425*'Gastos com Pessoal'!H426</f>
        <v>0</v>
      </c>
      <c r="J426" s="47">
        <f>'Encargos e Benefícios'!X425*'Gastos com Pessoal'!H426</f>
        <v>0</v>
      </c>
      <c r="K426" s="47">
        <f>'Encargos e Benefícios'!V425*'Gastos com Pessoal'!H426</f>
        <v>0</v>
      </c>
      <c r="L426" s="47"/>
      <c r="M426" s="165">
        <v>46023</v>
      </c>
      <c r="N426" s="127">
        <v>4.4999999999999998E-2</v>
      </c>
      <c r="O426" s="47">
        <f>('Encargos e Benefícios'!W425+'Gastos com Pessoal'!I426)*N426</f>
        <v>0</v>
      </c>
      <c r="P426" s="47">
        <f>('Encargos e Benefícios'!X425+'Gastos com Pessoal'!J426)*N426</f>
        <v>0</v>
      </c>
      <c r="Q426" s="47">
        <f>('Encargos e Benefícios'!V425+'Gastos com Pessoal'!K426)*'Gastos com Pessoal'!N426</f>
        <v>0</v>
      </c>
      <c r="R426" s="47"/>
      <c r="S426" s="165"/>
      <c r="T426" s="127"/>
      <c r="U426" s="47"/>
      <c r="V426" s="47"/>
      <c r="W426" s="47"/>
      <c r="X426" s="47"/>
      <c r="Y426" s="165"/>
      <c r="Z426" s="127"/>
      <c r="AA426" s="47"/>
      <c r="AB426" s="47"/>
      <c r="AC426" s="47"/>
      <c r="AD426" s="47"/>
      <c r="AE426" s="165"/>
      <c r="AF426" s="127"/>
      <c r="AG426" s="47"/>
      <c r="AH426" s="47"/>
      <c r="AI426" s="47"/>
      <c r="AJ426" s="130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14">
        <f>IF('Encargos e Benefícios'!C425=0,0,'Encargos e Benefícios'!AD425/'Encargos e Benefícios'!C425)</f>
        <v>0</v>
      </c>
      <c r="AO426" s="32">
        <f t="shared" si="6"/>
        <v>0</v>
      </c>
      <c r="AP426" s="31"/>
      <c r="AQ426" s="31"/>
      <c r="AR426" s="203"/>
      <c r="AS426" s="32"/>
    </row>
    <row r="427" spans="1:45" ht="12.75" hidden="1">
      <c r="A427" s="48">
        <v>421</v>
      </c>
      <c r="B427" s="12">
        <f>'Encargos e Benefícios'!B426</f>
        <v>0</v>
      </c>
      <c r="C427" s="10">
        <f>'Encargos e Benefícios'!C426</f>
        <v>0</v>
      </c>
      <c r="D427" s="38"/>
      <c r="E427" s="167"/>
      <c r="F427" s="166"/>
      <c r="G427" s="165"/>
      <c r="H427" s="127"/>
      <c r="I427" s="47">
        <f>'Encargos e Benefícios'!W426*'Gastos com Pessoal'!H427</f>
        <v>0</v>
      </c>
      <c r="J427" s="47">
        <f>'Encargos e Benefícios'!X426*'Gastos com Pessoal'!H427</f>
        <v>0</v>
      </c>
      <c r="K427" s="47">
        <f>'Encargos e Benefícios'!V426*'Gastos com Pessoal'!H427</f>
        <v>0</v>
      </c>
      <c r="L427" s="47"/>
      <c r="M427" s="165">
        <v>46023</v>
      </c>
      <c r="N427" s="127">
        <v>4.4999999999999998E-2</v>
      </c>
      <c r="O427" s="47">
        <f>('Encargos e Benefícios'!W426+'Gastos com Pessoal'!I427)*N427</f>
        <v>0</v>
      </c>
      <c r="P427" s="47">
        <f>('Encargos e Benefícios'!X426+'Gastos com Pessoal'!J427)*N427</f>
        <v>0</v>
      </c>
      <c r="Q427" s="47">
        <f>('Encargos e Benefícios'!V426+'Gastos com Pessoal'!K427)*'Gastos com Pessoal'!N427</f>
        <v>0</v>
      </c>
      <c r="R427" s="47"/>
      <c r="S427" s="165"/>
      <c r="T427" s="127"/>
      <c r="U427" s="47"/>
      <c r="V427" s="47"/>
      <c r="W427" s="47"/>
      <c r="X427" s="47"/>
      <c r="Y427" s="165"/>
      <c r="Z427" s="127"/>
      <c r="AA427" s="47"/>
      <c r="AB427" s="47"/>
      <c r="AC427" s="47"/>
      <c r="AD427" s="47"/>
      <c r="AE427" s="165"/>
      <c r="AF427" s="127"/>
      <c r="AG427" s="47"/>
      <c r="AH427" s="47"/>
      <c r="AI427" s="47"/>
      <c r="AJ427" s="130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14">
        <f>IF('Encargos e Benefícios'!C426=0,0,'Encargos e Benefícios'!AD426/'Encargos e Benefícios'!C426)</f>
        <v>0</v>
      </c>
      <c r="AO427" s="32">
        <f t="shared" si="6"/>
        <v>0</v>
      </c>
      <c r="AP427" s="31"/>
      <c r="AQ427" s="31"/>
      <c r="AR427" s="203"/>
      <c r="AS427" s="32"/>
    </row>
    <row r="428" spans="1:45" ht="12.75" hidden="1">
      <c r="A428" s="48">
        <v>422</v>
      </c>
      <c r="B428" s="12">
        <f>'Encargos e Benefícios'!B427</f>
        <v>0</v>
      </c>
      <c r="C428" s="10">
        <f>'Encargos e Benefícios'!C427</f>
        <v>0</v>
      </c>
      <c r="D428" s="38"/>
      <c r="E428" s="167"/>
      <c r="F428" s="166"/>
      <c r="G428" s="165"/>
      <c r="H428" s="127"/>
      <c r="I428" s="47">
        <f>'Encargos e Benefícios'!W427*'Gastos com Pessoal'!H428</f>
        <v>0</v>
      </c>
      <c r="J428" s="47">
        <f>'Encargos e Benefícios'!X427*'Gastos com Pessoal'!H428</f>
        <v>0</v>
      </c>
      <c r="K428" s="47">
        <f>'Encargos e Benefícios'!V427*'Gastos com Pessoal'!H428</f>
        <v>0</v>
      </c>
      <c r="L428" s="47"/>
      <c r="M428" s="165">
        <v>46023</v>
      </c>
      <c r="N428" s="127">
        <v>4.4999999999999998E-2</v>
      </c>
      <c r="O428" s="47">
        <f>('Encargos e Benefícios'!W427+'Gastos com Pessoal'!I428)*N428</f>
        <v>0</v>
      </c>
      <c r="P428" s="47">
        <f>('Encargos e Benefícios'!X427+'Gastos com Pessoal'!J428)*N428</f>
        <v>0</v>
      </c>
      <c r="Q428" s="47">
        <f>('Encargos e Benefícios'!V427+'Gastos com Pessoal'!K428)*'Gastos com Pessoal'!N428</f>
        <v>0</v>
      </c>
      <c r="R428" s="47"/>
      <c r="S428" s="165"/>
      <c r="T428" s="127"/>
      <c r="U428" s="47"/>
      <c r="V428" s="47"/>
      <c r="W428" s="47"/>
      <c r="X428" s="47"/>
      <c r="Y428" s="165"/>
      <c r="Z428" s="127"/>
      <c r="AA428" s="47"/>
      <c r="AB428" s="47"/>
      <c r="AC428" s="47"/>
      <c r="AD428" s="47"/>
      <c r="AE428" s="165"/>
      <c r="AF428" s="127"/>
      <c r="AG428" s="47"/>
      <c r="AH428" s="47"/>
      <c r="AI428" s="47"/>
      <c r="AJ428" s="130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14">
        <f>IF('Encargos e Benefícios'!C427=0,0,'Encargos e Benefícios'!AD427/'Encargos e Benefícios'!C427)</f>
        <v>0</v>
      </c>
      <c r="AO428" s="32">
        <f t="shared" si="6"/>
        <v>0</v>
      </c>
      <c r="AP428" s="31"/>
      <c r="AQ428" s="31"/>
      <c r="AR428" s="203"/>
      <c r="AS428" s="32"/>
    </row>
    <row r="429" spans="1:45" ht="12.75" hidden="1">
      <c r="A429" s="48">
        <v>423</v>
      </c>
      <c r="B429" s="12">
        <f>'Encargos e Benefícios'!B428</f>
        <v>0</v>
      </c>
      <c r="C429" s="10">
        <f>'Encargos e Benefícios'!C428</f>
        <v>0</v>
      </c>
      <c r="D429" s="38"/>
      <c r="E429" s="167"/>
      <c r="F429" s="166"/>
      <c r="G429" s="165"/>
      <c r="H429" s="127"/>
      <c r="I429" s="47">
        <f>'Encargos e Benefícios'!W428*'Gastos com Pessoal'!H429</f>
        <v>0</v>
      </c>
      <c r="J429" s="47">
        <f>'Encargos e Benefícios'!X428*'Gastos com Pessoal'!H429</f>
        <v>0</v>
      </c>
      <c r="K429" s="47">
        <f>'Encargos e Benefícios'!V428*'Gastos com Pessoal'!H429</f>
        <v>0</v>
      </c>
      <c r="L429" s="47"/>
      <c r="M429" s="165">
        <v>46023</v>
      </c>
      <c r="N429" s="127">
        <v>4.4999999999999998E-2</v>
      </c>
      <c r="O429" s="47">
        <f>('Encargos e Benefícios'!W428+'Gastos com Pessoal'!I429)*N429</f>
        <v>0</v>
      </c>
      <c r="P429" s="47">
        <f>('Encargos e Benefícios'!X428+'Gastos com Pessoal'!J429)*N429</f>
        <v>0</v>
      </c>
      <c r="Q429" s="47">
        <f>('Encargos e Benefícios'!V428+'Gastos com Pessoal'!K429)*'Gastos com Pessoal'!N429</f>
        <v>0</v>
      </c>
      <c r="R429" s="47"/>
      <c r="S429" s="165"/>
      <c r="T429" s="127"/>
      <c r="U429" s="47"/>
      <c r="V429" s="47"/>
      <c r="W429" s="47"/>
      <c r="X429" s="47"/>
      <c r="Y429" s="165"/>
      <c r="Z429" s="127"/>
      <c r="AA429" s="47"/>
      <c r="AB429" s="47"/>
      <c r="AC429" s="47"/>
      <c r="AD429" s="47"/>
      <c r="AE429" s="165"/>
      <c r="AF429" s="127"/>
      <c r="AG429" s="47"/>
      <c r="AH429" s="47"/>
      <c r="AI429" s="47"/>
      <c r="AJ429" s="130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14">
        <f>IF('Encargos e Benefícios'!C428=0,0,'Encargos e Benefícios'!AD428/'Encargos e Benefícios'!C428)</f>
        <v>0</v>
      </c>
      <c r="AO429" s="32">
        <f t="shared" si="6"/>
        <v>0</v>
      </c>
      <c r="AP429" s="31"/>
      <c r="AQ429" s="31"/>
      <c r="AR429" s="203"/>
      <c r="AS429" s="32"/>
    </row>
    <row r="430" spans="1:45" ht="12.75" hidden="1">
      <c r="A430" s="48">
        <v>424</v>
      </c>
      <c r="B430" s="12">
        <f>'Encargos e Benefícios'!B429</f>
        <v>0</v>
      </c>
      <c r="C430" s="10">
        <f>'Encargos e Benefícios'!C429</f>
        <v>0</v>
      </c>
      <c r="D430" s="38"/>
      <c r="E430" s="167"/>
      <c r="F430" s="166"/>
      <c r="G430" s="165"/>
      <c r="H430" s="127"/>
      <c r="I430" s="47">
        <f>'Encargos e Benefícios'!W429*'Gastos com Pessoal'!H430</f>
        <v>0</v>
      </c>
      <c r="J430" s="47">
        <f>'Encargos e Benefícios'!X429*'Gastos com Pessoal'!H430</f>
        <v>0</v>
      </c>
      <c r="K430" s="47">
        <f>'Encargos e Benefícios'!V429*'Gastos com Pessoal'!H430</f>
        <v>0</v>
      </c>
      <c r="L430" s="47"/>
      <c r="M430" s="165">
        <v>46023</v>
      </c>
      <c r="N430" s="127">
        <v>4.4999999999999998E-2</v>
      </c>
      <c r="O430" s="47">
        <f>('Encargos e Benefícios'!W429+'Gastos com Pessoal'!I430)*N430</f>
        <v>0</v>
      </c>
      <c r="P430" s="47">
        <f>('Encargos e Benefícios'!X429+'Gastos com Pessoal'!J430)*N430</f>
        <v>0</v>
      </c>
      <c r="Q430" s="47">
        <f>('Encargos e Benefícios'!V429+'Gastos com Pessoal'!K430)*'Gastos com Pessoal'!N430</f>
        <v>0</v>
      </c>
      <c r="R430" s="47"/>
      <c r="S430" s="165"/>
      <c r="T430" s="127"/>
      <c r="U430" s="47"/>
      <c r="V430" s="47"/>
      <c r="W430" s="47"/>
      <c r="X430" s="47"/>
      <c r="Y430" s="165"/>
      <c r="Z430" s="127"/>
      <c r="AA430" s="47"/>
      <c r="AB430" s="47"/>
      <c r="AC430" s="47"/>
      <c r="AD430" s="47"/>
      <c r="AE430" s="165"/>
      <c r="AF430" s="127"/>
      <c r="AG430" s="47"/>
      <c r="AH430" s="47"/>
      <c r="AI430" s="47"/>
      <c r="AJ430" s="130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14">
        <f>IF('Encargos e Benefícios'!C429=0,0,'Encargos e Benefícios'!AD429/'Encargos e Benefícios'!C429)</f>
        <v>0</v>
      </c>
      <c r="AO430" s="32">
        <f t="shared" si="6"/>
        <v>0</v>
      </c>
      <c r="AP430" s="31"/>
      <c r="AQ430" s="31"/>
      <c r="AR430" s="203"/>
      <c r="AS430" s="32"/>
    </row>
    <row r="431" spans="1:45" ht="12.75" hidden="1">
      <c r="A431" s="48">
        <v>425</v>
      </c>
      <c r="B431" s="12">
        <f>'Encargos e Benefícios'!B430</f>
        <v>0</v>
      </c>
      <c r="C431" s="10">
        <f>'Encargos e Benefícios'!C430</f>
        <v>0</v>
      </c>
      <c r="D431" s="38"/>
      <c r="E431" s="167"/>
      <c r="F431" s="166"/>
      <c r="G431" s="165"/>
      <c r="H431" s="127"/>
      <c r="I431" s="47">
        <f>'Encargos e Benefícios'!W430*'Gastos com Pessoal'!H431</f>
        <v>0</v>
      </c>
      <c r="J431" s="47">
        <f>'Encargos e Benefícios'!X430*'Gastos com Pessoal'!H431</f>
        <v>0</v>
      </c>
      <c r="K431" s="47">
        <f>'Encargos e Benefícios'!V430*'Gastos com Pessoal'!H431</f>
        <v>0</v>
      </c>
      <c r="L431" s="47"/>
      <c r="M431" s="165">
        <v>46023</v>
      </c>
      <c r="N431" s="127">
        <v>4.4999999999999998E-2</v>
      </c>
      <c r="O431" s="47">
        <f>('Encargos e Benefícios'!W430+'Gastos com Pessoal'!I431)*N431</f>
        <v>0</v>
      </c>
      <c r="P431" s="47">
        <f>('Encargos e Benefícios'!X430+'Gastos com Pessoal'!J431)*N431</f>
        <v>0</v>
      </c>
      <c r="Q431" s="47">
        <f>('Encargos e Benefícios'!V430+'Gastos com Pessoal'!K431)*'Gastos com Pessoal'!N431</f>
        <v>0</v>
      </c>
      <c r="R431" s="47"/>
      <c r="S431" s="165"/>
      <c r="T431" s="127"/>
      <c r="U431" s="47"/>
      <c r="V431" s="47"/>
      <c r="W431" s="47"/>
      <c r="X431" s="47"/>
      <c r="Y431" s="165"/>
      <c r="Z431" s="127"/>
      <c r="AA431" s="47"/>
      <c r="AB431" s="47"/>
      <c r="AC431" s="47"/>
      <c r="AD431" s="47"/>
      <c r="AE431" s="165"/>
      <c r="AF431" s="127"/>
      <c r="AG431" s="47"/>
      <c r="AH431" s="47"/>
      <c r="AI431" s="47"/>
      <c r="AJ431" s="130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14">
        <f>IF('Encargos e Benefícios'!C430=0,0,'Encargos e Benefícios'!AD430/'Encargos e Benefícios'!C430)</f>
        <v>0</v>
      </c>
      <c r="AO431" s="32">
        <f t="shared" si="6"/>
        <v>0</v>
      </c>
      <c r="AP431" s="31"/>
      <c r="AQ431" s="31"/>
      <c r="AR431" s="203"/>
      <c r="AS431" s="32"/>
    </row>
    <row r="432" spans="1:45" ht="12.75" hidden="1">
      <c r="A432" s="48">
        <v>426</v>
      </c>
      <c r="B432" s="12">
        <f>'Encargos e Benefícios'!B431</f>
        <v>0</v>
      </c>
      <c r="C432" s="10">
        <f>'Encargos e Benefícios'!C431</f>
        <v>0</v>
      </c>
      <c r="D432" s="38"/>
      <c r="E432" s="167"/>
      <c r="F432" s="166"/>
      <c r="G432" s="165"/>
      <c r="H432" s="127"/>
      <c r="I432" s="47">
        <f>'Encargos e Benefícios'!W431*'Gastos com Pessoal'!H432</f>
        <v>0</v>
      </c>
      <c r="J432" s="47">
        <f>'Encargos e Benefícios'!X431*'Gastos com Pessoal'!H432</f>
        <v>0</v>
      </c>
      <c r="K432" s="47">
        <f>'Encargos e Benefícios'!V431*'Gastos com Pessoal'!H432</f>
        <v>0</v>
      </c>
      <c r="L432" s="47"/>
      <c r="M432" s="165">
        <v>46023</v>
      </c>
      <c r="N432" s="127">
        <v>4.4999999999999998E-2</v>
      </c>
      <c r="O432" s="47">
        <f>('Encargos e Benefícios'!W431+'Gastos com Pessoal'!I432)*N432</f>
        <v>0</v>
      </c>
      <c r="P432" s="47">
        <f>('Encargos e Benefícios'!X431+'Gastos com Pessoal'!J432)*N432</f>
        <v>0</v>
      </c>
      <c r="Q432" s="47">
        <f>('Encargos e Benefícios'!V431+'Gastos com Pessoal'!K432)*'Gastos com Pessoal'!N432</f>
        <v>0</v>
      </c>
      <c r="R432" s="47"/>
      <c r="S432" s="165"/>
      <c r="T432" s="127"/>
      <c r="U432" s="47"/>
      <c r="V432" s="47"/>
      <c r="W432" s="47"/>
      <c r="X432" s="47"/>
      <c r="Y432" s="165"/>
      <c r="Z432" s="127"/>
      <c r="AA432" s="47"/>
      <c r="AB432" s="47"/>
      <c r="AC432" s="47"/>
      <c r="AD432" s="47"/>
      <c r="AE432" s="165"/>
      <c r="AF432" s="127"/>
      <c r="AG432" s="47"/>
      <c r="AH432" s="47"/>
      <c r="AI432" s="47"/>
      <c r="AJ432" s="130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14">
        <f>IF('Encargos e Benefícios'!C431=0,0,'Encargos e Benefícios'!AD431/'Encargos e Benefícios'!C431)</f>
        <v>0</v>
      </c>
      <c r="AO432" s="32">
        <f t="shared" si="6"/>
        <v>0</v>
      </c>
      <c r="AP432" s="31"/>
      <c r="AQ432" s="31"/>
      <c r="AR432" s="203"/>
      <c r="AS432" s="32"/>
    </row>
    <row r="433" spans="1:45" ht="12.75" hidden="1">
      <c r="A433" s="48">
        <v>427</v>
      </c>
      <c r="B433" s="12">
        <f>'Encargos e Benefícios'!B432</f>
        <v>0</v>
      </c>
      <c r="C433" s="10">
        <f>'Encargos e Benefícios'!C432</f>
        <v>0</v>
      </c>
      <c r="D433" s="38"/>
      <c r="E433" s="167"/>
      <c r="F433" s="166"/>
      <c r="G433" s="165"/>
      <c r="H433" s="127"/>
      <c r="I433" s="47">
        <f>'Encargos e Benefícios'!W432*'Gastos com Pessoal'!H433</f>
        <v>0</v>
      </c>
      <c r="J433" s="47">
        <f>'Encargos e Benefícios'!X432*'Gastos com Pessoal'!H433</f>
        <v>0</v>
      </c>
      <c r="K433" s="47">
        <f>'Encargos e Benefícios'!V432*'Gastos com Pessoal'!H433</f>
        <v>0</v>
      </c>
      <c r="L433" s="47"/>
      <c r="M433" s="165">
        <v>46023</v>
      </c>
      <c r="N433" s="127">
        <v>4.4999999999999998E-2</v>
      </c>
      <c r="O433" s="47">
        <f>('Encargos e Benefícios'!W432+'Gastos com Pessoal'!I433)*N433</f>
        <v>0</v>
      </c>
      <c r="P433" s="47">
        <f>('Encargos e Benefícios'!X432+'Gastos com Pessoal'!J433)*N433</f>
        <v>0</v>
      </c>
      <c r="Q433" s="47">
        <f>('Encargos e Benefícios'!V432+'Gastos com Pessoal'!K433)*'Gastos com Pessoal'!N433</f>
        <v>0</v>
      </c>
      <c r="R433" s="47"/>
      <c r="S433" s="165"/>
      <c r="T433" s="127"/>
      <c r="U433" s="47"/>
      <c r="V433" s="47"/>
      <c r="W433" s="47"/>
      <c r="X433" s="47"/>
      <c r="Y433" s="165"/>
      <c r="Z433" s="127"/>
      <c r="AA433" s="47"/>
      <c r="AB433" s="47"/>
      <c r="AC433" s="47"/>
      <c r="AD433" s="47"/>
      <c r="AE433" s="165"/>
      <c r="AF433" s="127"/>
      <c r="AG433" s="47"/>
      <c r="AH433" s="47"/>
      <c r="AI433" s="47"/>
      <c r="AJ433" s="130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14">
        <f>IF('Encargos e Benefícios'!C432=0,0,'Encargos e Benefícios'!AD432/'Encargos e Benefícios'!C432)</f>
        <v>0</v>
      </c>
      <c r="AO433" s="32">
        <f t="shared" si="6"/>
        <v>0</v>
      </c>
      <c r="AP433" s="31"/>
      <c r="AQ433" s="31"/>
      <c r="AR433" s="203"/>
      <c r="AS433" s="32"/>
    </row>
    <row r="434" spans="1:45" ht="12.75" hidden="1">
      <c r="A434" s="48">
        <v>428</v>
      </c>
      <c r="B434" s="12">
        <f>'Encargos e Benefícios'!B433</f>
        <v>0</v>
      </c>
      <c r="C434" s="10">
        <f>'Encargos e Benefícios'!C433</f>
        <v>0</v>
      </c>
      <c r="D434" s="38"/>
      <c r="E434" s="167"/>
      <c r="F434" s="166"/>
      <c r="G434" s="165"/>
      <c r="H434" s="127"/>
      <c r="I434" s="47">
        <f>'Encargos e Benefícios'!W433*'Gastos com Pessoal'!H434</f>
        <v>0</v>
      </c>
      <c r="J434" s="47">
        <f>'Encargos e Benefícios'!X433*'Gastos com Pessoal'!H434</f>
        <v>0</v>
      </c>
      <c r="K434" s="47">
        <f>'Encargos e Benefícios'!V433*'Gastos com Pessoal'!H434</f>
        <v>0</v>
      </c>
      <c r="L434" s="47"/>
      <c r="M434" s="165">
        <v>46023</v>
      </c>
      <c r="N434" s="127">
        <v>4.4999999999999998E-2</v>
      </c>
      <c r="O434" s="47">
        <f>('Encargos e Benefícios'!W433+'Gastos com Pessoal'!I434)*N434</f>
        <v>0</v>
      </c>
      <c r="P434" s="47">
        <f>('Encargos e Benefícios'!X433+'Gastos com Pessoal'!J434)*N434</f>
        <v>0</v>
      </c>
      <c r="Q434" s="47">
        <f>('Encargos e Benefícios'!V433+'Gastos com Pessoal'!K434)*'Gastos com Pessoal'!N434</f>
        <v>0</v>
      </c>
      <c r="R434" s="47"/>
      <c r="S434" s="165"/>
      <c r="T434" s="127"/>
      <c r="U434" s="47"/>
      <c r="V434" s="47"/>
      <c r="W434" s="47"/>
      <c r="X434" s="47"/>
      <c r="Y434" s="165"/>
      <c r="Z434" s="127"/>
      <c r="AA434" s="47"/>
      <c r="AB434" s="47"/>
      <c r="AC434" s="47"/>
      <c r="AD434" s="47"/>
      <c r="AE434" s="165"/>
      <c r="AF434" s="127"/>
      <c r="AG434" s="47"/>
      <c r="AH434" s="47"/>
      <c r="AI434" s="47"/>
      <c r="AJ434" s="130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14">
        <f>IF('Encargos e Benefícios'!C433=0,0,'Encargos e Benefícios'!AD433/'Encargos e Benefícios'!C433)</f>
        <v>0</v>
      </c>
      <c r="AO434" s="32">
        <f t="shared" si="6"/>
        <v>0</v>
      </c>
      <c r="AP434" s="31"/>
      <c r="AQ434" s="31"/>
      <c r="AR434" s="203"/>
      <c r="AS434" s="32"/>
    </row>
    <row r="435" spans="1:45" ht="12.75" hidden="1">
      <c r="A435" s="48">
        <v>429</v>
      </c>
      <c r="B435" s="12">
        <f>'Encargos e Benefícios'!B434</f>
        <v>0</v>
      </c>
      <c r="C435" s="10">
        <f>'Encargos e Benefícios'!C434</f>
        <v>0</v>
      </c>
      <c r="D435" s="38"/>
      <c r="E435" s="167"/>
      <c r="F435" s="166"/>
      <c r="G435" s="165"/>
      <c r="H435" s="127"/>
      <c r="I435" s="47">
        <f>'Encargos e Benefícios'!W434*'Gastos com Pessoal'!H435</f>
        <v>0</v>
      </c>
      <c r="J435" s="47">
        <f>'Encargos e Benefícios'!X434*'Gastos com Pessoal'!H435</f>
        <v>0</v>
      </c>
      <c r="K435" s="47">
        <f>'Encargos e Benefícios'!V434*'Gastos com Pessoal'!H435</f>
        <v>0</v>
      </c>
      <c r="L435" s="47"/>
      <c r="M435" s="165">
        <v>46023</v>
      </c>
      <c r="N435" s="127">
        <v>4.4999999999999998E-2</v>
      </c>
      <c r="O435" s="47">
        <f>('Encargos e Benefícios'!W434+'Gastos com Pessoal'!I435)*N435</f>
        <v>0</v>
      </c>
      <c r="P435" s="47">
        <f>('Encargos e Benefícios'!X434+'Gastos com Pessoal'!J435)*N435</f>
        <v>0</v>
      </c>
      <c r="Q435" s="47">
        <f>('Encargos e Benefícios'!V434+'Gastos com Pessoal'!K435)*'Gastos com Pessoal'!N435</f>
        <v>0</v>
      </c>
      <c r="R435" s="47"/>
      <c r="S435" s="165"/>
      <c r="T435" s="127"/>
      <c r="U435" s="47"/>
      <c r="V435" s="47"/>
      <c r="W435" s="47"/>
      <c r="X435" s="47"/>
      <c r="Y435" s="165"/>
      <c r="Z435" s="127"/>
      <c r="AA435" s="47"/>
      <c r="AB435" s="47"/>
      <c r="AC435" s="47"/>
      <c r="AD435" s="47"/>
      <c r="AE435" s="165"/>
      <c r="AF435" s="127"/>
      <c r="AG435" s="47"/>
      <c r="AH435" s="47"/>
      <c r="AI435" s="47"/>
      <c r="AJ435" s="130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14">
        <f>IF('Encargos e Benefícios'!C434=0,0,'Encargos e Benefícios'!AD434/'Encargos e Benefícios'!C434)</f>
        <v>0</v>
      </c>
      <c r="AO435" s="32">
        <f t="shared" si="6"/>
        <v>0</v>
      </c>
      <c r="AP435" s="31"/>
      <c r="AQ435" s="31"/>
      <c r="AR435" s="203"/>
      <c r="AS435" s="32"/>
    </row>
    <row r="436" spans="1:45" ht="12.75" hidden="1">
      <c r="A436" s="48">
        <v>430</v>
      </c>
      <c r="B436" s="12">
        <f>'Encargos e Benefícios'!B435</f>
        <v>0</v>
      </c>
      <c r="C436" s="10">
        <f>'Encargos e Benefícios'!C435</f>
        <v>0</v>
      </c>
      <c r="D436" s="38"/>
      <c r="E436" s="167"/>
      <c r="F436" s="166"/>
      <c r="G436" s="165"/>
      <c r="H436" s="127"/>
      <c r="I436" s="47">
        <f>'Encargos e Benefícios'!W435*'Gastos com Pessoal'!H436</f>
        <v>0</v>
      </c>
      <c r="J436" s="47">
        <f>'Encargos e Benefícios'!X435*'Gastos com Pessoal'!H436</f>
        <v>0</v>
      </c>
      <c r="K436" s="47">
        <f>'Encargos e Benefícios'!V435*'Gastos com Pessoal'!H436</f>
        <v>0</v>
      </c>
      <c r="L436" s="47"/>
      <c r="M436" s="165">
        <v>46023</v>
      </c>
      <c r="N436" s="127">
        <v>4.4999999999999998E-2</v>
      </c>
      <c r="O436" s="47">
        <f>('Encargos e Benefícios'!W435+'Gastos com Pessoal'!I436)*N436</f>
        <v>0</v>
      </c>
      <c r="P436" s="47">
        <f>('Encargos e Benefícios'!X435+'Gastos com Pessoal'!J436)*N436</f>
        <v>0</v>
      </c>
      <c r="Q436" s="47">
        <f>('Encargos e Benefícios'!V435+'Gastos com Pessoal'!K436)*'Gastos com Pessoal'!N436</f>
        <v>0</v>
      </c>
      <c r="R436" s="47"/>
      <c r="S436" s="165"/>
      <c r="T436" s="127"/>
      <c r="U436" s="47"/>
      <c r="V436" s="47"/>
      <c r="W436" s="47"/>
      <c r="X436" s="47"/>
      <c r="Y436" s="165"/>
      <c r="Z436" s="127"/>
      <c r="AA436" s="47"/>
      <c r="AB436" s="47"/>
      <c r="AC436" s="47"/>
      <c r="AD436" s="47"/>
      <c r="AE436" s="165"/>
      <c r="AF436" s="127"/>
      <c r="AG436" s="47"/>
      <c r="AH436" s="47"/>
      <c r="AI436" s="47"/>
      <c r="AJ436" s="130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14">
        <f>IF('Encargos e Benefícios'!C435=0,0,'Encargos e Benefícios'!AD435/'Encargos e Benefícios'!C435)</f>
        <v>0</v>
      </c>
      <c r="AO436" s="32">
        <f t="shared" si="6"/>
        <v>0</v>
      </c>
      <c r="AP436" s="31"/>
      <c r="AQ436" s="31"/>
      <c r="AR436" s="203"/>
      <c r="AS436" s="32"/>
    </row>
    <row r="437" spans="1:45" ht="12.75" hidden="1">
      <c r="A437" s="48">
        <v>431</v>
      </c>
      <c r="B437" s="12">
        <f>'Encargos e Benefícios'!B436</f>
        <v>0</v>
      </c>
      <c r="C437" s="10">
        <f>'Encargos e Benefícios'!C436</f>
        <v>0</v>
      </c>
      <c r="D437" s="38"/>
      <c r="E437" s="167"/>
      <c r="F437" s="166"/>
      <c r="G437" s="165"/>
      <c r="H437" s="127"/>
      <c r="I437" s="47">
        <f>'Encargos e Benefícios'!W436*'Gastos com Pessoal'!H437</f>
        <v>0</v>
      </c>
      <c r="J437" s="47">
        <f>'Encargos e Benefícios'!X436*'Gastos com Pessoal'!H437</f>
        <v>0</v>
      </c>
      <c r="K437" s="47">
        <f>'Encargos e Benefícios'!V436*'Gastos com Pessoal'!H437</f>
        <v>0</v>
      </c>
      <c r="L437" s="47"/>
      <c r="M437" s="165">
        <v>46023</v>
      </c>
      <c r="N437" s="127">
        <v>4.4999999999999998E-2</v>
      </c>
      <c r="O437" s="47">
        <f>('Encargos e Benefícios'!W436+'Gastos com Pessoal'!I437)*N437</f>
        <v>0</v>
      </c>
      <c r="P437" s="47">
        <f>('Encargos e Benefícios'!X436+'Gastos com Pessoal'!J437)*N437</f>
        <v>0</v>
      </c>
      <c r="Q437" s="47">
        <f>('Encargos e Benefícios'!V436+'Gastos com Pessoal'!K437)*'Gastos com Pessoal'!N437</f>
        <v>0</v>
      </c>
      <c r="R437" s="47"/>
      <c r="S437" s="165"/>
      <c r="T437" s="127"/>
      <c r="U437" s="47"/>
      <c r="V437" s="47"/>
      <c r="W437" s="47"/>
      <c r="X437" s="47"/>
      <c r="Y437" s="165"/>
      <c r="Z437" s="127"/>
      <c r="AA437" s="47"/>
      <c r="AB437" s="47"/>
      <c r="AC437" s="47"/>
      <c r="AD437" s="47"/>
      <c r="AE437" s="165"/>
      <c r="AF437" s="127"/>
      <c r="AG437" s="47"/>
      <c r="AH437" s="47"/>
      <c r="AI437" s="47"/>
      <c r="AJ437" s="130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14">
        <f>IF('Encargos e Benefícios'!C436=0,0,'Encargos e Benefícios'!AD436/'Encargos e Benefícios'!C436)</f>
        <v>0</v>
      </c>
      <c r="AO437" s="32">
        <f t="shared" si="6"/>
        <v>0</v>
      </c>
      <c r="AP437" s="31"/>
      <c r="AQ437" s="31"/>
      <c r="AR437" s="203"/>
      <c r="AS437" s="32"/>
    </row>
    <row r="438" spans="1:45" ht="12.75" hidden="1">
      <c r="A438" s="48">
        <v>432</v>
      </c>
      <c r="B438" s="12">
        <f>'Encargos e Benefícios'!B437</f>
        <v>0</v>
      </c>
      <c r="C438" s="10">
        <f>'Encargos e Benefícios'!C437</f>
        <v>0</v>
      </c>
      <c r="D438" s="38"/>
      <c r="E438" s="167"/>
      <c r="F438" s="166"/>
      <c r="G438" s="165"/>
      <c r="H438" s="127"/>
      <c r="I438" s="47">
        <f>'Encargos e Benefícios'!W437*'Gastos com Pessoal'!H438</f>
        <v>0</v>
      </c>
      <c r="J438" s="47">
        <f>'Encargos e Benefícios'!X437*'Gastos com Pessoal'!H438</f>
        <v>0</v>
      </c>
      <c r="K438" s="47">
        <f>'Encargos e Benefícios'!V437*'Gastos com Pessoal'!H438</f>
        <v>0</v>
      </c>
      <c r="L438" s="47"/>
      <c r="M438" s="165">
        <v>46023</v>
      </c>
      <c r="N438" s="127">
        <v>4.4999999999999998E-2</v>
      </c>
      <c r="O438" s="47">
        <f>('Encargos e Benefícios'!W437+'Gastos com Pessoal'!I438)*N438</f>
        <v>0</v>
      </c>
      <c r="P438" s="47">
        <f>('Encargos e Benefícios'!X437+'Gastos com Pessoal'!J438)*N438</f>
        <v>0</v>
      </c>
      <c r="Q438" s="47">
        <f>('Encargos e Benefícios'!V437+'Gastos com Pessoal'!K438)*'Gastos com Pessoal'!N438</f>
        <v>0</v>
      </c>
      <c r="R438" s="47"/>
      <c r="S438" s="165"/>
      <c r="T438" s="127"/>
      <c r="U438" s="47"/>
      <c r="V438" s="47"/>
      <c r="W438" s="47"/>
      <c r="X438" s="47"/>
      <c r="Y438" s="165"/>
      <c r="Z438" s="127"/>
      <c r="AA438" s="47"/>
      <c r="AB438" s="47"/>
      <c r="AC438" s="47"/>
      <c r="AD438" s="47"/>
      <c r="AE438" s="165"/>
      <c r="AF438" s="127"/>
      <c r="AG438" s="47"/>
      <c r="AH438" s="47"/>
      <c r="AI438" s="47"/>
      <c r="AJ438" s="130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14">
        <f>IF('Encargos e Benefícios'!C437=0,0,'Encargos e Benefícios'!AD437/'Encargos e Benefícios'!C437)</f>
        <v>0</v>
      </c>
      <c r="AO438" s="32">
        <f t="shared" si="6"/>
        <v>0</v>
      </c>
      <c r="AP438" s="31"/>
      <c r="AQ438" s="31"/>
      <c r="AR438" s="203"/>
      <c r="AS438" s="32"/>
    </row>
    <row r="439" spans="1:45" ht="12.75" hidden="1">
      <c r="A439" s="48">
        <v>433</v>
      </c>
      <c r="B439" s="12">
        <f>'Encargos e Benefícios'!B438</f>
        <v>0</v>
      </c>
      <c r="C439" s="10">
        <f>'Encargos e Benefícios'!C438</f>
        <v>0</v>
      </c>
      <c r="D439" s="38"/>
      <c r="E439" s="167"/>
      <c r="F439" s="166"/>
      <c r="G439" s="165"/>
      <c r="H439" s="127"/>
      <c r="I439" s="47">
        <f>'Encargos e Benefícios'!W438*'Gastos com Pessoal'!H439</f>
        <v>0</v>
      </c>
      <c r="J439" s="47">
        <f>'Encargos e Benefícios'!X438*'Gastos com Pessoal'!H439</f>
        <v>0</v>
      </c>
      <c r="K439" s="47">
        <f>'Encargos e Benefícios'!V438*'Gastos com Pessoal'!H439</f>
        <v>0</v>
      </c>
      <c r="L439" s="47"/>
      <c r="M439" s="165">
        <v>46023</v>
      </c>
      <c r="N439" s="127">
        <v>4.4999999999999998E-2</v>
      </c>
      <c r="O439" s="47">
        <f>('Encargos e Benefícios'!W438+'Gastos com Pessoal'!I439)*N439</f>
        <v>0</v>
      </c>
      <c r="P439" s="47">
        <f>('Encargos e Benefícios'!X438+'Gastos com Pessoal'!J439)*N439</f>
        <v>0</v>
      </c>
      <c r="Q439" s="47">
        <f>('Encargos e Benefícios'!V438+'Gastos com Pessoal'!K439)*'Gastos com Pessoal'!N439</f>
        <v>0</v>
      </c>
      <c r="R439" s="47"/>
      <c r="S439" s="165"/>
      <c r="T439" s="127"/>
      <c r="U439" s="47"/>
      <c r="V439" s="47"/>
      <c r="W439" s="47"/>
      <c r="X439" s="47"/>
      <c r="Y439" s="165"/>
      <c r="Z439" s="127"/>
      <c r="AA439" s="47"/>
      <c r="AB439" s="47"/>
      <c r="AC439" s="47"/>
      <c r="AD439" s="47"/>
      <c r="AE439" s="165"/>
      <c r="AF439" s="127"/>
      <c r="AG439" s="47"/>
      <c r="AH439" s="47"/>
      <c r="AI439" s="47"/>
      <c r="AJ439" s="130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14">
        <f>IF('Encargos e Benefícios'!C438=0,0,'Encargos e Benefícios'!AD438/'Encargos e Benefícios'!C438)</f>
        <v>0</v>
      </c>
      <c r="AO439" s="32">
        <f t="shared" si="6"/>
        <v>0</v>
      </c>
      <c r="AP439" s="31"/>
      <c r="AQ439" s="31"/>
      <c r="AR439" s="203"/>
      <c r="AS439" s="32"/>
    </row>
    <row r="440" spans="1:45" ht="12.75" hidden="1">
      <c r="A440" s="48">
        <v>434</v>
      </c>
      <c r="B440" s="12">
        <f>'Encargos e Benefícios'!B439</f>
        <v>0</v>
      </c>
      <c r="C440" s="10">
        <f>'Encargos e Benefícios'!C439</f>
        <v>0</v>
      </c>
      <c r="D440" s="38"/>
      <c r="E440" s="167"/>
      <c r="F440" s="166"/>
      <c r="G440" s="165"/>
      <c r="H440" s="127"/>
      <c r="I440" s="47">
        <f>'Encargos e Benefícios'!W439*'Gastos com Pessoal'!H440</f>
        <v>0</v>
      </c>
      <c r="J440" s="47">
        <f>'Encargos e Benefícios'!X439*'Gastos com Pessoal'!H440</f>
        <v>0</v>
      </c>
      <c r="K440" s="47">
        <f>'Encargos e Benefícios'!V439*'Gastos com Pessoal'!H440</f>
        <v>0</v>
      </c>
      <c r="L440" s="47"/>
      <c r="M440" s="165">
        <v>46023</v>
      </c>
      <c r="N440" s="127">
        <v>4.4999999999999998E-2</v>
      </c>
      <c r="O440" s="47">
        <f>('Encargos e Benefícios'!W439+'Gastos com Pessoal'!I440)*N440</f>
        <v>0</v>
      </c>
      <c r="P440" s="47">
        <f>('Encargos e Benefícios'!X439+'Gastos com Pessoal'!J440)*N440</f>
        <v>0</v>
      </c>
      <c r="Q440" s="47">
        <f>('Encargos e Benefícios'!V439+'Gastos com Pessoal'!K440)*'Gastos com Pessoal'!N440</f>
        <v>0</v>
      </c>
      <c r="R440" s="47"/>
      <c r="S440" s="165"/>
      <c r="T440" s="127"/>
      <c r="U440" s="47"/>
      <c r="V440" s="47"/>
      <c r="W440" s="47"/>
      <c r="X440" s="47"/>
      <c r="Y440" s="165"/>
      <c r="Z440" s="127"/>
      <c r="AA440" s="47"/>
      <c r="AB440" s="47"/>
      <c r="AC440" s="47"/>
      <c r="AD440" s="47"/>
      <c r="AE440" s="165"/>
      <c r="AF440" s="127"/>
      <c r="AG440" s="47"/>
      <c r="AH440" s="47"/>
      <c r="AI440" s="47"/>
      <c r="AJ440" s="130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14">
        <f>IF('Encargos e Benefícios'!C439=0,0,'Encargos e Benefícios'!AD439/'Encargos e Benefícios'!C439)</f>
        <v>0</v>
      </c>
      <c r="AO440" s="32">
        <f t="shared" si="6"/>
        <v>0</v>
      </c>
      <c r="AP440" s="31"/>
      <c r="AQ440" s="31"/>
      <c r="AR440" s="203"/>
      <c r="AS440" s="32"/>
    </row>
    <row r="441" spans="1:45" ht="12.75" hidden="1">
      <c r="A441" s="48">
        <v>435</v>
      </c>
      <c r="B441" s="12">
        <f>'Encargos e Benefícios'!B440</f>
        <v>0</v>
      </c>
      <c r="C441" s="10">
        <f>'Encargos e Benefícios'!C440</f>
        <v>0</v>
      </c>
      <c r="D441" s="38"/>
      <c r="E441" s="167"/>
      <c r="F441" s="166"/>
      <c r="G441" s="165"/>
      <c r="H441" s="127"/>
      <c r="I441" s="47">
        <f>'Encargos e Benefícios'!W440*'Gastos com Pessoal'!H441</f>
        <v>0</v>
      </c>
      <c r="J441" s="47">
        <f>'Encargos e Benefícios'!X440*'Gastos com Pessoal'!H441</f>
        <v>0</v>
      </c>
      <c r="K441" s="47">
        <f>'Encargos e Benefícios'!V440*'Gastos com Pessoal'!H441</f>
        <v>0</v>
      </c>
      <c r="L441" s="47"/>
      <c r="M441" s="165">
        <v>46023</v>
      </c>
      <c r="N441" s="127">
        <v>4.4999999999999998E-2</v>
      </c>
      <c r="O441" s="47">
        <f>('Encargos e Benefícios'!W440+'Gastos com Pessoal'!I441)*N441</f>
        <v>0</v>
      </c>
      <c r="P441" s="47">
        <f>('Encargos e Benefícios'!X440+'Gastos com Pessoal'!J441)*N441</f>
        <v>0</v>
      </c>
      <c r="Q441" s="47">
        <f>('Encargos e Benefícios'!V440+'Gastos com Pessoal'!K441)*'Gastos com Pessoal'!N441</f>
        <v>0</v>
      </c>
      <c r="R441" s="47"/>
      <c r="S441" s="165"/>
      <c r="T441" s="127"/>
      <c r="U441" s="47"/>
      <c r="V441" s="47"/>
      <c r="W441" s="47"/>
      <c r="X441" s="47"/>
      <c r="Y441" s="165"/>
      <c r="Z441" s="127"/>
      <c r="AA441" s="47"/>
      <c r="AB441" s="47"/>
      <c r="AC441" s="47"/>
      <c r="AD441" s="47"/>
      <c r="AE441" s="165"/>
      <c r="AF441" s="127"/>
      <c r="AG441" s="47"/>
      <c r="AH441" s="47"/>
      <c r="AI441" s="47"/>
      <c r="AJ441" s="130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14">
        <f>IF('Encargos e Benefícios'!C440=0,0,'Encargos e Benefícios'!AD440/'Encargos e Benefícios'!C440)</f>
        <v>0</v>
      </c>
      <c r="AO441" s="32">
        <f t="shared" si="6"/>
        <v>0</v>
      </c>
      <c r="AP441" s="31"/>
      <c r="AQ441" s="31"/>
      <c r="AR441" s="203"/>
      <c r="AS441" s="32"/>
    </row>
    <row r="442" spans="1:45" ht="12.75" hidden="1">
      <c r="A442" s="48">
        <v>436</v>
      </c>
      <c r="B442" s="12">
        <f>'Encargos e Benefícios'!B441</f>
        <v>0</v>
      </c>
      <c r="C442" s="10">
        <f>'Encargos e Benefícios'!C441</f>
        <v>0</v>
      </c>
      <c r="D442" s="38"/>
      <c r="E442" s="167"/>
      <c r="F442" s="166"/>
      <c r="G442" s="165"/>
      <c r="H442" s="127"/>
      <c r="I442" s="47">
        <f>'Encargos e Benefícios'!W441*'Gastos com Pessoal'!H442</f>
        <v>0</v>
      </c>
      <c r="J442" s="47">
        <f>'Encargos e Benefícios'!X441*'Gastos com Pessoal'!H442</f>
        <v>0</v>
      </c>
      <c r="K442" s="47">
        <f>'Encargos e Benefícios'!V441*'Gastos com Pessoal'!H442</f>
        <v>0</v>
      </c>
      <c r="L442" s="47"/>
      <c r="M442" s="165">
        <v>46023</v>
      </c>
      <c r="N442" s="127">
        <v>4.4999999999999998E-2</v>
      </c>
      <c r="O442" s="47">
        <f>('Encargos e Benefícios'!W441+'Gastos com Pessoal'!I442)*N442</f>
        <v>0</v>
      </c>
      <c r="P442" s="47">
        <f>('Encargos e Benefícios'!X441+'Gastos com Pessoal'!J442)*N442</f>
        <v>0</v>
      </c>
      <c r="Q442" s="47">
        <f>('Encargos e Benefícios'!V441+'Gastos com Pessoal'!K442)*'Gastos com Pessoal'!N442</f>
        <v>0</v>
      </c>
      <c r="R442" s="47"/>
      <c r="S442" s="165"/>
      <c r="T442" s="127"/>
      <c r="U442" s="47"/>
      <c r="V442" s="47"/>
      <c r="W442" s="47"/>
      <c r="X442" s="47"/>
      <c r="Y442" s="165"/>
      <c r="Z442" s="127"/>
      <c r="AA442" s="47"/>
      <c r="AB442" s="47"/>
      <c r="AC442" s="47"/>
      <c r="AD442" s="47"/>
      <c r="AE442" s="165"/>
      <c r="AF442" s="127"/>
      <c r="AG442" s="47"/>
      <c r="AH442" s="47"/>
      <c r="AI442" s="47"/>
      <c r="AJ442" s="130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14">
        <f>IF('Encargos e Benefícios'!C441=0,0,'Encargos e Benefícios'!AD441/'Encargos e Benefícios'!C441)</f>
        <v>0</v>
      </c>
      <c r="AO442" s="32">
        <f t="shared" si="6"/>
        <v>0</v>
      </c>
      <c r="AP442" s="31"/>
      <c r="AQ442" s="31"/>
      <c r="AR442" s="203"/>
      <c r="AS442" s="32"/>
    </row>
    <row r="443" spans="1:45" ht="12.75" hidden="1">
      <c r="A443" s="48">
        <v>437</v>
      </c>
      <c r="B443" s="12">
        <f>'Encargos e Benefícios'!B442</f>
        <v>0</v>
      </c>
      <c r="C443" s="10">
        <f>'Encargos e Benefícios'!C442</f>
        <v>0</v>
      </c>
      <c r="D443" s="38"/>
      <c r="E443" s="167"/>
      <c r="F443" s="166"/>
      <c r="G443" s="165"/>
      <c r="H443" s="127"/>
      <c r="I443" s="47">
        <f>'Encargos e Benefícios'!W442*'Gastos com Pessoal'!H443</f>
        <v>0</v>
      </c>
      <c r="J443" s="47">
        <f>'Encargos e Benefícios'!X442*'Gastos com Pessoal'!H443</f>
        <v>0</v>
      </c>
      <c r="K443" s="47">
        <f>'Encargos e Benefícios'!V442*'Gastos com Pessoal'!H443</f>
        <v>0</v>
      </c>
      <c r="L443" s="47"/>
      <c r="M443" s="165">
        <v>46023</v>
      </c>
      <c r="N443" s="127">
        <v>4.4999999999999998E-2</v>
      </c>
      <c r="O443" s="47">
        <f>('Encargos e Benefícios'!W442+'Gastos com Pessoal'!I443)*N443</f>
        <v>0</v>
      </c>
      <c r="P443" s="47">
        <f>('Encargos e Benefícios'!X442+'Gastos com Pessoal'!J443)*N443</f>
        <v>0</v>
      </c>
      <c r="Q443" s="47">
        <f>('Encargos e Benefícios'!V442+'Gastos com Pessoal'!K443)*'Gastos com Pessoal'!N443</f>
        <v>0</v>
      </c>
      <c r="R443" s="47"/>
      <c r="S443" s="165"/>
      <c r="T443" s="127"/>
      <c r="U443" s="47"/>
      <c r="V443" s="47"/>
      <c r="W443" s="47"/>
      <c r="X443" s="47"/>
      <c r="Y443" s="165"/>
      <c r="Z443" s="127"/>
      <c r="AA443" s="47"/>
      <c r="AB443" s="47"/>
      <c r="AC443" s="47"/>
      <c r="AD443" s="47"/>
      <c r="AE443" s="165"/>
      <c r="AF443" s="127"/>
      <c r="AG443" s="47"/>
      <c r="AH443" s="47"/>
      <c r="AI443" s="47"/>
      <c r="AJ443" s="130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14">
        <f>IF('Encargos e Benefícios'!C442=0,0,'Encargos e Benefícios'!AD442/'Encargos e Benefícios'!C442)</f>
        <v>0</v>
      </c>
      <c r="AO443" s="32">
        <f t="shared" si="6"/>
        <v>0</v>
      </c>
      <c r="AP443" s="31"/>
      <c r="AQ443" s="31"/>
      <c r="AR443" s="203"/>
      <c r="AS443" s="32"/>
    </row>
    <row r="444" spans="1:45" ht="12.75" hidden="1">
      <c r="A444" s="48">
        <v>438</v>
      </c>
      <c r="B444" s="12">
        <f>'Encargos e Benefícios'!B443</f>
        <v>0</v>
      </c>
      <c r="C444" s="10">
        <f>'Encargos e Benefícios'!C443</f>
        <v>0</v>
      </c>
      <c r="D444" s="38"/>
      <c r="E444" s="167"/>
      <c r="F444" s="166"/>
      <c r="G444" s="165"/>
      <c r="H444" s="127"/>
      <c r="I444" s="47">
        <f>'Encargos e Benefícios'!W443*'Gastos com Pessoal'!H444</f>
        <v>0</v>
      </c>
      <c r="J444" s="47">
        <f>'Encargos e Benefícios'!X443*'Gastos com Pessoal'!H444</f>
        <v>0</v>
      </c>
      <c r="K444" s="47">
        <f>'Encargos e Benefícios'!V443*'Gastos com Pessoal'!H444</f>
        <v>0</v>
      </c>
      <c r="L444" s="47"/>
      <c r="M444" s="165">
        <v>46023</v>
      </c>
      <c r="N444" s="127">
        <v>4.4999999999999998E-2</v>
      </c>
      <c r="O444" s="47">
        <f>('Encargos e Benefícios'!W443+'Gastos com Pessoal'!I444)*N444</f>
        <v>0</v>
      </c>
      <c r="P444" s="47">
        <f>('Encargos e Benefícios'!X443+'Gastos com Pessoal'!J444)*N444</f>
        <v>0</v>
      </c>
      <c r="Q444" s="47">
        <f>('Encargos e Benefícios'!V443+'Gastos com Pessoal'!K444)*'Gastos com Pessoal'!N444</f>
        <v>0</v>
      </c>
      <c r="R444" s="47"/>
      <c r="S444" s="165"/>
      <c r="T444" s="127"/>
      <c r="U444" s="47"/>
      <c r="V444" s="47"/>
      <c r="W444" s="47"/>
      <c r="X444" s="47"/>
      <c r="Y444" s="165"/>
      <c r="Z444" s="127"/>
      <c r="AA444" s="47"/>
      <c r="AB444" s="47"/>
      <c r="AC444" s="47"/>
      <c r="AD444" s="47"/>
      <c r="AE444" s="165"/>
      <c r="AF444" s="127"/>
      <c r="AG444" s="47"/>
      <c r="AH444" s="47"/>
      <c r="AI444" s="47"/>
      <c r="AJ444" s="130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14">
        <f>IF('Encargos e Benefícios'!C443=0,0,'Encargos e Benefícios'!AD443/'Encargos e Benefícios'!C443)</f>
        <v>0</v>
      </c>
      <c r="AO444" s="32">
        <f t="shared" si="6"/>
        <v>0</v>
      </c>
      <c r="AP444" s="31"/>
      <c r="AQ444" s="31"/>
      <c r="AR444" s="203"/>
      <c r="AS444" s="32"/>
    </row>
    <row r="445" spans="1:45" ht="12.75" hidden="1">
      <c r="A445" s="48">
        <v>439</v>
      </c>
      <c r="B445" s="12">
        <f>'Encargos e Benefícios'!B444</f>
        <v>0</v>
      </c>
      <c r="C445" s="10">
        <f>'Encargos e Benefícios'!C444</f>
        <v>0</v>
      </c>
      <c r="D445" s="38"/>
      <c r="E445" s="167"/>
      <c r="F445" s="166"/>
      <c r="G445" s="165"/>
      <c r="H445" s="127"/>
      <c r="I445" s="47">
        <f>'Encargos e Benefícios'!W444*'Gastos com Pessoal'!H445</f>
        <v>0</v>
      </c>
      <c r="J445" s="47">
        <f>'Encargos e Benefícios'!X444*'Gastos com Pessoal'!H445</f>
        <v>0</v>
      </c>
      <c r="K445" s="47">
        <f>'Encargos e Benefícios'!V444*'Gastos com Pessoal'!H445</f>
        <v>0</v>
      </c>
      <c r="L445" s="47"/>
      <c r="M445" s="165">
        <v>46023</v>
      </c>
      <c r="N445" s="127">
        <v>4.4999999999999998E-2</v>
      </c>
      <c r="O445" s="47">
        <f>('Encargos e Benefícios'!W444+'Gastos com Pessoal'!I445)*N445</f>
        <v>0</v>
      </c>
      <c r="P445" s="47">
        <f>('Encargos e Benefícios'!X444+'Gastos com Pessoal'!J445)*N445</f>
        <v>0</v>
      </c>
      <c r="Q445" s="47">
        <f>('Encargos e Benefícios'!V444+'Gastos com Pessoal'!K445)*'Gastos com Pessoal'!N445</f>
        <v>0</v>
      </c>
      <c r="R445" s="47"/>
      <c r="S445" s="165"/>
      <c r="T445" s="127"/>
      <c r="U445" s="47"/>
      <c r="V445" s="47"/>
      <c r="W445" s="47"/>
      <c r="X445" s="47"/>
      <c r="Y445" s="165"/>
      <c r="Z445" s="127"/>
      <c r="AA445" s="47"/>
      <c r="AB445" s="47"/>
      <c r="AC445" s="47"/>
      <c r="AD445" s="47"/>
      <c r="AE445" s="165"/>
      <c r="AF445" s="127"/>
      <c r="AG445" s="47"/>
      <c r="AH445" s="47"/>
      <c r="AI445" s="47"/>
      <c r="AJ445" s="130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14">
        <f>IF('Encargos e Benefícios'!C444=0,0,'Encargos e Benefícios'!AD444/'Encargos e Benefícios'!C444)</f>
        <v>0</v>
      </c>
      <c r="AO445" s="32">
        <f t="shared" si="6"/>
        <v>0</v>
      </c>
      <c r="AP445" s="31"/>
      <c r="AQ445" s="31"/>
      <c r="AR445" s="203"/>
      <c r="AS445" s="32"/>
    </row>
    <row r="446" spans="1:45" ht="12.75" hidden="1">
      <c r="A446" s="48">
        <v>440</v>
      </c>
      <c r="B446" s="12">
        <f>'Encargos e Benefícios'!B445</f>
        <v>0</v>
      </c>
      <c r="C446" s="10">
        <f>'Encargos e Benefícios'!C445</f>
        <v>0</v>
      </c>
      <c r="D446" s="38"/>
      <c r="E446" s="167"/>
      <c r="F446" s="166"/>
      <c r="G446" s="165"/>
      <c r="H446" s="127"/>
      <c r="I446" s="47">
        <f>'Encargos e Benefícios'!W445*'Gastos com Pessoal'!H446</f>
        <v>0</v>
      </c>
      <c r="J446" s="47">
        <f>'Encargos e Benefícios'!X445*'Gastos com Pessoal'!H446</f>
        <v>0</v>
      </c>
      <c r="K446" s="47">
        <f>'Encargos e Benefícios'!V445*'Gastos com Pessoal'!H446</f>
        <v>0</v>
      </c>
      <c r="L446" s="47"/>
      <c r="M446" s="165">
        <v>46023</v>
      </c>
      <c r="N446" s="127">
        <v>4.4999999999999998E-2</v>
      </c>
      <c r="O446" s="47">
        <f>('Encargos e Benefícios'!W445+'Gastos com Pessoal'!I446)*N446</f>
        <v>0</v>
      </c>
      <c r="P446" s="47">
        <f>('Encargos e Benefícios'!X445+'Gastos com Pessoal'!J446)*N446</f>
        <v>0</v>
      </c>
      <c r="Q446" s="47">
        <f>('Encargos e Benefícios'!V445+'Gastos com Pessoal'!K446)*'Gastos com Pessoal'!N446</f>
        <v>0</v>
      </c>
      <c r="R446" s="47"/>
      <c r="S446" s="165"/>
      <c r="T446" s="127"/>
      <c r="U446" s="47"/>
      <c r="V446" s="47"/>
      <c r="W446" s="47"/>
      <c r="X446" s="47"/>
      <c r="Y446" s="165"/>
      <c r="Z446" s="127"/>
      <c r="AA446" s="47"/>
      <c r="AB446" s="47"/>
      <c r="AC446" s="47"/>
      <c r="AD446" s="47"/>
      <c r="AE446" s="165"/>
      <c r="AF446" s="127"/>
      <c r="AG446" s="47"/>
      <c r="AH446" s="47"/>
      <c r="AI446" s="47"/>
      <c r="AJ446" s="130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14">
        <f>IF('Encargos e Benefícios'!C445=0,0,'Encargos e Benefícios'!AD445/'Encargos e Benefícios'!C445)</f>
        <v>0</v>
      </c>
      <c r="AO446" s="32">
        <f t="shared" si="6"/>
        <v>0</v>
      </c>
      <c r="AP446" s="31"/>
      <c r="AQ446" s="31"/>
      <c r="AR446" s="203"/>
      <c r="AS446" s="32"/>
    </row>
    <row r="447" spans="1:45" ht="12.75" hidden="1">
      <c r="A447" s="48">
        <v>441</v>
      </c>
      <c r="B447" s="12">
        <f>'Encargos e Benefícios'!B446</f>
        <v>0</v>
      </c>
      <c r="C447" s="10">
        <f>'Encargos e Benefícios'!C446</f>
        <v>0</v>
      </c>
      <c r="D447" s="38"/>
      <c r="E447" s="167"/>
      <c r="F447" s="166"/>
      <c r="G447" s="165"/>
      <c r="H447" s="127"/>
      <c r="I447" s="47">
        <f>'Encargos e Benefícios'!W446*'Gastos com Pessoal'!H447</f>
        <v>0</v>
      </c>
      <c r="J447" s="47">
        <f>'Encargos e Benefícios'!X446*'Gastos com Pessoal'!H447</f>
        <v>0</v>
      </c>
      <c r="K447" s="47">
        <f>'Encargos e Benefícios'!V446*'Gastos com Pessoal'!H447</f>
        <v>0</v>
      </c>
      <c r="L447" s="47"/>
      <c r="M447" s="165">
        <v>46023</v>
      </c>
      <c r="N447" s="127">
        <v>4.4999999999999998E-2</v>
      </c>
      <c r="O447" s="47">
        <f>('Encargos e Benefícios'!W446+'Gastos com Pessoal'!I447)*N447</f>
        <v>0</v>
      </c>
      <c r="P447" s="47">
        <f>('Encargos e Benefícios'!X446+'Gastos com Pessoal'!J447)*N447</f>
        <v>0</v>
      </c>
      <c r="Q447" s="47">
        <f>('Encargos e Benefícios'!V446+'Gastos com Pessoal'!K447)*'Gastos com Pessoal'!N447</f>
        <v>0</v>
      </c>
      <c r="R447" s="47"/>
      <c r="S447" s="165"/>
      <c r="T447" s="127"/>
      <c r="U447" s="47"/>
      <c r="V447" s="47"/>
      <c r="W447" s="47"/>
      <c r="X447" s="47"/>
      <c r="Y447" s="165"/>
      <c r="Z447" s="127"/>
      <c r="AA447" s="47"/>
      <c r="AB447" s="47"/>
      <c r="AC447" s="47"/>
      <c r="AD447" s="47"/>
      <c r="AE447" s="165"/>
      <c r="AF447" s="127"/>
      <c r="AG447" s="47"/>
      <c r="AH447" s="47"/>
      <c r="AI447" s="47"/>
      <c r="AJ447" s="130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14">
        <f>IF('Encargos e Benefícios'!C446=0,0,'Encargos e Benefícios'!AD446/'Encargos e Benefícios'!C446)</f>
        <v>0</v>
      </c>
      <c r="AO447" s="32">
        <f t="shared" si="6"/>
        <v>0</v>
      </c>
      <c r="AP447" s="31"/>
      <c r="AQ447" s="31"/>
      <c r="AR447" s="203"/>
      <c r="AS447" s="32"/>
    </row>
    <row r="448" spans="1:45" ht="12.75" hidden="1">
      <c r="A448" s="48">
        <v>442</v>
      </c>
      <c r="B448" s="12">
        <f>'Encargos e Benefícios'!B447</f>
        <v>0</v>
      </c>
      <c r="C448" s="10">
        <f>'Encargos e Benefícios'!C447</f>
        <v>0</v>
      </c>
      <c r="D448" s="38"/>
      <c r="E448" s="167"/>
      <c r="F448" s="166"/>
      <c r="G448" s="165"/>
      <c r="H448" s="127"/>
      <c r="I448" s="47">
        <f>'Encargos e Benefícios'!W447*'Gastos com Pessoal'!H448</f>
        <v>0</v>
      </c>
      <c r="J448" s="47">
        <f>'Encargos e Benefícios'!X447*'Gastos com Pessoal'!H448</f>
        <v>0</v>
      </c>
      <c r="K448" s="47">
        <f>'Encargos e Benefícios'!V447*'Gastos com Pessoal'!H448</f>
        <v>0</v>
      </c>
      <c r="L448" s="47"/>
      <c r="M448" s="165">
        <v>46023</v>
      </c>
      <c r="N448" s="127">
        <v>4.4999999999999998E-2</v>
      </c>
      <c r="O448" s="47">
        <f>('Encargos e Benefícios'!W447+'Gastos com Pessoal'!I448)*N448</f>
        <v>0</v>
      </c>
      <c r="P448" s="47">
        <f>('Encargos e Benefícios'!X447+'Gastos com Pessoal'!J448)*N448</f>
        <v>0</v>
      </c>
      <c r="Q448" s="47">
        <f>('Encargos e Benefícios'!V447+'Gastos com Pessoal'!K448)*'Gastos com Pessoal'!N448</f>
        <v>0</v>
      </c>
      <c r="R448" s="47"/>
      <c r="S448" s="165"/>
      <c r="T448" s="127"/>
      <c r="U448" s="47"/>
      <c r="V448" s="47"/>
      <c r="W448" s="47"/>
      <c r="X448" s="47"/>
      <c r="Y448" s="165"/>
      <c r="Z448" s="127"/>
      <c r="AA448" s="47"/>
      <c r="AB448" s="47"/>
      <c r="AC448" s="47"/>
      <c r="AD448" s="47"/>
      <c r="AE448" s="165"/>
      <c r="AF448" s="127"/>
      <c r="AG448" s="47"/>
      <c r="AH448" s="47"/>
      <c r="AI448" s="47"/>
      <c r="AJ448" s="130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14">
        <f>IF('Encargos e Benefícios'!C447=0,0,'Encargos e Benefícios'!AD447/'Encargos e Benefícios'!C447)</f>
        <v>0</v>
      </c>
      <c r="AO448" s="32">
        <f t="shared" si="6"/>
        <v>0</v>
      </c>
      <c r="AP448" s="31"/>
      <c r="AQ448" s="31"/>
      <c r="AR448" s="203"/>
      <c r="AS448" s="32"/>
    </row>
    <row r="449" spans="1:45" ht="12.75" hidden="1">
      <c r="A449" s="48">
        <v>443</v>
      </c>
      <c r="B449" s="12">
        <f>'Encargos e Benefícios'!B448</f>
        <v>0</v>
      </c>
      <c r="C449" s="10">
        <f>'Encargos e Benefícios'!C448</f>
        <v>0</v>
      </c>
      <c r="D449" s="38"/>
      <c r="E449" s="167"/>
      <c r="F449" s="166"/>
      <c r="G449" s="165"/>
      <c r="H449" s="127"/>
      <c r="I449" s="47">
        <f>'Encargos e Benefícios'!W448*'Gastos com Pessoal'!H449</f>
        <v>0</v>
      </c>
      <c r="J449" s="47">
        <f>'Encargos e Benefícios'!X448*'Gastos com Pessoal'!H449</f>
        <v>0</v>
      </c>
      <c r="K449" s="47">
        <f>'Encargos e Benefícios'!V448*'Gastos com Pessoal'!H449</f>
        <v>0</v>
      </c>
      <c r="L449" s="47"/>
      <c r="M449" s="165">
        <v>46023</v>
      </c>
      <c r="N449" s="127">
        <v>4.4999999999999998E-2</v>
      </c>
      <c r="O449" s="47">
        <f>('Encargos e Benefícios'!W448+'Gastos com Pessoal'!I449)*N449</f>
        <v>0</v>
      </c>
      <c r="P449" s="47">
        <f>('Encargos e Benefícios'!X448+'Gastos com Pessoal'!J449)*N449</f>
        <v>0</v>
      </c>
      <c r="Q449" s="47">
        <f>('Encargos e Benefícios'!V448+'Gastos com Pessoal'!K449)*'Gastos com Pessoal'!N449</f>
        <v>0</v>
      </c>
      <c r="R449" s="47"/>
      <c r="S449" s="165"/>
      <c r="T449" s="127"/>
      <c r="U449" s="47"/>
      <c r="V449" s="47"/>
      <c r="W449" s="47"/>
      <c r="X449" s="47"/>
      <c r="Y449" s="165"/>
      <c r="Z449" s="127"/>
      <c r="AA449" s="47"/>
      <c r="AB449" s="47"/>
      <c r="AC449" s="47"/>
      <c r="AD449" s="47"/>
      <c r="AE449" s="165"/>
      <c r="AF449" s="127"/>
      <c r="AG449" s="47"/>
      <c r="AH449" s="47"/>
      <c r="AI449" s="47"/>
      <c r="AJ449" s="130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14">
        <f>IF('Encargos e Benefícios'!C448=0,0,'Encargos e Benefícios'!AD448/'Encargos e Benefícios'!C448)</f>
        <v>0</v>
      </c>
      <c r="AO449" s="32">
        <f t="shared" si="6"/>
        <v>0</v>
      </c>
      <c r="AP449" s="31"/>
      <c r="AQ449" s="31"/>
      <c r="AR449" s="203"/>
      <c r="AS449" s="32"/>
    </row>
    <row r="450" spans="1:45" ht="12.75" hidden="1">
      <c r="A450" s="48">
        <v>444</v>
      </c>
      <c r="B450" s="12">
        <f>'Encargos e Benefícios'!B449</f>
        <v>0</v>
      </c>
      <c r="C450" s="10">
        <f>'Encargos e Benefícios'!C449</f>
        <v>0</v>
      </c>
      <c r="D450" s="38"/>
      <c r="E450" s="167"/>
      <c r="F450" s="166"/>
      <c r="G450" s="165"/>
      <c r="H450" s="127"/>
      <c r="I450" s="47">
        <f>'Encargos e Benefícios'!W449*'Gastos com Pessoal'!H450</f>
        <v>0</v>
      </c>
      <c r="J450" s="47">
        <f>'Encargos e Benefícios'!X449*'Gastos com Pessoal'!H450</f>
        <v>0</v>
      </c>
      <c r="K450" s="47">
        <f>'Encargos e Benefícios'!V449*'Gastos com Pessoal'!H450</f>
        <v>0</v>
      </c>
      <c r="L450" s="47"/>
      <c r="M450" s="165">
        <v>46023</v>
      </c>
      <c r="N450" s="127">
        <v>4.4999999999999998E-2</v>
      </c>
      <c r="O450" s="47">
        <f>('Encargos e Benefícios'!W449+'Gastos com Pessoal'!I450)*N450</f>
        <v>0</v>
      </c>
      <c r="P450" s="47">
        <f>('Encargos e Benefícios'!X449+'Gastos com Pessoal'!J450)*N450</f>
        <v>0</v>
      </c>
      <c r="Q450" s="47">
        <f>('Encargos e Benefícios'!V449+'Gastos com Pessoal'!K450)*'Gastos com Pessoal'!N450</f>
        <v>0</v>
      </c>
      <c r="R450" s="47"/>
      <c r="S450" s="165"/>
      <c r="T450" s="127"/>
      <c r="U450" s="47"/>
      <c r="V450" s="47"/>
      <c r="W450" s="47"/>
      <c r="X450" s="47"/>
      <c r="Y450" s="165"/>
      <c r="Z450" s="127"/>
      <c r="AA450" s="47"/>
      <c r="AB450" s="47"/>
      <c r="AC450" s="47"/>
      <c r="AD450" s="47"/>
      <c r="AE450" s="165"/>
      <c r="AF450" s="127"/>
      <c r="AG450" s="47"/>
      <c r="AH450" s="47"/>
      <c r="AI450" s="47"/>
      <c r="AJ450" s="130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14">
        <f>IF('Encargos e Benefícios'!C449=0,0,'Encargos e Benefícios'!AD449/'Encargos e Benefícios'!C449)</f>
        <v>0</v>
      </c>
      <c r="AO450" s="32">
        <f t="shared" si="6"/>
        <v>0</v>
      </c>
      <c r="AP450" s="31"/>
      <c r="AQ450" s="31"/>
      <c r="AR450" s="203"/>
      <c r="AS450" s="32"/>
    </row>
    <row r="451" spans="1:45" ht="12.75" hidden="1">
      <c r="A451" s="48">
        <v>445</v>
      </c>
      <c r="B451" s="12">
        <f>'Encargos e Benefícios'!B450</f>
        <v>0</v>
      </c>
      <c r="C451" s="10">
        <f>'Encargos e Benefícios'!C450</f>
        <v>0</v>
      </c>
      <c r="D451" s="38"/>
      <c r="E451" s="167"/>
      <c r="F451" s="166"/>
      <c r="G451" s="165"/>
      <c r="H451" s="127"/>
      <c r="I451" s="47">
        <f>'Encargos e Benefícios'!W450*'Gastos com Pessoal'!H451</f>
        <v>0</v>
      </c>
      <c r="J451" s="47">
        <f>'Encargos e Benefícios'!X450*'Gastos com Pessoal'!H451</f>
        <v>0</v>
      </c>
      <c r="K451" s="47">
        <f>'Encargos e Benefícios'!V450*'Gastos com Pessoal'!H451</f>
        <v>0</v>
      </c>
      <c r="L451" s="47"/>
      <c r="M451" s="165">
        <v>46023</v>
      </c>
      <c r="N451" s="127">
        <v>4.4999999999999998E-2</v>
      </c>
      <c r="O451" s="47">
        <f>('Encargos e Benefícios'!W450+'Gastos com Pessoal'!I451)*N451</f>
        <v>0</v>
      </c>
      <c r="P451" s="47">
        <f>('Encargos e Benefícios'!X450+'Gastos com Pessoal'!J451)*N451</f>
        <v>0</v>
      </c>
      <c r="Q451" s="47">
        <f>('Encargos e Benefícios'!V450+'Gastos com Pessoal'!K451)*'Gastos com Pessoal'!N451</f>
        <v>0</v>
      </c>
      <c r="R451" s="47"/>
      <c r="S451" s="165"/>
      <c r="T451" s="127"/>
      <c r="U451" s="47"/>
      <c r="V451" s="47"/>
      <c r="W451" s="47"/>
      <c r="X451" s="47"/>
      <c r="Y451" s="165"/>
      <c r="Z451" s="127"/>
      <c r="AA451" s="47"/>
      <c r="AB451" s="47"/>
      <c r="AC451" s="47"/>
      <c r="AD451" s="47"/>
      <c r="AE451" s="165"/>
      <c r="AF451" s="127"/>
      <c r="AG451" s="47"/>
      <c r="AH451" s="47"/>
      <c r="AI451" s="47"/>
      <c r="AJ451" s="130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14">
        <f>IF('Encargos e Benefícios'!C450=0,0,'Encargos e Benefícios'!AD450/'Encargos e Benefícios'!C450)</f>
        <v>0</v>
      </c>
      <c r="AO451" s="32">
        <f t="shared" si="6"/>
        <v>0</v>
      </c>
      <c r="AP451" s="31"/>
      <c r="AQ451" s="31"/>
      <c r="AR451" s="203"/>
      <c r="AS451" s="32"/>
    </row>
    <row r="452" spans="1:45" ht="12.75" hidden="1">
      <c r="A452" s="48">
        <v>446</v>
      </c>
      <c r="B452" s="12">
        <f>'Encargos e Benefícios'!B451</f>
        <v>0</v>
      </c>
      <c r="C452" s="10">
        <f>'Encargos e Benefícios'!C451</f>
        <v>0</v>
      </c>
      <c r="D452" s="38"/>
      <c r="E452" s="167"/>
      <c r="F452" s="166"/>
      <c r="G452" s="165"/>
      <c r="H452" s="127"/>
      <c r="I452" s="47">
        <f>'Encargos e Benefícios'!W451*'Gastos com Pessoal'!H452</f>
        <v>0</v>
      </c>
      <c r="J452" s="47">
        <f>'Encargos e Benefícios'!X451*'Gastos com Pessoal'!H452</f>
        <v>0</v>
      </c>
      <c r="K452" s="47">
        <f>'Encargos e Benefícios'!V451*'Gastos com Pessoal'!H452</f>
        <v>0</v>
      </c>
      <c r="L452" s="47"/>
      <c r="M452" s="165">
        <v>46023</v>
      </c>
      <c r="N452" s="127">
        <v>4.4999999999999998E-2</v>
      </c>
      <c r="O452" s="47">
        <f>('Encargos e Benefícios'!W451+'Gastos com Pessoal'!I452)*N452</f>
        <v>0</v>
      </c>
      <c r="P452" s="47">
        <f>('Encargos e Benefícios'!X451+'Gastos com Pessoal'!J452)*N452</f>
        <v>0</v>
      </c>
      <c r="Q452" s="47">
        <f>('Encargos e Benefícios'!V451+'Gastos com Pessoal'!K452)*'Gastos com Pessoal'!N452</f>
        <v>0</v>
      </c>
      <c r="R452" s="47"/>
      <c r="S452" s="165"/>
      <c r="T452" s="127"/>
      <c r="U452" s="47"/>
      <c r="V452" s="47"/>
      <c r="W452" s="47"/>
      <c r="X452" s="47"/>
      <c r="Y452" s="165"/>
      <c r="Z452" s="127"/>
      <c r="AA452" s="47"/>
      <c r="AB452" s="47"/>
      <c r="AC452" s="47"/>
      <c r="AD452" s="47"/>
      <c r="AE452" s="165"/>
      <c r="AF452" s="127"/>
      <c r="AG452" s="47"/>
      <c r="AH452" s="47"/>
      <c r="AI452" s="47"/>
      <c r="AJ452" s="130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14">
        <f>IF('Encargos e Benefícios'!C451=0,0,'Encargos e Benefícios'!AD451/'Encargos e Benefícios'!C451)</f>
        <v>0</v>
      </c>
      <c r="AO452" s="32">
        <f t="shared" si="6"/>
        <v>0</v>
      </c>
      <c r="AP452" s="31"/>
      <c r="AQ452" s="31"/>
      <c r="AR452" s="203"/>
      <c r="AS452" s="32"/>
    </row>
    <row r="453" spans="1:45" ht="12.75" hidden="1">
      <c r="A453" s="48">
        <v>447</v>
      </c>
      <c r="B453" s="12">
        <f>'Encargos e Benefícios'!B452</f>
        <v>0</v>
      </c>
      <c r="C453" s="10">
        <f>'Encargos e Benefícios'!C452</f>
        <v>0</v>
      </c>
      <c r="D453" s="38"/>
      <c r="E453" s="167"/>
      <c r="F453" s="166"/>
      <c r="G453" s="165"/>
      <c r="H453" s="127"/>
      <c r="I453" s="47">
        <f>'Encargos e Benefícios'!W452*'Gastos com Pessoal'!H453</f>
        <v>0</v>
      </c>
      <c r="J453" s="47">
        <f>'Encargos e Benefícios'!X452*'Gastos com Pessoal'!H453</f>
        <v>0</v>
      </c>
      <c r="K453" s="47">
        <f>'Encargos e Benefícios'!V452*'Gastos com Pessoal'!H453</f>
        <v>0</v>
      </c>
      <c r="L453" s="47"/>
      <c r="M453" s="165">
        <v>46023</v>
      </c>
      <c r="N453" s="127">
        <v>4.4999999999999998E-2</v>
      </c>
      <c r="O453" s="47">
        <f>('Encargos e Benefícios'!W452+'Gastos com Pessoal'!I453)*N453</f>
        <v>0</v>
      </c>
      <c r="P453" s="47">
        <f>('Encargos e Benefícios'!X452+'Gastos com Pessoal'!J453)*N453</f>
        <v>0</v>
      </c>
      <c r="Q453" s="47">
        <f>('Encargos e Benefícios'!V452+'Gastos com Pessoal'!K453)*'Gastos com Pessoal'!N453</f>
        <v>0</v>
      </c>
      <c r="R453" s="47"/>
      <c r="S453" s="165"/>
      <c r="T453" s="127"/>
      <c r="U453" s="47"/>
      <c r="V453" s="47"/>
      <c r="W453" s="47"/>
      <c r="X453" s="47"/>
      <c r="Y453" s="165"/>
      <c r="Z453" s="127"/>
      <c r="AA453" s="47"/>
      <c r="AB453" s="47"/>
      <c r="AC453" s="47"/>
      <c r="AD453" s="47"/>
      <c r="AE453" s="165"/>
      <c r="AF453" s="127"/>
      <c r="AG453" s="47"/>
      <c r="AH453" s="47"/>
      <c r="AI453" s="47"/>
      <c r="AJ453" s="130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14">
        <f>IF('Encargos e Benefícios'!C452=0,0,'Encargos e Benefícios'!AD452/'Encargos e Benefícios'!C452)</f>
        <v>0</v>
      </c>
      <c r="AO453" s="32">
        <f t="shared" si="6"/>
        <v>0</v>
      </c>
      <c r="AP453" s="31"/>
      <c r="AQ453" s="31"/>
      <c r="AR453" s="203"/>
      <c r="AS453" s="32"/>
    </row>
    <row r="454" spans="1:45" ht="12.75" hidden="1">
      <c r="A454" s="48">
        <v>448</v>
      </c>
      <c r="B454" s="12">
        <f>'Encargos e Benefícios'!B453</f>
        <v>0</v>
      </c>
      <c r="C454" s="10">
        <f>'Encargos e Benefícios'!C453</f>
        <v>0</v>
      </c>
      <c r="D454" s="38"/>
      <c r="E454" s="167"/>
      <c r="F454" s="166"/>
      <c r="G454" s="165"/>
      <c r="H454" s="127"/>
      <c r="I454" s="47">
        <f>'Encargos e Benefícios'!W453*'Gastos com Pessoal'!H454</f>
        <v>0</v>
      </c>
      <c r="J454" s="47">
        <f>'Encargos e Benefícios'!X453*'Gastos com Pessoal'!H454</f>
        <v>0</v>
      </c>
      <c r="K454" s="47">
        <f>'Encargos e Benefícios'!V453*'Gastos com Pessoal'!H454</f>
        <v>0</v>
      </c>
      <c r="L454" s="47"/>
      <c r="M454" s="165">
        <v>46023</v>
      </c>
      <c r="N454" s="127">
        <v>4.4999999999999998E-2</v>
      </c>
      <c r="O454" s="47">
        <f>('Encargos e Benefícios'!W453+'Gastos com Pessoal'!I454)*N454</f>
        <v>0</v>
      </c>
      <c r="P454" s="47">
        <f>('Encargos e Benefícios'!X453+'Gastos com Pessoal'!J454)*N454</f>
        <v>0</v>
      </c>
      <c r="Q454" s="47">
        <f>('Encargos e Benefícios'!V453+'Gastos com Pessoal'!K454)*'Gastos com Pessoal'!N454</f>
        <v>0</v>
      </c>
      <c r="R454" s="47"/>
      <c r="S454" s="165"/>
      <c r="T454" s="127"/>
      <c r="U454" s="47"/>
      <c r="V454" s="47"/>
      <c r="W454" s="47"/>
      <c r="X454" s="47"/>
      <c r="Y454" s="165"/>
      <c r="Z454" s="127"/>
      <c r="AA454" s="47"/>
      <c r="AB454" s="47"/>
      <c r="AC454" s="47"/>
      <c r="AD454" s="47"/>
      <c r="AE454" s="165"/>
      <c r="AF454" s="127"/>
      <c r="AG454" s="47"/>
      <c r="AH454" s="47"/>
      <c r="AI454" s="47"/>
      <c r="AJ454" s="130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14">
        <f>IF('Encargos e Benefícios'!C453=0,0,'Encargos e Benefícios'!AD453/'Encargos e Benefícios'!C453)</f>
        <v>0</v>
      </c>
      <c r="AO454" s="32">
        <f t="shared" si="6"/>
        <v>0</v>
      </c>
      <c r="AP454" s="31"/>
      <c r="AQ454" s="31"/>
      <c r="AR454" s="203"/>
      <c r="AS454" s="32"/>
    </row>
    <row r="455" spans="1:45" ht="12.75" hidden="1">
      <c r="A455" s="48">
        <v>449</v>
      </c>
      <c r="B455" s="12">
        <f>'Encargos e Benefícios'!B454</f>
        <v>0</v>
      </c>
      <c r="C455" s="10">
        <f>'Encargos e Benefícios'!C454</f>
        <v>0</v>
      </c>
      <c r="D455" s="38"/>
      <c r="E455" s="167"/>
      <c r="F455" s="166"/>
      <c r="G455" s="165"/>
      <c r="H455" s="127"/>
      <c r="I455" s="47">
        <f>'Encargos e Benefícios'!W454*'Gastos com Pessoal'!H455</f>
        <v>0</v>
      </c>
      <c r="J455" s="47">
        <f>'Encargos e Benefícios'!X454*'Gastos com Pessoal'!H455</f>
        <v>0</v>
      </c>
      <c r="K455" s="47">
        <f>'Encargos e Benefícios'!V454*'Gastos com Pessoal'!H455</f>
        <v>0</v>
      </c>
      <c r="L455" s="47"/>
      <c r="M455" s="165">
        <v>46023</v>
      </c>
      <c r="N455" s="127">
        <v>4.4999999999999998E-2</v>
      </c>
      <c r="O455" s="47">
        <f>('Encargos e Benefícios'!W454+'Gastos com Pessoal'!I455)*N455</f>
        <v>0</v>
      </c>
      <c r="P455" s="47">
        <f>('Encargos e Benefícios'!X454+'Gastos com Pessoal'!J455)*N455</f>
        <v>0</v>
      </c>
      <c r="Q455" s="47">
        <f>('Encargos e Benefícios'!V454+'Gastos com Pessoal'!K455)*'Gastos com Pessoal'!N455</f>
        <v>0</v>
      </c>
      <c r="R455" s="47"/>
      <c r="S455" s="165"/>
      <c r="T455" s="127"/>
      <c r="U455" s="47"/>
      <c r="V455" s="47"/>
      <c r="W455" s="47"/>
      <c r="X455" s="47"/>
      <c r="Y455" s="165"/>
      <c r="Z455" s="127"/>
      <c r="AA455" s="47"/>
      <c r="AB455" s="47"/>
      <c r="AC455" s="47"/>
      <c r="AD455" s="47"/>
      <c r="AE455" s="165"/>
      <c r="AF455" s="127"/>
      <c r="AG455" s="47"/>
      <c r="AH455" s="47"/>
      <c r="AI455" s="47"/>
      <c r="AJ455" s="130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14">
        <f>IF('Encargos e Benefícios'!C454=0,0,'Encargos e Benefícios'!AD454/'Encargos e Benefícios'!C454)</f>
        <v>0</v>
      </c>
      <c r="AO455" s="32">
        <f t="shared" si="6"/>
        <v>0</v>
      </c>
      <c r="AP455" s="31"/>
      <c r="AQ455" s="31"/>
      <c r="AR455" s="203"/>
      <c r="AS455" s="32"/>
    </row>
    <row r="456" spans="1:45" ht="12.75" hidden="1">
      <c r="A456" s="48">
        <v>450</v>
      </c>
      <c r="B456" s="12">
        <f>'Encargos e Benefícios'!B455</f>
        <v>0</v>
      </c>
      <c r="C456" s="10">
        <f>'Encargos e Benefícios'!C455</f>
        <v>0</v>
      </c>
      <c r="D456" s="38"/>
      <c r="E456" s="167"/>
      <c r="F456" s="166"/>
      <c r="G456" s="165"/>
      <c r="H456" s="127"/>
      <c r="I456" s="47">
        <f>'Encargos e Benefícios'!W455*'Gastos com Pessoal'!H456</f>
        <v>0</v>
      </c>
      <c r="J456" s="47">
        <f>'Encargos e Benefícios'!X455*'Gastos com Pessoal'!H456</f>
        <v>0</v>
      </c>
      <c r="K456" s="47">
        <f>'Encargos e Benefícios'!V455*'Gastos com Pessoal'!H456</f>
        <v>0</v>
      </c>
      <c r="L456" s="47"/>
      <c r="M456" s="165">
        <v>46023</v>
      </c>
      <c r="N456" s="127">
        <v>4.4999999999999998E-2</v>
      </c>
      <c r="O456" s="47">
        <f>('Encargos e Benefícios'!W455+'Gastos com Pessoal'!I456)*N456</f>
        <v>0</v>
      </c>
      <c r="P456" s="47">
        <f>('Encargos e Benefícios'!X455+'Gastos com Pessoal'!J456)*N456</f>
        <v>0</v>
      </c>
      <c r="Q456" s="47">
        <f>('Encargos e Benefícios'!V455+'Gastos com Pessoal'!K456)*'Gastos com Pessoal'!N456</f>
        <v>0</v>
      </c>
      <c r="R456" s="47"/>
      <c r="S456" s="165"/>
      <c r="T456" s="127"/>
      <c r="U456" s="47"/>
      <c r="V456" s="47"/>
      <c r="W456" s="47"/>
      <c r="X456" s="47"/>
      <c r="Y456" s="165"/>
      <c r="Z456" s="127"/>
      <c r="AA456" s="47"/>
      <c r="AB456" s="47"/>
      <c r="AC456" s="47"/>
      <c r="AD456" s="47"/>
      <c r="AE456" s="165"/>
      <c r="AF456" s="127"/>
      <c r="AG456" s="47"/>
      <c r="AH456" s="47"/>
      <c r="AI456" s="47"/>
      <c r="AJ456" s="130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14">
        <f>IF('Encargos e Benefícios'!C455=0,0,'Encargos e Benefícios'!AD455/'Encargos e Benefícios'!C455)</f>
        <v>0</v>
      </c>
      <c r="AO456" s="32">
        <f t="shared" si="6"/>
        <v>0</v>
      </c>
      <c r="AP456" s="31"/>
      <c r="AQ456" s="31"/>
      <c r="AR456" s="203"/>
      <c r="AS456" s="32"/>
    </row>
    <row r="457" spans="1:45" ht="12.75" hidden="1">
      <c r="A457" s="48">
        <v>451</v>
      </c>
      <c r="B457" s="12">
        <f>'Encargos e Benefícios'!B456</f>
        <v>0</v>
      </c>
      <c r="C457" s="10">
        <f>'Encargos e Benefícios'!C456</f>
        <v>0</v>
      </c>
      <c r="D457" s="38"/>
      <c r="E457" s="167"/>
      <c r="F457" s="166"/>
      <c r="G457" s="165"/>
      <c r="H457" s="127"/>
      <c r="I457" s="47">
        <f>'Encargos e Benefícios'!W456*'Gastos com Pessoal'!H457</f>
        <v>0</v>
      </c>
      <c r="J457" s="47">
        <f>'Encargos e Benefícios'!X456*'Gastos com Pessoal'!H457</f>
        <v>0</v>
      </c>
      <c r="K457" s="47">
        <f>'Encargos e Benefícios'!V456*'Gastos com Pessoal'!H457</f>
        <v>0</v>
      </c>
      <c r="L457" s="47"/>
      <c r="M457" s="165">
        <v>46023</v>
      </c>
      <c r="N457" s="127">
        <v>4.4999999999999998E-2</v>
      </c>
      <c r="O457" s="47">
        <f>('Encargos e Benefícios'!W456+'Gastos com Pessoal'!I457)*N457</f>
        <v>0</v>
      </c>
      <c r="P457" s="47">
        <f>('Encargos e Benefícios'!X456+'Gastos com Pessoal'!J457)*N457</f>
        <v>0</v>
      </c>
      <c r="Q457" s="47">
        <f>('Encargos e Benefícios'!V456+'Gastos com Pessoal'!K457)*'Gastos com Pessoal'!N457</f>
        <v>0</v>
      </c>
      <c r="R457" s="47"/>
      <c r="S457" s="165"/>
      <c r="T457" s="127"/>
      <c r="U457" s="47"/>
      <c r="V457" s="47"/>
      <c r="W457" s="47"/>
      <c r="X457" s="47"/>
      <c r="Y457" s="165"/>
      <c r="Z457" s="127"/>
      <c r="AA457" s="47"/>
      <c r="AB457" s="47"/>
      <c r="AC457" s="47"/>
      <c r="AD457" s="47"/>
      <c r="AE457" s="165"/>
      <c r="AF457" s="127"/>
      <c r="AG457" s="47"/>
      <c r="AH457" s="47"/>
      <c r="AI457" s="47"/>
      <c r="AJ457" s="130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14">
        <f>IF('Encargos e Benefícios'!C456=0,0,'Encargos e Benefícios'!AD456/'Encargos e Benefícios'!C456)</f>
        <v>0</v>
      </c>
      <c r="AO457" s="32">
        <f t="shared" ref="AO457:AO506" si="7">SUM(AP457:AQ457)/2</f>
        <v>0</v>
      </c>
      <c r="AP457" s="31"/>
      <c r="AQ457" s="31"/>
      <c r="AR457" s="203"/>
      <c r="AS457" s="32"/>
    </row>
    <row r="458" spans="1:45" ht="12.75" hidden="1">
      <c r="A458" s="48">
        <v>452</v>
      </c>
      <c r="B458" s="12">
        <f>'Encargos e Benefícios'!B457</f>
        <v>0</v>
      </c>
      <c r="C458" s="10">
        <f>'Encargos e Benefícios'!C457</f>
        <v>0</v>
      </c>
      <c r="D458" s="38"/>
      <c r="E458" s="167"/>
      <c r="F458" s="166"/>
      <c r="G458" s="165"/>
      <c r="H458" s="127"/>
      <c r="I458" s="47">
        <f>'Encargos e Benefícios'!W457*'Gastos com Pessoal'!H458</f>
        <v>0</v>
      </c>
      <c r="J458" s="47">
        <f>'Encargos e Benefícios'!X457*'Gastos com Pessoal'!H458</f>
        <v>0</v>
      </c>
      <c r="K458" s="47">
        <f>'Encargos e Benefícios'!V457*'Gastos com Pessoal'!H458</f>
        <v>0</v>
      </c>
      <c r="L458" s="47"/>
      <c r="M458" s="165">
        <v>46023</v>
      </c>
      <c r="N458" s="127">
        <v>4.4999999999999998E-2</v>
      </c>
      <c r="O458" s="47">
        <f>('Encargos e Benefícios'!W457+'Gastos com Pessoal'!I458)*N458</f>
        <v>0</v>
      </c>
      <c r="P458" s="47">
        <f>('Encargos e Benefícios'!X457+'Gastos com Pessoal'!J458)*N458</f>
        <v>0</v>
      </c>
      <c r="Q458" s="47">
        <f>('Encargos e Benefícios'!V457+'Gastos com Pessoal'!K458)*'Gastos com Pessoal'!N458</f>
        <v>0</v>
      </c>
      <c r="R458" s="47"/>
      <c r="S458" s="165"/>
      <c r="T458" s="127"/>
      <c r="U458" s="47"/>
      <c r="V458" s="47"/>
      <c r="W458" s="47"/>
      <c r="X458" s="47"/>
      <c r="Y458" s="165"/>
      <c r="Z458" s="127"/>
      <c r="AA458" s="47"/>
      <c r="AB458" s="47"/>
      <c r="AC458" s="47"/>
      <c r="AD458" s="47"/>
      <c r="AE458" s="165"/>
      <c r="AF458" s="127"/>
      <c r="AG458" s="47"/>
      <c r="AH458" s="47"/>
      <c r="AI458" s="47"/>
      <c r="AJ458" s="130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14">
        <f>IF('Encargos e Benefícios'!C457=0,0,'Encargos e Benefícios'!AD457/'Encargos e Benefícios'!C457)</f>
        <v>0</v>
      </c>
      <c r="AO458" s="32">
        <f t="shared" si="7"/>
        <v>0</v>
      </c>
      <c r="AP458" s="31"/>
      <c r="AQ458" s="31"/>
      <c r="AR458" s="203"/>
      <c r="AS458" s="32"/>
    </row>
    <row r="459" spans="1:45" ht="12.75" hidden="1">
      <c r="A459" s="48">
        <v>453</v>
      </c>
      <c r="B459" s="12">
        <f>'Encargos e Benefícios'!B458</f>
        <v>0</v>
      </c>
      <c r="C459" s="10">
        <f>'Encargos e Benefícios'!C458</f>
        <v>0</v>
      </c>
      <c r="D459" s="38"/>
      <c r="E459" s="167"/>
      <c r="F459" s="166"/>
      <c r="G459" s="165"/>
      <c r="H459" s="127"/>
      <c r="I459" s="47">
        <f>'Encargos e Benefícios'!W458*'Gastos com Pessoal'!H459</f>
        <v>0</v>
      </c>
      <c r="J459" s="47">
        <f>'Encargos e Benefícios'!X458*'Gastos com Pessoal'!H459</f>
        <v>0</v>
      </c>
      <c r="K459" s="47">
        <f>'Encargos e Benefícios'!V458*'Gastos com Pessoal'!H459</f>
        <v>0</v>
      </c>
      <c r="L459" s="47"/>
      <c r="M459" s="165">
        <v>46023</v>
      </c>
      <c r="N459" s="127">
        <v>4.4999999999999998E-2</v>
      </c>
      <c r="O459" s="47">
        <f>('Encargos e Benefícios'!W458+'Gastos com Pessoal'!I459)*N459</f>
        <v>0</v>
      </c>
      <c r="P459" s="47">
        <f>('Encargos e Benefícios'!X458+'Gastos com Pessoal'!J459)*N459</f>
        <v>0</v>
      </c>
      <c r="Q459" s="47">
        <f>('Encargos e Benefícios'!V458+'Gastos com Pessoal'!K459)*'Gastos com Pessoal'!N459</f>
        <v>0</v>
      </c>
      <c r="R459" s="47"/>
      <c r="S459" s="165"/>
      <c r="T459" s="127"/>
      <c r="U459" s="47"/>
      <c r="V459" s="47"/>
      <c r="W459" s="47"/>
      <c r="X459" s="47"/>
      <c r="Y459" s="165"/>
      <c r="Z459" s="127"/>
      <c r="AA459" s="47"/>
      <c r="AB459" s="47"/>
      <c r="AC459" s="47"/>
      <c r="AD459" s="47"/>
      <c r="AE459" s="165"/>
      <c r="AF459" s="127"/>
      <c r="AG459" s="47"/>
      <c r="AH459" s="47"/>
      <c r="AI459" s="47"/>
      <c r="AJ459" s="130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14">
        <f>IF('Encargos e Benefícios'!C458=0,0,'Encargos e Benefícios'!AD458/'Encargos e Benefícios'!C458)</f>
        <v>0</v>
      </c>
      <c r="AO459" s="32">
        <f t="shared" si="7"/>
        <v>0</v>
      </c>
      <c r="AP459" s="31"/>
      <c r="AQ459" s="31"/>
      <c r="AR459" s="203"/>
      <c r="AS459" s="32"/>
    </row>
    <row r="460" spans="1:45" ht="12.75" hidden="1">
      <c r="A460" s="48">
        <v>454</v>
      </c>
      <c r="B460" s="12">
        <f>'Encargos e Benefícios'!B459</f>
        <v>0</v>
      </c>
      <c r="C460" s="10">
        <f>'Encargos e Benefícios'!C459</f>
        <v>0</v>
      </c>
      <c r="D460" s="38"/>
      <c r="E460" s="167"/>
      <c r="F460" s="166"/>
      <c r="G460" s="165"/>
      <c r="H460" s="127"/>
      <c r="I460" s="47">
        <f>'Encargos e Benefícios'!W459*'Gastos com Pessoal'!H460</f>
        <v>0</v>
      </c>
      <c r="J460" s="47">
        <f>'Encargos e Benefícios'!X459*'Gastos com Pessoal'!H460</f>
        <v>0</v>
      </c>
      <c r="K460" s="47">
        <f>'Encargos e Benefícios'!V459*'Gastos com Pessoal'!H460</f>
        <v>0</v>
      </c>
      <c r="L460" s="47"/>
      <c r="M460" s="165">
        <v>46023</v>
      </c>
      <c r="N460" s="127">
        <v>4.4999999999999998E-2</v>
      </c>
      <c r="O460" s="47">
        <f>('Encargos e Benefícios'!W459+'Gastos com Pessoal'!I460)*N460</f>
        <v>0</v>
      </c>
      <c r="P460" s="47">
        <f>('Encargos e Benefícios'!X459+'Gastos com Pessoal'!J460)*N460</f>
        <v>0</v>
      </c>
      <c r="Q460" s="47">
        <f>('Encargos e Benefícios'!V459+'Gastos com Pessoal'!K460)*'Gastos com Pessoal'!N460</f>
        <v>0</v>
      </c>
      <c r="R460" s="47"/>
      <c r="S460" s="165"/>
      <c r="T460" s="127"/>
      <c r="U460" s="47"/>
      <c r="V460" s="47"/>
      <c r="W460" s="47"/>
      <c r="X460" s="47"/>
      <c r="Y460" s="165"/>
      <c r="Z460" s="127"/>
      <c r="AA460" s="47"/>
      <c r="AB460" s="47"/>
      <c r="AC460" s="47"/>
      <c r="AD460" s="47"/>
      <c r="AE460" s="165"/>
      <c r="AF460" s="127"/>
      <c r="AG460" s="47"/>
      <c r="AH460" s="47"/>
      <c r="AI460" s="47"/>
      <c r="AJ460" s="130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14">
        <f>IF('Encargos e Benefícios'!C459=0,0,'Encargos e Benefícios'!AD459/'Encargos e Benefícios'!C459)</f>
        <v>0</v>
      </c>
      <c r="AO460" s="32">
        <f t="shared" si="7"/>
        <v>0</v>
      </c>
      <c r="AP460" s="31"/>
      <c r="AQ460" s="31"/>
      <c r="AR460" s="203"/>
      <c r="AS460" s="32"/>
    </row>
    <row r="461" spans="1:45" ht="12.75" hidden="1">
      <c r="A461" s="48">
        <v>455</v>
      </c>
      <c r="B461" s="12">
        <f>'Encargos e Benefícios'!B460</f>
        <v>0</v>
      </c>
      <c r="C461" s="10">
        <f>'Encargos e Benefícios'!C460</f>
        <v>0</v>
      </c>
      <c r="D461" s="38"/>
      <c r="E461" s="167"/>
      <c r="F461" s="166"/>
      <c r="G461" s="165"/>
      <c r="H461" s="127"/>
      <c r="I461" s="47">
        <f>'Encargos e Benefícios'!W460*'Gastos com Pessoal'!H461</f>
        <v>0</v>
      </c>
      <c r="J461" s="47">
        <f>'Encargos e Benefícios'!X460*'Gastos com Pessoal'!H461</f>
        <v>0</v>
      </c>
      <c r="K461" s="47">
        <f>'Encargos e Benefícios'!V460*'Gastos com Pessoal'!H461</f>
        <v>0</v>
      </c>
      <c r="L461" s="47"/>
      <c r="M461" s="165">
        <v>46023</v>
      </c>
      <c r="N461" s="127">
        <v>4.4999999999999998E-2</v>
      </c>
      <c r="O461" s="47">
        <f>('Encargos e Benefícios'!W460+'Gastos com Pessoal'!I461)*N461</f>
        <v>0</v>
      </c>
      <c r="P461" s="47">
        <f>('Encargos e Benefícios'!X460+'Gastos com Pessoal'!J461)*N461</f>
        <v>0</v>
      </c>
      <c r="Q461" s="47">
        <f>('Encargos e Benefícios'!V460+'Gastos com Pessoal'!K461)*'Gastos com Pessoal'!N461</f>
        <v>0</v>
      </c>
      <c r="R461" s="47"/>
      <c r="S461" s="165"/>
      <c r="T461" s="127"/>
      <c r="U461" s="47"/>
      <c r="V461" s="47"/>
      <c r="W461" s="47"/>
      <c r="X461" s="47"/>
      <c r="Y461" s="165"/>
      <c r="Z461" s="127"/>
      <c r="AA461" s="47"/>
      <c r="AB461" s="47"/>
      <c r="AC461" s="47"/>
      <c r="AD461" s="47"/>
      <c r="AE461" s="165"/>
      <c r="AF461" s="127"/>
      <c r="AG461" s="47"/>
      <c r="AH461" s="47"/>
      <c r="AI461" s="47"/>
      <c r="AJ461" s="130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14">
        <f>IF('Encargos e Benefícios'!C460=0,0,'Encargos e Benefícios'!AD460/'Encargos e Benefícios'!C460)</f>
        <v>0</v>
      </c>
      <c r="AO461" s="32">
        <f t="shared" si="7"/>
        <v>0</v>
      </c>
      <c r="AP461" s="31"/>
      <c r="AQ461" s="31"/>
      <c r="AR461" s="203"/>
      <c r="AS461" s="32"/>
    </row>
    <row r="462" spans="1:45" ht="12.75" hidden="1">
      <c r="A462" s="48">
        <v>456</v>
      </c>
      <c r="B462" s="12">
        <f>'Encargos e Benefícios'!B461</f>
        <v>0</v>
      </c>
      <c r="C462" s="10">
        <f>'Encargos e Benefícios'!C461</f>
        <v>0</v>
      </c>
      <c r="D462" s="38"/>
      <c r="E462" s="167"/>
      <c r="F462" s="166"/>
      <c r="G462" s="165"/>
      <c r="H462" s="127"/>
      <c r="I462" s="47">
        <f>'Encargos e Benefícios'!W461*'Gastos com Pessoal'!H462</f>
        <v>0</v>
      </c>
      <c r="J462" s="47">
        <f>'Encargos e Benefícios'!X461*'Gastos com Pessoal'!H462</f>
        <v>0</v>
      </c>
      <c r="K462" s="47">
        <f>'Encargos e Benefícios'!V461*'Gastos com Pessoal'!H462</f>
        <v>0</v>
      </c>
      <c r="L462" s="47"/>
      <c r="M462" s="165">
        <v>46023</v>
      </c>
      <c r="N462" s="127">
        <v>4.4999999999999998E-2</v>
      </c>
      <c r="O462" s="47">
        <f>('Encargos e Benefícios'!W461+'Gastos com Pessoal'!I462)*N462</f>
        <v>0</v>
      </c>
      <c r="P462" s="47">
        <f>('Encargos e Benefícios'!X461+'Gastos com Pessoal'!J462)*N462</f>
        <v>0</v>
      </c>
      <c r="Q462" s="47">
        <f>('Encargos e Benefícios'!V461+'Gastos com Pessoal'!K462)*'Gastos com Pessoal'!N462</f>
        <v>0</v>
      </c>
      <c r="R462" s="47"/>
      <c r="S462" s="165"/>
      <c r="T462" s="127"/>
      <c r="U462" s="47"/>
      <c r="V462" s="47"/>
      <c r="W462" s="47"/>
      <c r="X462" s="47"/>
      <c r="Y462" s="165"/>
      <c r="Z462" s="127"/>
      <c r="AA462" s="47"/>
      <c r="AB462" s="47"/>
      <c r="AC462" s="47"/>
      <c r="AD462" s="47"/>
      <c r="AE462" s="165"/>
      <c r="AF462" s="127"/>
      <c r="AG462" s="47"/>
      <c r="AH462" s="47"/>
      <c r="AI462" s="47"/>
      <c r="AJ462" s="130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14">
        <f>IF('Encargos e Benefícios'!C461=0,0,'Encargos e Benefícios'!AD461/'Encargos e Benefícios'!C461)</f>
        <v>0</v>
      </c>
      <c r="AO462" s="32">
        <f t="shared" si="7"/>
        <v>0</v>
      </c>
      <c r="AP462" s="31"/>
      <c r="AQ462" s="31"/>
      <c r="AR462" s="203"/>
      <c r="AS462" s="32"/>
    </row>
    <row r="463" spans="1:45" ht="12.75" hidden="1">
      <c r="A463" s="48">
        <v>457</v>
      </c>
      <c r="B463" s="12">
        <f>'Encargos e Benefícios'!B462</f>
        <v>0</v>
      </c>
      <c r="C463" s="10">
        <f>'Encargos e Benefícios'!C462</f>
        <v>0</v>
      </c>
      <c r="D463" s="38"/>
      <c r="E463" s="167"/>
      <c r="F463" s="166"/>
      <c r="G463" s="165"/>
      <c r="H463" s="127"/>
      <c r="I463" s="47">
        <f>'Encargos e Benefícios'!W462*'Gastos com Pessoal'!H463</f>
        <v>0</v>
      </c>
      <c r="J463" s="47">
        <f>'Encargos e Benefícios'!X462*'Gastos com Pessoal'!H463</f>
        <v>0</v>
      </c>
      <c r="K463" s="47">
        <f>'Encargos e Benefícios'!V462*'Gastos com Pessoal'!H463</f>
        <v>0</v>
      </c>
      <c r="L463" s="47"/>
      <c r="M463" s="165">
        <v>46023</v>
      </c>
      <c r="N463" s="127">
        <v>4.4999999999999998E-2</v>
      </c>
      <c r="O463" s="47">
        <f>('Encargos e Benefícios'!W462+'Gastos com Pessoal'!I463)*N463</f>
        <v>0</v>
      </c>
      <c r="P463" s="47">
        <f>('Encargos e Benefícios'!X462+'Gastos com Pessoal'!J463)*N463</f>
        <v>0</v>
      </c>
      <c r="Q463" s="47">
        <f>('Encargos e Benefícios'!V462+'Gastos com Pessoal'!K463)*'Gastos com Pessoal'!N463</f>
        <v>0</v>
      </c>
      <c r="R463" s="47"/>
      <c r="S463" s="165"/>
      <c r="T463" s="127"/>
      <c r="U463" s="47"/>
      <c r="V463" s="47"/>
      <c r="W463" s="47"/>
      <c r="X463" s="47"/>
      <c r="Y463" s="165"/>
      <c r="Z463" s="127"/>
      <c r="AA463" s="47"/>
      <c r="AB463" s="47"/>
      <c r="AC463" s="47"/>
      <c r="AD463" s="47"/>
      <c r="AE463" s="165"/>
      <c r="AF463" s="127"/>
      <c r="AG463" s="47"/>
      <c r="AH463" s="47"/>
      <c r="AI463" s="47"/>
      <c r="AJ463" s="130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14">
        <f>IF('Encargos e Benefícios'!C462=0,0,'Encargos e Benefícios'!AD462/'Encargos e Benefícios'!C462)</f>
        <v>0</v>
      </c>
      <c r="AO463" s="32">
        <f t="shared" si="7"/>
        <v>0</v>
      </c>
      <c r="AP463" s="31"/>
      <c r="AQ463" s="31"/>
      <c r="AR463" s="203"/>
      <c r="AS463" s="32"/>
    </row>
    <row r="464" spans="1:45" ht="12.75" hidden="1">
      <c r="A464" s="48">
        <v>458</v>
      </c>
      <c r="B464" s="12">
        <f>'Encargos e Benefícios'!B463</f>
        <v>0</v>
      </c>
      <c r="C464" s="10">
        <f>'Encargos e Benefícios'!C463</f>
        <v>0</v>
      </c>
      <c r="D464" s="38"/>
      <c r="E464" s="167"/>
      <c r="F464" s="166"/>
      <c r="G464" s="165"/>
      <c r="H464" s="127"/>
      <c r="I464" s="47">
        <f>'Encargos e Benefícios'!W463*'Gastos com Pessoal'!H464</f>
        <v>0</v>
      </c>
      <c r="J464" s="47">
        <f>'Encargos e Benefícios'!X463*'Gastos com Pessoal'!H464</f>
        <v>0</v>
      </c>
      <c r="K464" s="47">
        <f>'Encargos e Benefícios'!V463*'Gastos com Pessoal'!H464</f>
        <v>0</v>
      </c>
      <c r="L464" s="47"/>
      <c r="M464" s="165">
        <v>46023</v>
      </c>
      <c r="N464" s="127">
        <v>4.4999999999999998E-2</v>
      </c>
      <c r="O464" s="47">
        <f>('Encargos e Benefícios'!W463+'Gastos com Pessoal'!I464)*N464</f>
        <v>0</v>
      </c>
      <c r="P464" s="47">
        <f>('Encargos e Benefícios'!X463+'Gastos com Pessoal'!J464)*N464</f>
        <v>0</v>
      </c>
      <c r="Q464" s="47">
        <f>('Encargos e Benefícios'!V463+'Gastos com Pessoal'!K464)*'Gastos com Pessoal'!N464</f>
        <v>0</v>
      </c>
      <c r="R464" s="47"/>
      <c r="S464" s="165"/>
      <c r="T464" s="127"/>
      <c r="U464" s="47"/>
      <c r="V464" s="47"/>
      <c r="W464" s="47"/>
      <c r="X464" s="47"/>
      <c r="Y464" s="165"/>
      <c r="Z464" s="127"/>
      <c r="AA464" s="47"/>
      <c r="AB464" s="47"/>
      <c r="AC464" s="47"/>
      <c r="AD464" s="47"/>
      <c r="AE464" s="165"/>
      <c r="AF464" s="127"/>
      <c r="AG464" s="47"/>
      <c r="AH464" s="47"/>
      <c r="AI464" s="47"/>
      <c r="AJ464" s="130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14">
        <f>IF('Encargos e Benefícios'!C463=0,0,'Encargos e Benefícios'!AD463/'Encargos e Benefícios'!C463)</f>
        <v>0</v>
      </c>
      <c r="AO464" s="32">
        <f t="shared" si="7"/>
        <v>0</v>
      </c>
      <c r="AP464" s="31"/>
      <c r="AQ464" s="31"/>
      <c r="AR464" s="203"/>
      <c r="AS464" s="32"/>
    </row>
    <row r="465" spans="1:45" ht="12.75" hidden="1">
      <c r="A465" s="48">
        <v>459</v>
      </c>
      <c r="B465" s="12">
        <f>'Encargos e Benefícios'!B464</f>
        <v>0</v>
      </c>
      <c r="C465" s="10">
        <f>'Encargos e Benefícios'!C464</f>
        <v>0</v>
      </c>
      <c r="D465" s="38"/>
      <c r="E465" s="167"/>
      <c r="F465" s="166"/>
      <c r="G465" s="165"/>
      <c r="H465" s="127"/>
      <c r="I465" s="47">
        <f>'Encargos e Benefícios'!W464*'Gastos com Pessoal'!H465</f>
        <v>0</v>
      </c>
      <c r="J465" s="47">
        <f>'Encargos e Benefícios'!X464*'Gastos com Pessoal'!H465</f>
        <v>0</v>
      </c>
      <c r="K465" s="47">
        <f>'Encargos e Benefícios'!V464*'Gastos com Pessoal'!H465</f>
        <v>0</v>
      </c>
      <c r="L465" s="47"/>
      <c r="M465" s="165">
        <v>46023</v>
      </c>
      <c r="N465" s="127">
        <v>4.4999999999999998E-2</v>
      </c>
      <c r="O465" s="47">
        <f>('Encargos e Benefícios'!W464+'Gastos com Pessoal'!I465)*N465</f>
        <v>0</v>
      </c>
      <c r="P465" s="47">
        <f>('Encargos e Benefícios'!X464+'Gastos com Pessoal'!J465)*N465</f>
        <v>0</v>
      </c>
      <c r="Q465" s="47">
        <f>('Encargos e Benefícios'!V464+'Gastos com Pessoal'!K465)*'Gastos com Pessoal'!N465</f>
        <v>0</v>
      </c>
      <c r="R465" s="47"/>
      <c r="S465" s="165"/>
      <c r="T465" s="127"/>
      <c r="U465" s="47"/>
      <c r="V465" s="47"/>
      <c r="W465" s="47"/>
      <c r="X465" s="47"/>
      <c r="Y465" s="165"/>
      <c r="Z465" s="127"/>
      <c r="AA465" s="47"/>
      <c r="AB465" s="47"/>
      <c r="AC465" s="47"/>
      <c r="AD465" s="47"/>
      <c r="AE465" s="165"/>
      <c r="AF465" s="127"/>
      <c r="AG465" s="47"/>
      <c r="AH465" s="47"/>
      <c r="AI465" s="47"/>
      <c r="AJ465" s="130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14">
        <f>IF('Encargos e Benefícios'!C464=0,0,'Encargos e Benefícios'!AD464/'Encargos e Benefícios'!C464)</f>
        <v>0</v>
      </c>
      <c r="AO465" s="32">
        <f t="shared" si="7"/>
        <v>0</v>
      </c>
      <c r="AP465" s="31"/>
      <c r="AQ465" s="31"/>
      <c r="AR465" s="203"/>
      <c r="AS465" s="32"/>
    </row>
    <row r="466" spans="1:45" ht="12.75" hidden="1">
      <c r="A466" s="48">
        <v>460</v>
      </c>
      <c r="B466" s="12">
        <f>'Encargos e Benefícios'!B465</f>
        <v>0</v>
      </c>
      <c r="C466" s="10">
        <f>'Encargos e Benefícios'!C465</f>
        <v>0</v>
      </c>
      <c r="D466" s="38"/>
      <c r="E466" s="167"/>
      <c r="F466" s="166"/>
      <c r="G466" s="165"/>
      <c r="H466" s="127"/>
      <c r="I466" s="47">
        <f>'Encargos e Benefícios'!W465*'Gastos com Pessoal'!H466</f>
        <v>0</v>
      </c>
      <c r="J466" s="47">
        <f>'Encargos e Benefícios'!X465*'Gastos com Pessoal'!H466</f>
        <v>0</v>
      </c>
      <c r="K466" s="47">
        <f>'Encargos e Benefícios'!V465*'Gastos com Pessoal'!H466</f>
        <v>0</v>
      </c>
      <c r="L466" s="47"/>
      <c r="M466" s="165">
        <v>46023</v>
      </c>
      <c r="N466" s="127">
        <v>4.4999999999999998E-2</v>
      </c>
      <c r="O466" s="47">
        <f>('Encargos e Benefícios'!W465+'Gastos com Pessoal'!I466)*N466</f>
        <v>0</v>
      </c>
      <c r="P466" s="47">
        <f>('Encargos e Benefícios'!X465+'Gastos com Pessoal'!J466)*N466</f>
        <v>0</v>
      </c>
      <c r="Q466" s="47">
        <f>('Encargos e Benefícios'!V465+'Gastos com Pessoal'!K466)*'Gastos com Pessoal'!N466</f>
        <v>0</v>
      </c>
      <c r="R466" s="47"/>
      <c r="S466" s="165"/>
      <c r="T466" s="127"/>
      <c r="U466" s="47"/>
      <c r="V466" s="47"/>
      <c r="W466" s="47"/>
      <c r="X466" s="47"/>
      <c r="Y466" s="165"/>
      <c r="Z466" s="127"/>
      <c r="AA466" s="47"/>
      <c r="AB466" s="47"/>
      <c r="AC466" s="47"/>
      <c r="AD466" s="47"/>
      <c r="AE466" s="165"/>
      <c r="AF466" s="127"/>
      <c r="AG466" s="47"/>
      <c r="AH466" s="47"/>
      <c r="AI466" s="47"/>
      <c r="AJ466" s="130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14">
        <f>IF('Encargos e Benefícios'!C465=0,0,'Encargos e Benefícios'!AD465/'Encargos e Benefícios'!C465)</f>
        <v>0</v>
      </c>
      <c r="AO466" s="32">
        <f t="shared" si="7"/>
        <v>0</v>
      </c>
      <c r="AP466" s="31"/>
      <c r="AQ466" s="31"/>
      <c r="AR466" s="203"/>
      <c r="AS466" s="32"/>
    </row>
    <row r="467" spans="1:45" ht="12.75" hidden="1">
      <c r="A467" s="48">
        <v>461</v>
      </c>
      <c r="B467" s="12">
        <f>'Encargos e Benefícios'!B466</f>
        <v>0</v>
      </c>
      <c r="C467" s="10">
        <f>'Encargos e Benefícios'!C466</f>
        <v>0</v>
      </c>
      <c r="D467" s="38"/>
      <c r="E467" s="167"/>
      <c r="F467" s="166"/>
      <c r="G467" s="165"/>
      <c r="H467" s="127"/>
      <c r="I467" s="47">
        <f>'Encargos e Benefícios'!W466*'Gastos com Pessoal'!H467</f>
        <v>0</v>
      </c>
      <c r="J467" s="47">
        <f>'Encargos e Benefícios'!X466*'Gastos com Pessoal'!H467</f>
        <v>0</v>
      </c>
      <c r="K467" s="47">
        <f>'Encargos e Benefícios'!V466*'Gastos com Pessoal'!H467</f>
        <v>0</v>
      </c>
      <c r="L467" s="47"/>
      <c r="M467" s="165">
        <v>46023</v>
      </c>
      <c r="N467" s="127">
        <v>4.4999999999999998E-2</v>
      </c>
      <c r="O467" s="47">
        <f>('Encargos e Benefícios'!W466+'Gastos com Pessoal'!I467)*N467</f>
        <v>0</v>
      </c>
      <c r="P467" s="47">
        <f>('Encargos e Benefícios'!X466+'Gastos com Pessoal'!J467)*N467</f>
        <v>0</v>
      </c>
      <c r="Q467" s="47">
        <f>('Encargos e Benefícios'!V466+'Gastos com Pessoal'!K467)*'Gastos com Pessoal'!N467</f>
        <v>0</v>
      </c>
      <c r="R467" s="47"/>
      <c r="S467" s="165"/>
      <c r="T467" s="127"/>
      <c r="U467" s="47"/>
      <c r="V467" s="47"/>
      <c r="W467" s="47"/>
      <c r="X467" s="47"/>
      <c r="Y467" s="165"/>
      <c r="Z467" s="127"/>
      <c r="AA467" s="47"/>
      <c r="AB467" s="47"/>
      <c r="AC467" s="47"/>
      <c r="AD467" s="47"/>
      <c r="AE467" s="165"/>
      <c r="AF467" s="127"/>
      <c r="AG467" s="47"/>
      <c r="AH467" s="47"/>
      <c r="AI467" s="47"/>
      <c r="AJ467" s="130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14">
        <f>IF('Encargos e Benefícios'!C466=0,0,'Encargos e Benefícios'!AD466/'Encargos e Benefícios'!C466)</f>
        <v>0</v>
      </c>
      <c r="AO467" s="32">
        <f t="shared" si="7"/>
        <v>0</v>
      </c>
      <c r="AP467" s="31"/>
      <c r="AQ467" s="31"/>
      <c r="AR467" s="203"/>
      <c r="AS467" s="32"/>
    </row>
    <row r="468" spans="1:45" ht="12.75" hidden="1">
      <c r="A468" s="48">
        <v>462</v>
      </c>
      <c r="B468" s="12">
        <f>'Encargos e Benefícios'!B467</f>
        <v>0</v>
      </c>
      <c r="C468" s="10">
        <f>'Encargos e Benefícios'!C467</f>
        <v>0</v>
      </c>
      <c r="D468" s="38"/>
      <c r="E468" s="167"/>
      <c r="F468" s="166"/>
      <c r="G468" s="165"/>
      <c r="H468" s="127"/>
      <c r="I468" s="47">
        <f>'Encargos e Benefícios'!W467*'Gastos com Pessoal'!H468</f>
        <v>0</v>
      </c>
      <c r="J468" s="47">
        <f>'Encargos e Benefícios'!X467*'Gastos com Pessoal'!H468</f>
        <v>0</v>
      </c>
      <c r="K468" s="47">
        <f>'Encargos e Benefícios'!V467*'Gastos com Pessoal'!H468</f>
        <v>0</v>
      </c>
      <c r="L468" s="47"/>
      <c r="M468" s="165">
        <v>46023</v>
      </c>
      <c r="N468" s="127">
        <v>4.4999999999999998E-2</v>
      </c>
      <c r="O468" s="47">
        <f>('Encargos e Benefícios'!W467+'Gastos com Pessoal'!I468)*N468</f>
        <v>0</v>
      </c>
      <c r="P468" s="47">
        <f>('Encargos e Benefícios'!X467+'Gastos com Pessoal'!J468)*N468</f>
        <v>0</v>
      </c>
      <c r="Q468" s="47">
        <f>('Encargos e Benefícios'!V467+'Gastos com Pessoal'!K468)*'Gastos com Pessoal'!N468</f>
        <v>0</v>
      </c>
      <c r="R468" s="47"/>
      <c r="S468" s="165"/>
      <c r="T468" s="127"/>
      <c r="U468" s="47"/>
      <c r="V468" s="47"/>
      <c r="W468" s="47"/>
      <c r="X468" s="47"/>
      <c r="Y468" s="165"/>
      <c r="Z468" s="127"/>
      <c r="AA468" s="47"/>
      <c r="AB468" s="47"/>
      <c r="AC468" s="47"/>
      <c r="AD468" s="47"/>
      <c r="AE468" s="165"/>
      <c r="AF468" s="127"/>
      <c r="AG468" s="47"/>
      <c r="AH468" s="47"/>
      <c r="AI468" s="47"/>
      <c r="AJ468" s="130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14">
        <f>IF('Encargos e Benefícios'!C467=0,0,'Encargos e Benefícios'!AD467/'Encargos e Benefícios'!C467)</f>
        <v>0</v>
      </c>
      <c r="AO468" s="32">
        <f t="shared" si="7"/>
        <v>0</v>
      </c>
      <c r="AP468" s="31"/>
      <c r="AQ468" s="31"/>
      <c r="AR468" s="203"/>
      <c r="AS468" s="32"/>
    </row>
    <row r="469" spans="1:45" ht="12.75" hidden="1">
      <c r="A469" s="48">
        <v>463</v>
      </c>
      <c r="B469" s="12">
        <f>'Encargos e Benefícios'!B468</f>
        <v>0</v>
      </c>
      <c r="C469" s="10">
        <f>'Encargos e Benefícios'!C468</f>
        <v>0</v>
      </c>
      <c r="D469" s="38"/>
      <c r="E469" s="167"/>
      <c r="F469" s="166"/>
      <c r="G469" s="165"/>
      <c r="H469" s="127"/>
      <c r="I469" s="47">
        <f>'Encargos e Benefícios'!W468*'Gastos com Pessoal'!H469</f>
        <v>0</v>
      </c>
      <c r="J469" s="47">
        <f>'Encargos e Benefícios'!X468*'Gastos com Pessoal'!H469</f>
        <v>0</v>
      </c>
      <c r="K469" s="47">
        <f>'Encargos e Benefícios'!V468*'Gastos com Pessoal'!H469</f>
        <v>0</v>
      </c>
      <c r="L469" s="47"/>
      <c r="M469" s="165">
        <v>46023</v>
      </c>
      <c r="N469" s="127">
        <v>4.4999999999999998E-2</v>
      </c>
      <c r="O469" s="47">
        <f>('Encargos e Benefícios'!W468+'Gastos com Pessoal'!I469)*N469</f>
        <v>0</v>
      </c>
      <c r="P469" s="47">
        <f>('Encargos e Benefícios'!X468+'Gastos com Pessoal'!J469)*N469</f>
        <v>0</v>
      </c>
      <c r="Q469" s="47">
        <f>('Encargos e Benefícios'!V468+'Gastos com Pessoal'!K469)*'Gastos com Pessoal'!N469</f>
        <v>0</v>
      </c>
      <c r="R469" s="47"/>
      <c r="S469" s="165"/>
      <c r="T469" s="127"/>
      <c r="U469" s="47"/>
      <c r="V469" s="47"/>
      <c r="W469" s="47"/>
      <c r="X469" s="47"/>
      <c r="Y469" s="165"/>
      <c r="Z469" s="127"/>
      <c r="AA469" s="47"/>
      <c r="AB469" s="47"/>
      <c r="AC469" s="47"/>
      <c r="AD469" s="47"/>
      <c r="AE469" s="165"/>
      <c r="AF469" s="127"/>
      <c r="AG469" s="47"/>
      <c r="AH469" s="47"/>
      <c r="AI469" s="47"/>
      <c r="AJ469" s="130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14">
        <f>IF('Encargos e Benefícios'!C468=0,0,'Encargos e Benefícios'!AD468/'Encargos e Benefícios'!C468)</f>
        <v>0</v>
      </c>
      <c r="AO469" s="32">
        <f t="shared" si="7"/>
        <v>0</v>
      </c>
      <c r="AP469" s="31"/>
      <c r="AQ469" s="31"/>
      <c r="AR469" s="203"/>
      <c r="AS469" s="32"/>
    </row>
    <row r="470" spans="1:45" ht="12.75" hidden="1">
      <c r="A470" s="48">
        <v>464</v>
      </c>
      <c r="B470" s="12">
        <f>'Encargos e Benefícios'!B469</f>
        <v>0</v>
      </c>
      <c r="C470" s="10">
        <f>'Encargos e Benefícios'!C469</f>
        <v>0</v>
      </c>
      <c r="D470" s="38"/>
      <c r="E470" s="167"/>
      <c r="F470" s="166"/>
      <c r="G470" s="165"/>
      <c r="H470" s="127"/>
      <c r="I470" s="47">
        <f>'Encargos e Benefícios'!W469*'Gastos com Pessoal'!H470</f>
        <v>0</v>
      </c>
      <c r="J470" s="47">
        <f>'Encargos e Benefícios'!X469*'Gastos com Pessoal'!H470</f>
        <v>0</v>
      </c>
      <c r="K470" s="47">
        <f>'Encargos e Benefícios'!V469*'Gastos com Pessoal'!H470</f>
        <v>0</v>
      </c>
      <c r="L470" s="47"/>
      <c r="M470" s="165">
        <v>46023</v>
      </c>
      <c r="N470" s="127">
        <v>4.4999999999999998E-2</v>
      </c>
      <c r="O470" s="47">
        <f>('Encargos e Benefícios'!W469+'Gastos com Pessoal'!I470)*N470</f>
        <v>0</v>
      </c>
      <c r="P470" s="47">
        <f>('Encargos e Benefícios'!X469+'Gastos com Pessoal'!J470)*N470</f>
        <v>0</v>
      </c>
      <c r="Q470" s="47">
        <f>('Encargos e Benefícios'!V469+'Gastos com Pessoal'!K470)*'Gastos com Pessoal'!N470</f>
        <v>0</v>
      </c>
      <c r="R470" s="47"/>
      <c r="S470" s="165"/>
      <c r="T470" s="127"/>
      <c r="U470" s="47"/>
      <c r="V470" s="47"/>
      <c r="W470" s="47"/>
      <c r="X470" s="47"/>
      <c r="Y470" s="165"/>
      <c r="Z470" s="127"/>
      <c r="AA470" s="47"/>
      <c r="AB470" s="47"/>
      <c r="AC470" s="47"/>
      <c r="AD470" s="47"/>
      <c r="AE470" s="165"/>
      <c r="AF470" s="127"/>
      <c r="AG470" s="47"/>
      <c r="AH470" s="47"/>
      <c r="AI470" s="47"/>
      <c r="AJ470" s="130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14">
        <f>IF('Encargos e Benefícios'!C469=0,0,'Encargos e Benefícios'!AD469/'Encargos e Benefícios'!C469)</f>
        <v>0</v>
      </c>
      <c r="AO470" s="32">
        <f t="shared" si="7"/>
        <v>0</v>
      </c>
      <c r="AP470" s="31"/>
      <c r="AQ470" s="31"/>
      <c r="AR470" s="203"/>
      <c r="AS470" s="32"/>
    </row>
    <row r="471" spans="1:45" ht="12.75" hidden="1">
      <c r="A471" s="48">
        <v>465</v>
      </c>
      <c r="B471" s="12">
        <f>'Encargos e Benefícios'!B470</f>
        <v>0</v>
      </c>
      <c r="C471" s="10">
        <f>'Encargos e Benefícios'!C470</f>
        <v>0</v>
      </c>
      <c r="D471" s="38"/>
      <c r="E471" s="167"/>
      <c r="F471" s="166"/>
      <c r="G471" s="165"/>
      <c r="H471" s="127"/>
      <c r="I471" s="47">
        <f>'Encargos e Benefícios'!W470*'Gastos com Pessoal'!H471</f>
        <v>0</v>
      </c>
      <c r="J471" s="47">
        <f>'Encargos e Benefícios'!X470*'Gastos com Pessoal'!H471</f>
        <v>0</v>
      </c>
      <c r="K471" s="47">
        <f>'Encargos e Benefícios'!V470*'Gastos com Pessoal'!H471</f>
        <v>0</v>
      </c>
      <c r="L471" s="47"/>
      <c r="M471" s="165">
        <v>46023</v>
      </c>
      <c r="N471" s="127">
        <v>4.4999999999999998E-2</v>
      </c>
      <c r="O471" s="47">
        <f>('Encargos e Benefícios'!W470+'Gastos com Pessoal'!I471)*N471</f>
        <v>0</v>
      </c>
      <c r="P471" s="47">
        <f>('Encargos e Benefícios'!X470+'Gastos com Pessoal'!J471)*N471</f>
        <v>0</v>
      </c>
      <c r="Q471" s="47">
        <f>('Encargos e Benefícios'!V470+'Gastos com Pessoal'!K471)*'Gastos com Pessoal'!N471</f>
        <v>0</v>
      </c>
      <c r="R471" s="47"/>
      <c r="S471" s="165"/>
      <c r="T471" s="127"/>
      <c r="U471" s="47"/>
      <c r="V471" s="47"/>
      <c r="W471" s="47"/>
      <c r="X471" s="47"/>
      <c r="Y471" s="165"/>
      <c r="Z471" s="127"/>
      <c r="AA471" s="47"/>
      <c r="AB471" s="47"/>
      <c r="AC471" s="47"/>
      <c r="AD471" s="47"/>
      <c r="AE471" s="165"/>
      <c r="AF471" s="127"/>
      <c r="AG471" s="47"/>
      <c r="AH471" s="47"/>
      <c r="AI471" s="47"/>
      <c r="AJ471" s="130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14">
        <f>IF('Encargos e Benefícios'!C470=0,0,'Encargos e Benefícios'!AD470/'Encargos e Benefícios'!C470)</f>
        <v>0</v>
      </c>
      <c r="AO471" s="32">
        <f t="shared" si="7"/>
        <v>0</v>
      </c>
      <c r="AP471" s="31"/>
      <c r="AQ471" s="31"/>
      <c r="AR471" s="203"/>
      <c r="AS471" s="32"/>
    </row>
    <row r="472" spans="1:45" ht="12.75" hidden="1">
      <c r="A472" s="48">
        <v>466</v>
      </c>
      <c r="B472" s="12">
        <f>'Encargos e Benefícios'!B471</f>
        <v>0</v>
      </c>
      <c r="C472" s="10">
        <f>'Encargos e Benefícios'!C471</f>
        <v>0</v>
      </c>
      <c r="D472" s="38"/>
      <c r="E472" s="167"/>
      <c r="F472" s="166"/>
      <c r="G472" s="165"/>
      <c r="H472" s="127"/>
      <c r="I472" s="47">
        <f>'Encargos e Benefícios'!W471*'Gastos com Pessoal'!H472</f>
        <v>0</v>
      </c>
      <c r="J472" s="47">
        <f>'Encargos e Benefícios'!X471*'Gastos com Pessoal'!H472</f>
        <v>0</v>
      </c>
      <c r="K472" s="47">
        <f>'Encargos e Benefícios'!V471*'Gastos com Pessoal'!H472</f>
        <v>0</v>
      </c>
      <c r="L472" s="47"/>
      <c r="M472" s="165">
        <v>46023</v>
      </c>
      <c r="N472" s="127">
        <v>4.4999999999999998E-2</v>
      </c>
      <c r="O472" s="47">
        <f>('Encargos e Benefícios'!W471+'Gastos com Pessoal'!I472)*N472</f>
        <v>0</v>
      </c>
      <c r="P472" s="47">
        <f>('Encargos e Benefícios'!X471+'Gastos com Pessoal'!J472)*N472</f>
        <v>0</v>
      </c>
      <c r="Q472" s="47">
        <f>('Encargos e Benefícios'!V471+'Gastos com Pessoal'!K472)*'Gastos com Pessoal'!N472</f>
        <v>0</v>
      </c>
      <c r="R472" s="47"/>
      <c r="S472" s="165"/>
      <c r="T472" s="127"/>
      <c r="U472" s="47"/>
      <c r="V472" s="47"/>
      <c r="W472" s="47"/>
      <c r="X472" s="47"/>
      <c r="Y472" s="165"/>
      <c r="Z472" s="127"/>
      <c r="AA472" s="47"/>
      <c r="AB472" s="47"/>
      <c r="AC472" s="47"/>
      <c r="AD472" s="47"/>
      <c r="AE472" s="165"/>
      <c r="AF472" s="127"/>
      <c r="AG472" s="47"/>
      <c r="AH472" s="47"/>
      <c r="AI472" s="47"/>
      <c r="AJ472" s="130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14">
        <f>IF('Encargos e Benefícios'!C471=0,0,'Encargos e Benefícios'!AD471/'Encargos e Benefícios'!C471)</f>
        <v>0</v>
      </c>
      <c r="AO472" s="32">
        <f t="shared" si="7"/>
        <v>0</v>
      </c>
      <c r="AP472" s="31"/>
      <c r="AQ472" s="31"/>
      <c r="AR472" s="203"/>
      <c r="AS472" s="32"/>
    </row>
    <row r="473" spans="1:45" ht="12.75" hidden="1">
      <c r="A473" s="48">
        <v>467</v>
      </c>
      <c r="B473" s="12">
        <f>'Encargos e Benefícios'!B472</f>
        <v>0</v>
      </c>
      <c r="C473" s="10">
        <f>'Encargos e Benefícios'!C472</f>
        <v>0</v>
      </c>
      <c r="D473" s="38"/>
      <c r="E473" s="167"/>
      <c r="F473" s="166"/>
      <c r="G473" s="165"/>
      <c r="H473" s="127"/>
      <c r="I473" s="47">
        <f>'Encargos e Benefícios'!W472*'Gastos com Pessoal'!H473</f>
        <v>0</v>
      </c>
      <c r="J473" s="47">
        <f>'Encargos e Benefícios'!X472*'Gastos com Pessoal'!H473</f>
        <v>0</v>
      </c>
      <c r="K473" s="47">
        <f>'Encargos e Benefícios'!V472*'Gastos com Pessoal'!H473</f>
        <v>0</v>
      </c>
      <c r="L473" s="47"/>
      <c r="M473" s="165">
        <v>46023</v>
      </c>
      <c r="N473" s="127">
        <v>4.4999999999999998E-2</v>
      </c>
      <c r="O473" s="47">
        <f>('Encargos e Benefícios'!W472+'Gastos com Pessoal'!I473)*N473</f>
        <v>0</v>
      </c>
      <c r="P473" s="47">
        <f>('Encargos e Benefícios'!X472+'Gastos com Pessoal'!J473)*N473</f>
        <v>0</v>
      </c>
      <c r="Q473" s="47">
        <f>('Encargos e Benefícios'!V472+'Gastos com Pessoal'!K473)*'Gastos com Pessoal'!N473</f>
        <v>0</v>
      </c>
      <c r="R473" s="47"/>
      <c r="S473" s="165"/>
      <c r="T473" s="127"/>
      <c r="U473" s="47"/>
      <c r="V473" s="47"/>
      <c r="W473" s="47"/>
      <c r="X473" s="47"/>
      <c r="Y473" s="165"/>
      <c r="Z473" s="127"/>
      <c r="AA473" s="47"/>
      <c r="AB473" s="47"/>
      <c r="AC473" s="47"/>
      <c r="AD473" s="47"/>
      <c r="AE473" s="165"/>
      <c r="AF473" s="127"/>
      <c r="AG473" s="47"/>
      <c r="AH473" s="47"/>
      <c r="AI473" s="47"/>
      <c r="AJ473" s="130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14">
        <f>IF('Encargos e Benefícios'!C472=0,0,'Encargos e Benefícios'!AD472/'Encargos e Benefícios'!C472)</f>
        <v>0</v>
      </c>
      <c r="AO473" s="32">
        <f t="shared" si="7"/>
        <v>0</v>
      </c>
      <c r="AP473" s="31"/>
      <c r="AQ473" s="31"/>
      <c r="AR473" s="203"/>
      <c r="AS473" s="32"/>
    </row>
    <row r="474" spans="1:45" ht="12.75" hidden="1">
      <c r="A474" s="48">
        <v>468</v>
      </c>
      <c r="B474" s="12">
        <f>'Encargos e Benefícios'!B473</f>
        <v>0</v>
      </c>
      <c r="C474" s="10">
        <f>'Encargos e Benefícios'!C473</f>
        <v>0</v>
      </c>
      <c r="D474" s="38"/>
      <c r="E474" s="167"/>
      <c r="F474" s="166"/>
      <c r="G474" s="165"/>
      <c r="H474" s="127"/>
      <c r="I474" s="47">
        <f>'Encargos e Benefícios'!W473*'Gastos com Pessoal'!H474</f>
        <v>0</v>
      </c>
      <c r="J474" s="47">
        <f>'Encargos e Benefícios'!X473*'Gastos com Pessoal'!H474</f>
        <v>0</v>
      </c>
      <c r="K474" s="47">
        <f>'Encargos e Benefícios'!V473*'Gastos com Pessoal'!H474</f>
        <v>0</v>
      </c>
      <c r="L474" s="47"/>
      <c r="M474" s="165">
        <v>46023</v>
      </c>
      <c r="N474" s="127">
        <v>4.4999999999999998E-2</v>
      </c>
      <c r="O474" s="47">
        <f>('Encargos e Benefícios'!W473+'Gastos com Pessoal'!I474)*N474</f>
        <v>0</v>
      </c>
      <c r="P474" s="47">
        <f>('Encargos e Benefícios'!X473+'Gastos com Pessoal'!J474)*N474</f>
        <v>0</v>
      </c>
      <c r="Q474" s="47">
        <f>('Encargos e Benefícios'!V473+'Gastos com Pessoal'!K474)*'Gastos com Pessoal'!N474</f>
        <v>0</v>
      </c>
      <c r="R474" s="47"/>
      <c r="S474" s="165"/>
      <c r="T474" s="127"/>
      <c r="U474" s="47"/>
      <c r="V474" s="47"/>
      <c r="W474" s="47"/>
      <c r="X474" s="47"/>
      <c r="Y474" s="165"/>
      <c r="Z474" s="127"/>
      <c r="AA474" s="47"/>
      <c r="AB474" s="47"/>
      <c r="AC474" s="47"/>
      <c r="AD474" s="47"/>
      <c r="AE474" s="165"/>
      <c r="AF474" s="127"/>
      <c r="AG474" s="47"/>
      <c r="AH474" s="47"/>
      <c r="AI474" s="47"/>
      <c r="AJ474" s="130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14">
        <f>IF('Encargos e Benefícios'!C473=0,0,'Encargos e Benefícios'!AD473/'Encargos e Benefícios'!C473)</f>
        <v>0</v>
      </c>
      <c r="AO474" s="32">
        <f t="shared" si="7"/>
        <v>0</v>
      </c>
      <c r="AP474" s="31"/>
      <c r="AQ474" s="31"/>
      <c r="AR474" s="203"/>
      <c r="AS474" s="32"/>
    </row>
    <row r="475" spans="1:45" ht="12.75" hidden="1">
      <c r="A475" s="48">
        <v>469</v>
      </c>
      <c r="B475" s="12">
        <f>'Encargos e Benefícios'!B474</f>
        <v>0</v>
      </c>
      <c r="C475" s="10">
        <f>'Encargos e Benefícios'!C474</f>
        <v>0</v>
      </c>
      <c r="D475" s="38"/>
      <c r="E475" s="167"/>
      <c r="F475" s="166"/>
      <c r="G475" s="165"/>
      <c r="H475" s="127"/>
      <c r="I475" s="47">
        <f>'Encargos e Benefícios'!W474*'Gastos com Pessoal'!H475</f>
        <v>0</v>
      </c>
      <c r="J475" s="47">
        <f>'Encargos e Benefícios'!X474*'Gastos com Pessoal'!H475</f>
        <v>0</v>
      </c>
      <c r="K475" s="47">
        <f>'Encargos e Benefícios'!V474*'Gastos com Pessoal'!H475</f>
        <v>0</v>
      </c>
      <c r="L475" s="47"/>
      <c r="M475" s="165">
        <v>46023</v>
      </c>
      <c r="N475" s="127">
        <v>4.4999999999999998E-2</v>
      </c>
      <c r="O475" s="47">
        <f>('Encargos e Benefícios'!W474+'Gastos com Pessoal'!I475)*N475</f>
        <v>0</v>
      </c>
      <c r="P475" s="47">
        <f>('Encargos e Benefícios'!X474+'Gastos com Pessoal'!J475)*N475</f>
        <v>0</v>
      </c>
      <c r="Q475" s="47">
        <f>('Encargos e Benefícios'!V474+'Gastos com Pessoal'!K475)*'Gastos com Pessoal'!N475</f>
        <v>0</v>
      </c>
      <c r="R475" s="47"/>
      <c r="S475" s="165"/>
      <c r="T475" s="127"/>
      <c r="U475" s="47"/>
      <c r="V475" s="47"/>
      <c r="W475" s="47"/>
      <c r="X475" s="47"/>
      <c r="Y475" s="165"/>
      <c r="Z475" s="127"/>
      <c r="AA475" s="47"/>
      <c r="AB475" s="47"/>
      <c r="AC475" s="47"/>
      <c r="AD475" s="47"/>
      <c r="AE475" s="165"/>
      <c r="AF475" s="127"/>
      <c r="AG475" s="47"/>
      <c r="AH475" s="47"/>
      <c r="AI475" s="47"/>
      <c r="AJ475" s="130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14">
        <f>IF('Encargos e Benefícios'!C474=0,0,'Encargos e Benefícios'!AD474/'Encargos e Benefícios'!C474)</f>
        <v>0</v>
      </c>
      <c r="AO475" s="32">
        <f t="shared" si="7"/>
        <v>0</v>
      </c>
      <c r="AP475" s="31"/>
      <c r="AQ475" s="31"/>
      <c r="AR475" s="203"/>
      <c r="AS475" s="32"/>
    </row>
    <row r="476" spans="1:45" ht="12.75" hidden="1">
      <c r="A476" s="48">
        <v>470</v>
      </c>
      <c r="B476" s="12">
        <f>'Encargos e Benefícios'!B475</f>
        <v>0</v>
      </c>
      <c r="C476" s="10">
        <f>'Encargos e Benefícios'!C475</f>
        <v>0</v>
      </c>
      <c r="D476" s="38"/>
      <c r="E476" s="167"/>
      <c r="F476" s="166"/>
      <c r="G476" s="165"/>
      <c r="H476" s="127"/>
      <c r="I476" s="47">
        <f>'Encargos e Benefícios'!W475*'Gastos com Pessoal'!H476</f>
        <v>0</v>
      </c>
      <c r="J476" s="47">
        <f>'Encargos e Benefícios'!X475*'Gastos com Pessoal'!H476</f>
        <v>0</v>
      </c>
      <c r="K476" s="47">
        <f>'Encargos e Benefícios'!V475*'Gastos com Pessoal'!H476</f>
        <v>0</v>
      </c>
      <c r="L476" s="47"/>
      <c r="M476" s="165">
        <v>46023</v>
      </c>
      <c r="N476" s="127">
        <v>4.4999999999999998E-2</v>
      </c>
      <c r="O476" s="47">
        <f>('Encargos e Benefícios'!W475+'Gastos com Pessoal'!I476)*N476</f>
        <v>0</v>
      </c>
      <c r="P476" s="47">
        <f>('Encargos e Benefícios'!X475+'Gastos com Pessoal'!J476)*N476</f>
        <v>0</v>
      </c>
      <c r="Q476" s="47">
        <f>('Encargos e Benefícios'!V475+'Gastos com Pessoal'!K476)*'Gastos com Pessoal'!N476</f>
        <v>0</v>
      </c>
      <c r="R476" s="47"/>
      <c r="S476" s="165"/>
      <c r="T476" s="127"/>
      <c r="U476" s="47"/>
      <c r="V476" s="47"/>
      <c r="W476" s="47"/>
      <c r="X476" s="47"/>
      <c r="Y476" s="165"/>
      <c r="Z476" s="127"/>
      <c r="AA476" s="47"/>
      <c r="AB476" s="47"/>
      <c r="AC476" s="47"/>
      <c r="AD476" s="47"/>
      <c r="AE476" s="165"/>
      <c r="AF476" s="127"/>
      <c r="AG476" s="47"/>
      <c r="AH476" s="47"/>
      <c r="AI476" s="47"/>
      <c r="AJ476" s="130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14">
        <f>IF('Encargos e Benefícios'!C475=0,0,'Encargos e Benefícios'!AD475/'Encargos e Benefícios'!C475)</f>
        <v>0</v>
      </c>
      <c r="AO476" s="32">
        <f t="shared" si="7"/>
        <v>0</v>
      </c>
      <c r="AP476" s="31"/>
      <c r="AQ476" s="31"/>
      <c r="AR476" s="203"/>
      <c r="AS476" s="32"/>
    </row>
    <row r="477" spans="1:45" ht="12.75" hidden="1">
      <c r="A477" s="48">
        <v>471</v>
      </c>
      <c r="B477" s="12">
        <f>'Encargos e Benefícios'!B476</f>
        <v>0</v>
      </c>
      <c r="C477" s="10">
        <f>'Encargos e Benefícios'!C476</f>
        <v>0</v>
      </c>
      <c r="D477" s="38"/>
      <c r="E477" s="167"/>
      <c r="F477" s="166"/>
      <c r="G477" s="165"/>
      <c r="H477" s="127"/>
      <c r="I477" s="47">
        <f>'Encargos e Benefícios'!W476*'Gastos com Pessoal'!H477</f>
        <v>0</v>
      </c>
      <c r="J477" s="47">
        <f>'Encargos e Benefícios'!X476*'Gastos com Pessoal'!H477</f>
        <v>0</v>
      </c>
      <c r="K477" s="47">
        <f>'Encargos e Benefícios'!V476*'Gastos com Pessoal'!H477</f>
        <v>0</v>
      </c>
      <c r="L477" s="47"/>
      <c r="M477" s="165">
        <v>46023</v>
      </c>
      <c r="N477" s="127">
        <v>4.4999999999999998E-2</v>
      </c>
      <c r="O477" s="47">
        <f>('Encargos e Benefícios'!W476+'Gastos com Pessoal'!I477)*N477</f>
        <v>0</v>
      </c>
      <c r="P477" s="47">
        <f>('Encargos e Benefícios'!X476+'Gastos com Pessoal'!J477)*N477</f>
        <v>0</v>
      </c>
      <c r="Q477" s="47">
        <f>('Encargos e Benefícios'!V476+'Gastos com Pessoal'!K477)*'Gastos com Pessoal'!N477</f>
        <v>0</v>
      </c>
      <c r="R477" s="47"/>
      <c r="S477" s="165"/>
      <c r="T477" s="127"/>
      <c r="U477" s="47"/>
      <c r="V477" s="47"/>
      <c r="W477" s="47"/>
      <c r="X477" s="47"/>
      <c r="Y477" s="165"/>
      <c r="Z477" s="127"/>
      <c r="AA477" s="47"/>
      <c r="AB477" s="47"/>
      <c r="AC477" s="47"/>
      <c r="AD477" s="47"/>
      <c r="AE477" s="165"/>
      <c r="AF477" s="127"/>
      <c r="AG477" s="47"/>
      <c r="AH477" s="47"/>
      <c r="AI477" s="47"/>
      <c r="AJ477" s="130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14">
        <f>IF('Encargos e Benefícios'!C476=0,0,'Encargos e Benefícios'!AD476/'Encargos e Benefícios'!C476)</f>
        <v>0</v>
      </c>
      <c r="AO477" s="32">
        <f t="shared" si="7"/>
        <v>0</v>
      </c>
      <c r="AP477" s="31"/>
      <c r="AQ477" s="31"/>
      <c r="AR477" s="203"/>
      <c r="AS477" s="32"/>
    </row>
    <row r="478" spans="1:45" ht="12.75" hidden="1">
      <c r="A478" s="48">
        <v>472</v>
      </c>
      <c r="B478" s="12">
        <f>'Encargos e Benefícios'!B477</f>
        <v>0</v>
      </c>
      <c r="C478" s="10">
        <f>'Encargos e Benefícios'!C477</f>
        <v>0</v>
      </c>
      <c r="D478" s="38"/>
      <c r="E478" s="167"/>
      <c r="F478" s="166"/>
      <c r="G478" s="165"/>
      <c r="H478" s="127"/>
      <c r="I478" s="47">
        <f>'Encargos e Benefícios'!W477*'Gastos com Pessoal'!H478</f>
        <v>0</v>
      </c>
      <c r="J478" s="47">
        <f>'Encargos e Benefícios'!X477*'Gastos com Pessoal'!H478</f>
        <v>0</v>
      </c>
      <c r="K478" s="47">
        <f>'Encargos e Benefícios'!V477*'Gastos com Pessoal'!H478</f>
        <v>0</v>
      </c>
      <c r="L478" s="47"/>
      <c r="M478" s="165">
        <v>46023</v>
      </c>
      <c r="N478" s="127">
        <v>4.4999999999999998E-2</v>
      </c>
      <c r="O478" s="47">
        <f>('Encargos e Benefícios'!W477+'Gastos com Pessoal'!I478)*N478</f>
        <v>0</v>
      </c>
      <c r="P478" s="47">
        <f>('Encargos e Benefícios'!X477+'Gastos com Pessoal'!J478)*N478</f>
        <v>0</v>
      </c>
      <c r="Q478" s="47">
        <f>('Encargos e Benefícios'!V477+'Gastos com Pessoal'!K478)*'Gastos com Pessoal'!N478</f>
        <v>0</v>
      </c>
      <c r="R478" s="47"/>
      <c r="S478" s="165"/>
      <c r="T478" s="127"/>
      <c r="U478" s="47"/>
      <c r="V478" s="47"/>
      <c r="W478" s="47"/>
      <c r="X478" s="47"/>
      <c r="Y478" s="165"/>
      <c r="Z478" s="127"/>
      <c r="AA478" s="47"/>
      <c r="AB478" s="47"/>
      <c r="AC478" s="47"/>
      <c r="AD478" s="47"/>
      <c r="AE478" s="165"/>
      <c r="AF478" s="127"/>
      <c r="AG478" s="47"/>
      <c r="AH478" s="47"/>
      <c r="AI478" s="47"/>
      <c r="AJ478" s="130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14">
        <f>IF('Encargos e Benefícios'!C477=0,0,'Encargos e Benefícios'!AD477/'Encargos e Benefícios'!C477)</f>
        <v>0</v>
      </c>
      <c r="AO478" s="32">
        <f t="shared" si="7"/>
        <v>0</v>
      </c>
      <c r="AP478" s="31"/>
      <c r="AQ478" s="31"/>
      <c r="AR478" s="203"/>
      <c r="AS478" s="32"/>
    </row>
    <row r="479" spans="1:45" ht="12.75" hidden="1">
      <c r="A479" s="48">
        <v>473</v>
      </c>
      <c r="B479" s="12">
        <f>'Encargos e Benefícios'!B478</f>
        <v>0</v>
      </c>
      <c r="C479" s="10">
        <f>'Encargos e Benefícios'!C478</f>
        <v>0</v>
      </c>
      <c r="D479" s="38"/>
      <c r="E479" s="167"/>
      <c r="F479" s="166"/>
      <c r="G479" s="165"/>
      <c r="H479" s="127"/>
      <c r="I479" s="47">
        <f>'Encargos e Benefícios'!W478*'Gastos com Pessoal'!H479</f>
        <v>0</v>
      </c>
      <c r="J479" s="47">
        <f>'Encargos e Benefícios'!X478*'Gastos com Pessoal'!H479</f>
        <v>0</v>
      </c>
      <c r="K479" s="47">
        <f>'Encargos e Benefícios'!V478*'Gastos com Pessoal'!H479</f>
        <v>0</v>
      </c>
      <c r="L479" s="47"/>
      <c r="M479" s="165">
        <v>46023</v>
      </c>
      <c r="N479" s="127">
        <v>4.4999999999999998E-2</v>
      </c>
      <c r="O479" s="47">
        <f>('Encargos e Benefícios'!W478+'Gastos com Pessoal'!I479)*N479</f>
        <v>0</v>
      </c>
      <c r="P479" s="47">
        <f>('Encargos e Benefícios'!X478+'Gastos com Pessoal'!J479)*N479</f>
        <v>0</v>
      </c>
      <c r="Q479" s="47">
        <f>('Encargos e Benefícios'!V478+'Gastos com Pessoal'!K479)*'Gastos com Pessoal'!N479</f>
        <v>0</v>
      </c>
      <c r="R479" s="47"/>
      <c r="S479" s="165"/>
      <c r="T479" s="127"/>
      <c r="U479" s="47"/>
      <c r="V479" s="47"/>
      <c r="W479" s="47"/>
      <c r="X479" s="47"/>
      <c r="Y479" s="165"/>
      <c r="Z479" s="127"/>
      <c r="AA479" s="47"/>
      <c r="AB479" s="47"/>
      <c r="AC479" s="47"/>
      <c r="AD479" s="47"/>
      <c r="AE479" s="165"/>
      <c r="AF479" s="127"/>
      <c r="AG479" s="47"/>
      <c r="AH479" s="47"/>
      <c r="AI479" s="47"/>
      <c r="AJ479" s="130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14">
        <f>IF('Encargos e Benefícios'!C478=0,0,'Encargos e Benefícios'!AD478/'Encargos e Benefícios'!C478)</f>
        <v>0</v>
      </c>
      <c r="AO479" s="32">
        <f t="shared" si="7"/>
        <v>0</v>
      </c>
      <c r="AP479" s="31"/>
      <c r="AQ479" s="31"/>
      <c r="AR479" s="203"/>
      <c r="AS479" s="32"/>
    </row>
    <row r="480" spans="1:45" ht="12.75" hidden="1">
      <c r="A480" s="48">
        <v>474</v>
      </c>
      <c r="B480" s="12">
        <f>'Encargos e Benefícios'!B479</f>
        <v>0</v>
      </c>
      <c r="C480" s="10">
        <f>'Encargos e Benefícios'!C479</f>
        <v>0</v>
      </c>
      <c r="D480" s="38"/>
      <c r="E480" s="167"/>
      <c r="F480" s="166"/>
      <c r="G480" s="165"/>
      <c r="H480" s="127"/>
      <c r="I480" s="47">
        <f>'Encargos e Benefícios'!W479*'Gastos com Pessoal'!H480</f>
        <v>0</v>
      </c>
      <c r="J480" s="47">
        <f>'Encargos e Benefícios'!X479*'Gastos com Pessoal'!H480</f>
        <v>0</v>
      </c>
      <c r="K480" s="47">
        <f>'Encargos e Benefícios'!V479*'Gastos com Pessoal'!H480</f>
        <v>0</v>
      </c>
      <c r="L480" s="47"/>
      <c r="M480" s="165">
        <v>46023</v>
      </c>
      <c r="N480" s="127">
        <v>4.4999999999999998E-2</v>
      </c>
      <c r="O480" s="47">
        <f>('Encargos e Benefícios'!W479+'Gastos com Pessoal'!I480)*N480</f>
        <v>0</v>
      </c>
      <c r="P480" s="47">
        <f>('Encargos e Benefícios'!X479+'Gastos com Pessoal'!J480)*N480</f>
        <v>0</v>
      </c>
      <c r="Q480" s="47">
        <f>('Encargos e Benefícios'!V479+'Gastos com Pessoal'!K480)*'Gastos com Pessoal'!N480</f>
        <v>0</v>
      </c>
      <c r="R480" s="47"/>
      <c r="S480" s="165"/>
      <c r="T480" s="127"/>
      <c r="U480" s="47"/>
      <c r="V480" s="47"/>
      <c r="W480" s="47"/>
      <c r="X480" s="47"/>
      <c r="Y480" s="165"/>
      <c r="Z480" s="127"/>
      <c r="AA480" s="47"/>
      <c r="AB480" s="47"/>
      <c r="AC480" s="47"/>
      <c r="AD480" s="47"/>
      <c r="AE480" s="165"/>
      <c r="AF480" s="127"/>
      <c r="AG480" s="47"/>
      <c r="AH480" s="47"/>
      <c r="AI480" s="47"/>
      <c r="AJ480" s="130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14">
        <f>IF('Encargos e Benefícios'!C479=0,0,'Encargos e Benefícios'!AD479/'Encargos e Benefícios'!C479)</f>
        <v>0</v>
      </c>
      <c r="AO480" s="32">
        <f t="shared" si="7"/>
        <v>0</v>
      </c>
      <c r="AP480" s="31"/>
      <c r="AQ480" s="31"/>
      <c r="AR480" s="203"/>
      <c r="AS480" s="32"/>
    </row>
    <row r="481" spans="1:45" ht="12.75" hidden="1">
      <c r="A481" s="48">
        <v>475</v>
      </c>
      <c r="B481" s="12">
        <f>'Encargos e Benefícios'!B480</f>
        <v>0</v>
      </c>
      <c r="C481" s="10">
        <f>'Encargos e Benefícios'!C480</f>
        <v>0</v>
      </c>
      <c r="D481" s="38"/>
      <c r="E481" s="167"/>
      <c r="F481" s="166"/>
      <c r="G481" s="165"/>
      <c r="H481" s="127"/>
      <c r="I481" s="47">
        <f>'Encargos e Benefícios'!W480*'Gastos com Pessoal'!H481</f>
        <v>0</v>
      </c>
      <c r="J481" s="47">
        <f>'Encargos e Benefícios'!X480*'Gastos com Pessoal'!H481</f>
        <v>0</v>
      </c>
      <c r="K481" s="47">
        <f>'Encargos e Benefícios'!V480*'Gastos com Pessoal'!H481</f>
        <v>0</v>
      </c>
      <c r="L481" s="47"/>
      <c r="M481" s="165">
        <v>46023</v>
      </c>
      <c r="N481" s="127">
        <v>4.4999999999999998E-2</v>
      </c>
      <c r="O481" s="47">
        <f>('Encargos e Benefícios'!W480+'Gastos com Pessoal'!I481)*N481</f>
        <v>0</v>
      </c>
      <c r="P481" s="47">
        <f>('Encargos e Benefícios'!X480+'Gastos com Pessoal'!J481)*N481</f>
        <v>0</v>
      </c>
      <c r="Q481" s="47">
        <f>('Encargos e Benefícios'!V480+'Gastos com Pessoal'!K481)*'Gastos com Pessoal'!N481</f>
        <v>0</v>
      </c>
      <c r="R481" s="47"/>
      <c r="S481" s="165"/>
      <c r="T481" s="127"/>
      <c r="U481" s="47"/>
      <c r="V481" s="47"/>
      <c r="W481" s="47"/>
      <c r="X481" s="47"/>
      <c r="Y481" s="165"/>
      <c r="Z481" s="127"/>
      <c r="AA481" s="47"/>
      <c r="AB481" s="47"/>
      <c r="AC481" s="47"/>
      <c r="AD481" s="47"/>
      <c r="AE481" s="165"/>
      <c r="AF481" s="127"/>
      <c r="AG481" s="47"/>
      <c r="AH481" s="47"/>
      <c r="AI481" s="47"/>
      <c r="AJ481" s="130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14">
        <f>IF('Encargos e Benefícios'!C480=0,0,'Encargos e Benefícios'!AD480/'Encargos e Benefícios'!C480)</f>
        <v>0</v>
      </c>
      <c r="AO481" s="32">
        <f t="shared" si="7"/>
        <v>0</v>
      </c>
      <c r="AP481" s="31"/>
      <c r="AQ481" s="31"/>
      <c r="AR481" s="203"/>
      <c r="AS481" s="32"/>
    </row>
    <row r="482" spans="1:45" ht="12.75" hidden="1">
      <c r="A482" s="48">
        <v>476</v>
      </c>
      <c r="B482" s="12">
        <f>'Encargos e Benefícios'!B481</f>
        <v>0</v>
      </c>
      <c r="C482" s="10">
        <f>'Encargos e Benefícios'!C481</f>
        <v>0</v>
      </c>
      <c r="D482" s="38"/>
      <c r="E482" s="167"/>
      <c r="F482" s="166"/>
      <c r="G482" s="165"/>
      <c r="H482" s="127"/>
      <c r="I482" s="47">
        <f>'Encargos e Benefícios'!W481*'Gastos com Pessoal'!H482</f>
        <v>0</v>
      </c>
      <c r="J482" s="47">
        <f>'Encargos e Benefícios'!X481*'Gastos com Pessoal'!H482</f>
        <v>0</v>
      </c>
      <c r="K482" s="47">
        <f>'Encargos e Benefícios'!V481*'Gastos com Pessoal'!H482</f>
        <v>0</v>
      </c>
      <c r="L482" s="47"/>
      <c r="M482" s="165">
        <v>46023</v>
      </c>
      <c r="N482" s="127">
        <v>4.4999999999999998E-2</v>
      </c>
      <c r="O482" s="47">
        <f>('Encargos e Benefícios'!W481+'Gastos com Pessoal'!I482)*N482</f>
        <v>0</v>
      </c>
      <c r="P482" s="47">
        <f>('Encargos e Benefícios'!X481+'Gastos com Pessoal'!J482)*N482</f>
        <v>0</v>
      </c>
      <c r="Q482" s="47">
        <f>('Encargos e Benefícios'!V481+'Gastos com Pessoal'!K482)*'Gastos com Pessoal'!N482</f>
        <v>0</v>
      </c>
      <c r="R482" s="47"/>
      <c r="S482" s="165"/>
      <c r="T482" s="127"/>
      <c r="U482" s="47"/>
      <c r="V482" s="47"/>
      <c r="W482" s="47"/>
      <c r="X482" s="47"/>
      <c r="Y482" s="165"/>
      <c r="Z482" s="127"/>
      <c r="AA482" s="47"/>
      <c r="AB482" s="47"/>
      <c r="AC482" s="47"/>
      <c r="AD482" s="47"/>
      <c r="AE482" s="165"/>
      <c r="AF482" s="127"/>
      <c r="AG482" s="47"/>
      <c r="AH482" s="47"/>
      <c r="AI482" s="47"/>
      <c r="AJ482" s="130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14">
        <f>IF('Encargos e Benefícios'!C481=0,0,'Encargos e Benefícios'!AD481/'Encargos e Benefícios'!C481)</f>
        <v>0</v>
      </c>
      <c r="AO482" s="32">
        <f t="shared" si="7"/>
        <v>0</v>
      </c>
      <c r="AP482" s="31"/>
      <c r="AQ482" s="31"/>
      <c r="AR482" s="203"/>
      <c r="AS482" s="32"/>
    </row>
    <row r="483" spans="1:45" ht="12.75" hidden="1">
      <c r="A483" s="48">
        <v>477</v>
      </c>
      <c r="B483" s="12">
        <f>'Encargos e Benefícios'!B482</f>
        <v>0</v>
      </c>
      <c r="C483" s="10">
        <f>'Encargos e Benefícios'!C482</f>
        <v>0</v>
      </c>
      <c r="D483" s="38"/>
      <c r="E483" s="167"/>
      <c r="F483" s="166"/>
      <c r="G483" s="165"/>
      <c r="H483" s="127"/>
      <c r="I483" s="47">
        <f>'Encargos e Benefícios'!W482*'Gastos com Pessoal'!H483</f>
        <v>0</v>
      </c>
      <c r="J483" s="47">
        <f>'Encargos e Benefícios'!X482*'Gastos com Pessoal'!H483</f>
        <v>0</v>
      </c>
      <c r="K483" s="47">
        <f>'Encargos e Benefícios'!V482*'Gastos com Pessoal'!H483</f>
        <v>0</v>
      </c>
      <c r="L483" s="47"/>
      <c r="M483" s="165">
        <v>46023</v>
      </c>
      <c r="N483" s="127">
        <v>4.4999999999999998E-2</v>
      </c>
      <c r="O483" s="47">
        <f>('Encargos e Benefícios'!W482+'Gastos com Pessoal'!I483)*N483</f>
        <v>0</v>
      </c>
      <c r="P483" s="47">
        <f>('Encargos e Benefícios'!X482+'Gastos com Pessoal'!J483)*N483</f>
        <v>0</v>
      </c>
      <c r="Q483" s="47">
        <f>('Encargos e Benefícios'!V482+'Gastos com Pessoal'!K483)*'Gastos com Pessoal'!N483</f>
        <v>0</v>
      </c>
      <c r="R483" s="47"/>
      <c r="S483" s="165"/>
      <c r="T483" s="127"/>
      <c r="U483" s="47"/>
      <c r="V483" s="47"/>
      <c r="W483" s="47"/>
      <c r="X483" s="47"/>
      <c r="Y483" s="165"/>
      <c r="Z483" s="127"/>
      <c r="AA483" s="47"/>
      <c r="AB483" s="47"/>
      <c r="AC483" s="47"/>
      <c r="AD483" s="47"/>
      <c r="AE483" s="165"/>
      <c r="AF483" s="127"/>
      <c r="AG483" s="47"/>
      <c r="AH483" s="47"/>
      <c r="AI483" s="47"/>
      <c r="AJ483" s="130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14">
        <f>IF('Encargos e Benefícios'!C482=0,0,'Encargos e Benefícios'!AD482/'Encargos e Benefícios'!C482)</f>
        <v>0</v>
      </c>
      <c r="AO483" s="32">
        <f t="shared" si="7"/>
        <v>0</v>
      </c>
      <c r="AP483" s="31"/>
      <c r="AQ483" s="31"/>
      <c r="AR483" s="203"/>
      <c r="AS483" s="32"/>
    </row>
    <row r="484" spans="1:45" ht="12.75" hidden="1">
      <c r="A484" s="48">
        <v>478</v>
      </c>
      <c r="B484" s="12">
        <f>'Encargos e Benefícios'!B483</f>
        <v>0</v>
      </c>
      <c r="C484" s="10">
        <f>'Encargos e Benefícios'!C483</f>
        <v>0</v>
      </c>
      <c r="D484" s="38"/>
      <c r="E484" s="167"/>
      <c r="F484" s="166"/>
      <c r="G484" s="165"/>
      <c r="H484" s="127"/>
      <c r="I484" s="47">
        <f>'Encargos e Benefícios'!W483*'Gastos com Pessoal'!H484</f>
        <v>0</v>
      </c>
      <c r="J484" s="47">
        <f>'Encargos e Benefícios'!X483*'Gastos com Pessoal'!H484</f>
        <v>0</v>
      </c>
      <c r="K484" s="47">
        <f>'Encargos e Benefícios'!V483*'Gastos com Pessoal'!H484</f>
        <v>0</v>
      </c>
      <c r="L484" s="47"/>
      <c r="M484" s="165">
        <v>46023</v>
      </c>
      <c r="N484" s="127">
        <v>4.4999999999999998E-2</v>
      </c>
      <c r="O484" s="47">
        <f>('Encargos e Benefícios'!W483+'Gastos com Pessoal'!I484)*N484</f>
        <v>0</v>
      </c>
      <c r="P484" s="47">
        <f>('Encargos e Benefícios'!X483+'Gastos com Pessoal'!J484)*N484</f>
        <v>0</v>
      </c>
      <c r="Q484" s="47">
        <f>('Encargos e Benefícios'!V483+'Gastos com Pessoal'!K484)*'Gastos com Pessoal'!N484</f>
        <v>0</v>
      </c>
      <c r="R484" s="47"/>
      <c r="S484" s="165"/>
      <c r="T484" s="127"/>
      <c r="U484" s="47"/>
      <c r="V484" s="47"/>
      <c r="W484" s="47"/>
      <c r="X484" s="47"/>
      <c r="Y484" s="165"/>
      <c r="Z484" s="127"/>
      <c r="AA484" s="47"/>
      <c r="AB484" s="47"/>
      <c r="AC484" s="47"/>
      <c r="AD484" s="47"/>
      <c r="AE484" s="165"/>
      <c r="AF484" s="127"/>
      <c r="AG484" s="47"/>
      <c r="AH484" s="47"/>
      <c r="AI484" s="47"/>
      <c r="AJ484" s="130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14">
        <f>IF('Encargos e Benefícios'!C483=0,0,'Encargos e Benefícios'!AD483/'Encargos e Benefícios'!C483)</f>
        <v>0</v>
      </c>
      <c r="AO484" s="32">
        <f t="shared" si="7"/>
        <v>0</v>
      </c>
      <c r="AP484" s="31"/>
      <c r="AQ484" s="31"/>
      <c r="AR484" s="203"/>
      <c r="AS484" s="32"/>
    </row>
    <row r="485" spans="1:45" ht="12.75" hidden="1">
      <c r="A485" s="48">
        <v>479</v>
      </c>
      <c r="B485" s="12">
        <f>'Encargos e Benefícios'!B484</f>
        <v>0</v>
      </c>
      <c r="C485" s="10">
        <f>'Encargos e Benefícios'!C484</f>
        <v>0</v>
      </c>
      <c r="D485" s="38"/>
      <c r="E485" s="167"/>
      <c r="F485" s="166"/>
      <c r="G485" s="165"/>
      <c r="H485" s="127"/>
      <c r="I485" s="47">
        <f>'Encargos e Benefícios'!W484*'Gastos com Pessoal'!H485</f>
        <v>0</v>
      </c>
      <c r="J485" s="47">
        <f>'Encargos e Benefícios'!X484*'Gastos com Pessoal'!H485</f>
        <v>0</v>
      </c>
      <c r="K485" s="47">
        <f>'Encargos e Benefícios'!V484*'Gastos com Pessoal'!H485</f>
        <v>0</v>
      </c>
      <c r="L485" s="47"/>
      <c r="M485" s="165">
        <v>46023</v>
      </c>
      <c r="N485" s="127">
        <v>4.4999999999999998E-2</v>
      </c>
      <c r="O485" s="47">
        <f>('Encargos e Benefícios'!W484+'Gastos com Pessoal'!I485)*N485</f>
        <v>0</v>
      </c>
      <c r="P485" s="47">
        <f>('Encargos e Benefícios'!X484+'Gastos com Pessoal'!J485)*N485</f>
        <v>0</v>
      </c>
      <c r="Q485" s="47">
        <f>('Encargos e Benefícios'!V484+'Gastos com Pessoal'!K485)*'Gastos com Pessoal'!N485</f>
        <v>0</v>
      </c>
      <c r="R485" s="47"/>
      <c r="S485" s="165"/>
      <c r="T485" s="127"/>
      <c r="U485" s="47"/>
      <c r="V485" s="47"/>
      <c r="W485" s="47"/>
      <c r="X485" s="47"/>
      <c r="Y485" s="165"/>
      <c r="Z485" s="127"/>
      <c r="AA485" s="47"/>
      <c r="AB485" s="47"/>
      <c r="AC485" s="47"/>
      <c r="AD485" s="47"/>
      <c r="AE485" s="165"/>
      <c r="AF485" s="127"/>
      <c r="AG485" s="47"/>
      <c r="AH485" s="47"/>
      <c r="AI485" s="47"/>
      <c r="AJ485" s="130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14">
        <f>IF('Encargos e Benefícios'!C484=0,0,'Encargos e Benefícios'!AD484/'Encargos e Benefícios'!C484)</f>
        <v>0</v>
      </c>
      <c r="AO485" s="32">
        <f t="shared" si="7"/>
        <v>0</v>
      </c>
      <c r="AP485" s="31"/>
      <c r="AQ485" s="31"/>
      <c r="AR485" s="203"/>
      <c r="AS485" s="32"/>
    </row>
    <row r="486" spans="1:45" ht="12.75" hidden="1">
      <c r="A486" s="48">
        <v>480</v>
      </c>
      <c r="B486" s="12">
        <f>'Encargos e Benefícios'!B485</f>
        <v>0</v>
      </c>
      <c r="C486" s="10">
        <f>'Encargos e Benefícios'!C485</f>
        <v>0</v>
      </c>
      <c r="D486" s="38"/>
      <c r="E486" s="167"/>
      <c r="F486" s="166"/>
      <c r="G486" s="165"/>
      <c r="H486" s="127"/>
      <c r="I486" s="47">
        <f>'Encargos e Benefícios'!W485*'Gastos com Pessoal'!H486</f>
        <v>0</v>
      </c>
      <c r="J486" s="47">
        <f>'Encargos e Benefícios'!X485*'Gastos com Pessoal'!H486</f>
        <v>0</v>
      </c>
      <c r="K486" s="47">
        <f>'Encargos e Benefícios'!V485*'Gastos com Pessoal'!H486</f>
        <v>0</v>
      </c>
      <c r="L486" s="47"/>
      <c r="M486" s="165">
        <v>46023</v>
      </c>
      <c r="N486" s="127">
        <v>4.4999999999999998E-2</v>
      </c>
      <c r="O486" s="47">
        <f>('Encargos e Benefícios'!W485+'Gastos com Pessoal'!I486)*N486</f>
        <v>0</v>
      </c>
      <c r="P486" s="47">
        <f>('Encargos e Benefícios'!X485+'Gastos com Pessoal'!J486)*N486</f>
        <v>0</v>
      </c>
      <c r="Q486" s="47">
        <f>('Encargos e Benefícios'!V485+'Gastos com Pessoal'!K486)*'Gastos com Pessoal'!N486</f>
        <v>0</v>
      </c>
      <c r="R486" s="47"/>
      <c r="S486" s="165"/>
      <c r="T486" s="127"/>
      <c r="U486" s="47"/>
      <c r="V486" s="47"/>
      <c r="W486" s="47"/>
      <c r="X486" s="47"/>
      <c r="Y486" s="165"/>
      <c r="Z486" s="127"/>
      <c r="AA486" s="47"/>
      <c r="AB486" s="47"/>
      <c r="AC486" s="47"/>
      <c r="AD486" s="47"/>
      <c r="AE486" s="165"/>
      <c r="AF486" s="127"/>
      <c r="AG486" s="47"/>
      <c r="AH486" s="47"/>
      <c r="AI486" s="47"/>
      <c r="AJ486" s="130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14">
        <f>IF('Encargos e Benefícios'!C485=0,0,'Encargos e Benefícios'!AD485/'Encargos e Benefícios'!C485)</f>
        <v>0</v>
      </c>
      <c r="AO486" s="32">
        <f t="shared" si="7"/>
        <v>0</v>
      </c>
      <c r="AP486" s="31"/>
      <c r="AQ486" s="31"/>
      <c r="AR486" s="203"/>
      <c r="AS486" s="32"/>
    </row>
    <row r="487" spans="1:45" ht="12.75" hidden="1">
      <c r="A487" s="48">
        <v>481</v>
      </c>
      <c r="B487" s="12">
        <f>'Encargos e Benefícios'!B486</f>
        <v>0</v>
      </c>
      <c r="C487" s="10">
        <f>'Encargos e Benefícios'!C486</f>
        <v>0</v>
      </c>
      <c r="D487" s="38"/>
      <c r="E487" s="167"/>
      <c r="F487" s="166"/>
      <c r="G487" s="165"/>
      <c r="H487" s="127"/>
      <c r="I487" s="47">
        <f>'Encargos e Benefícios'!W486*'Gastos com Pessoal'!H487</f>
        <v>0</v>
      </c>
      <c r="J487" s="47">
        <f>'Encargos e Benefícios'!X486*'Gastos com Pessoal'!H487</f>
        <v>0</v>
      </c>
      <c r="K487" s="47">
        <f>'Encargos e Benefícios'!V486*'Gastos com Pessoal'!H487</f>
        <v>0</v>
      </c>
      <c r="L487" s="47"/>
      <c r="M487" s="165">
        <v>46023</v>
      </c>
      <c r="N487" s="127">
        <v>4.4999999999999998E-2</v>
      </c>
      <c r="O487" s="47">
        <f>('Encargos e Benefícios'!W486+'Gastos com Pessoal'!I487)*N487</f>
        <v>0</v>
      </c>
      <c r="P487" s="47">
        <f>('Encargos e Benefícios'!X486+'Gastos com Pessoal'!J487)*N487</f>
        <v>0</v>
      </c>
      <c r="Q487" s="47">
        <f>('Encargos e Benefícios'!V486+'Gastos com Pessoal'!K487)*'Gastos com Pessoal'!N487</f>
        <v>0</v>
      </c>
      <c r="R487" s="47"/>
      <c r="S487" s="165"/>
      <c r="T487" s="127"/>
      <c r="U487" s="47"/>
      <c r="V487" s="47"/>
      <c r="W487" s="47"/>
      <c r="X487" s="47"/>
      <c r="Y487" s="165"/>
      <c r="Z487" s="127"/>
      <c r="AA487" s="47"/>
      <c r="AB487" s="47"/>
      <c r="AC487" s="47"/>
      <c r="AD487" s="47"/>
      <c r="AE487" s="165"/>
      <c r="AF487" s="127"/>
      <c r="AG487" s="47"/>
      <c r="AH487" s="47"/>
      <c r="AI487" s="47"/>
      <c r="AJ487" s="130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14">
        <f>IF('Encargos e Benefícios'!C486=0,0,'Encargos e Benefícios'!AD486/'Encargos e Benefícios'!C486)</f>
        <v>0</v>
      </c>
      <c r="AO487" s="32">
        <f t="shared" si="7"/>
        <v>0</v>
      </c>
      <c r="AP487" s="31"/>
      <c r="AQ487" s="31"/>
      <c r="AR487" s="203"/>
      <c r="AS487" s="32"/>
    </row>
    <row r="488" spans="1:45" ht="12.75" hidden="1">
      <c r="A488" s="48">
        <v>482</v>
      </c>
      <c r="B488" s="12">
        <f>'Encargos e Benefícios'!B487</f>
        <v>0</v>
      </c>
      <c r="C488" s="10">
        <f>'Encargos e Benefícios'!C487</f>
        <v>0</v>
      </c>
      <c r="D488" s="38"/>
      <c r="E488" s="167"/>
      <c r="F488" s="166"/>
      <c r="G488" s="165"/>
      <c r="H488" s="127"/>
      <c r="I488" s="47">
        <f>'Encargos e Benefícios'!W487*'Gastos com Pessoal'!H488</f>
        <v>0</v>
      </c>
      <c r="J488" s="47">
        <f>'Encargos e Benefícios'!X487*'Gastos com Pessoal'!H488</f>
        <v>0</v>
      </c>
      <c r="K488" s="47">
        <f>'Encargos e Benefícios'!V487*'Gastos com Pessoal'!H488</f>
        <v>0</v>
      </c>
      <c r="L488" s="47"/>
      <c r="M488" s="165">
        <v>46023</v>
      </c>
      <c r="N488" s="127">
        <v>4.4999999999999998E-2</v>
      </c>
      <c r="O488" s="47">
        <f>('Encargos e Benefícios'!W487+'Gastos com Pessoal'!I488)*N488</f>
        <v>0</v>
      </c>
      <c r="P488" s="47">
        <f>('Encargos e Benefícios'!X487+'Gastos com Pessoal'!J488)*N488</f>
        <v>0</v>
      </c>
      <c r="Q488" s="47">
        <f>('Encargos e Benefícios'!V487+'Gastos com Pessoal'!K488)*'Gastos com Pessoal'!N488</f>
        <v>0</v>
      </c>
      <c r="R488" s="47"/>
      <c r="S488" s="165"/>
      <c r="T488" s="127"/>
      <c r="U488" s="47"/>
      <c r="V488" s="47"/>
      <c r="W488" s="47"/>
      <c r="X488" s="47"/>
      <c r="Y488" s="165"/>
      <c r="Z488" s="127"/>
      <c r="AA488" s="47"/>
      <c r="AB488" s="47"/>
      <c r="AC488" s="47"/>
      <c r="AD488" s="47"/>
      <c r="AE488" s="165"/>
      <c r="AF488" s="127"/>
      <c r="AG488" s="47"/>
      <c r="AH488" s="47"/>
      <c r="AI488" s="47"/>
      <c r="AJ488" s="130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14">
        <f>IF('Encargos e Benefícios'!C487=0,0,'Encargos e Benefícios'!AD487/'Encargos e Benefícios'!C487)</f>
        <v>0</v>
      </c>
      <c r="AO488" s="32">
        <f t="shared" si="7"/>
        <v>0</v>
      </c>
      <c r="AP488" s="31"/>
      <c r="AQ488" s="31"/>
      <c r="AR488" s="203"/>
      <c r="AS488" s="32"/>
    </row>
    <row r="489" spans="1:45" ht="12.75" hidden="1">
      <c r="A489" s="48">
        <v>483</v>
      </c>
      <c r="B489" s="12">
        <f>'Encargos e Benefícios'!B488</f>
        <v>0</v>
      </c>
      <c r="C489" s="10">
        <f>'Encargos e Benefícios'!C488</f>
        <v>0</v>
      </c>
      <c r="D489" s="38"/>
      <c r="E489" s="167"/>
      <c r="F489" s="166"/>
      <c r="G489" s="165"/>
      <c r="H489" s="127"/>
      <c r="I489" s="47">
        <f>'Encargos e Benefícios'!W488*'Gastos com Pessoal'!H489</f>
        <v>0</v>
      </c>
      <c r="J489" s="47">
        <f>'Encargos e Benefícios'!X488*'Gastos com Pessoal'!H489</f>
        <v>0</v>
      </c>
      <c r="K489" s="47">
        <f>'Encargos e Benefícios'!V488*'Gastos com Pessoal'!H489</f>
        <v>0</v>
      </c>
      <c r="L489" s="47"/>
      <c r="M489" s="165">
        <v>46023</v>
      </c>
      <c r="N489" s="127">
        <v>4.4999999999999998E-2</v>
      </c>
      <c r="O489" s="47">
        <f>('Encargos e Benefícios'!W488+'Gastos com Pessoal'!I489)*N489</f>
        <v>0</v>
      </c>
      <c r="P489" s="47">
        <f>('Encargos e Benefícios'!X488+'Gastos com Pessoal'!J489)*N489</f>
        <v>0</v>
      </c>
      <c r="Q489" s="47">
        <f>('Encargos e Benefícios'!V488+'Gastos com Pessoal'!K489)*'Gastos com Pessoal'!N489</f>
        <v>0</v>
      </c>
      <c r="R489" s="47"/>
      <c r="S489" s="165"/>
      <c r="T489" s="127"/>
      <c r="U489" s="47"/>
      <c r="V489" s="47"/>
      <c r="W489" s="47"/>
      <c r="X489" s="47"/>
      <c r="Y489" s="165"/>
      <c r="Z489" s="127"/>
      <c r="AA489" s="47"/>
      <c r="AB489" s="47"/>
      <c r="AC489" s="47"/>
      <c r="AD489" s="47"/>
      <c r="AE489" s="165"/>
      <c r="AF489" s="127"/>
      <c r="AG489" s="47"/>
      <c r="AH489" s="47"/>
      <c r="AI489" s="47"/>
      <c r="AJ489" s="130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14">
        <f>IF('Encargos e Benefícios'!C488=0,0,'Encargos e Benefícios'!AD488/'Encargos e Benefícios'!C488)</f>
        <v>0</v>
      </c>
      <c r="AO489" s="32">
        <f t="shared" si="7"/>
        <v>0</v>
      </c>
      <c r="AP489" s="31"/>
      <c r="AQ489" s="31"/>
      <c r="AR489" s="203"/>
      <c r="AS489" s="32"/>
    </row>
    <row r="490" spans="1:45" ht="12.75" hidden="1">
      <c r="A490" s="48">
        <v>484</v>
      </c>
      <c r="B490" s="12">
        <f>'Encargos e Benefícios'!B489</f>
        <v>0</v>
      </c>
      <c r="C490" s="10">
        <f>'Encargos e Benefícios'!C489</f>
        <v>0</v>
      </c>
      <c r="D490" s="38"/>
      <c r="E490" s="167"/>
      <c r="F490" s="166"/>
      <c r="G490" s="165"/>
      <c r="H490" s="127"/>
      <c r="I490" s="47">
        <f>'Encargos e Benefícios'!W489*'Gastos com Pessoal'!H490</f>
        <v>0</v>
      </c>
      <c r="J490" s="47">
        <f>'Encargos e Benefícios'!X489*'Gastos com Pessoal'!H490</f>
        <v>0</v>
      </c>
      <c r="K490" s="47">
        <f>'Encargos e Benefícios'!V489*'Gastos com Pessoal'!H490</f>
        <v>0</v>
      </c>
      <c r="L490" s="47"/>
      <c r="M490" s="165">
        <v>46023</v>
      </c>
      <c r="N490" s="127">
        <v>4.4999999999999998E-2</v>
      </c>
      <c r="O490" s="47">
        <f>('Encargos e Benefícios'!W489+'Gastos com Pessoal'!I490)*N490</f>
        <v>0</v>
      </c>
      <c r="P490" s="47">
        <f>('Encargos e Benefícios'!X489+'Gastos com Pessoal'!J490)*N490</f>
        <v>0</v>
      </c>
      <c r="Q490" s="47">
        <f>('Encargos e Benefícios'!V489+'Gastos com Pessoal'!K490)*'Gastos com Pessoal'!N490</f>
        <v>0</v>
      </c>
      <c r="R490" s="47"/>
      <c r="S490" s="165"/>
      <c r="T490" s="127"/>
      <c r="U490" s="47"/>
      <c r="V490" s="47"/>
      <c r="W490" s="47"/>
      <c r="X490" s="47"/>
      <c r="Y490" s="165"/>
      <c r="Z490" s="127"/>
      <c r="AA490" s="47"/>
      <c r="AB490" s="47"/>
      <c r="AC490" s="47"/>
      <c r="AD490" s="47"/>
      <c r="AE490" s="165"/>
      <c r="AF490" s="127"/>
      <c r="AG490" s="47"/>
      <c r="AH490" s="47"/>
      <c r="AI490" s="47"/>
      <c r="AJ490" s="130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14">
        <f>IF('Encargos e Benefícios'!C489=0,0,'Encargos e Benefícios'!AD489/'Encargos e Benefícios'!C489)</f>
        <v>0</v>
      </c>
      <c r="AO490" s="32">
        <f t="shared" si="7"/>
        <v>0</v>
      </c>
      <c r="AP490" s="31"/>
      <c r="AQ490" s="31"/>
      <c r="AR490" s="203"/>
      <c r="AS490" s="32"/>
    </row>
    <row r="491" spans="1:45" ht="12.75" hidden="1">
      <c r="A491" s="48">
        <v>485</v>
      </c>
      <c r="B491" s="12">
        <f>'Encargos e Benefícios'!B490</f>
        <v>0</v>
      </c>
      <c r="C491" s="10">
        <f>'Encargos e Benefícios'!C490</f>
        <v>0</v>
      </c>
      <c r="D491" s="38"/>
      <c r="E491" s="167"/>
      <c r="F491" s="166"/>
      <c r="G491" s="165"/>
      <c r="H491" s="127"/>
      <c r="I491" s="47">
        <f>'Encargos e Benefícios'!W490*'Gastos com Pessoal'!H491</f>
        <v>0</v>
      </c>
      <c r="J491" s="47">
        <f>'Encargos e Benefícios'!X490*'Gastos com Pessoal'!H491</f>
        <v>0</v>
      </c>
      <c r="K491" s="47">
        <f>'Encargos e Benefícios'!V490*'Gastos com Pessoal'!H491</f>
        <v>0</v>
      </c>
      <c r="L491" s="47"/>
      <c r="M491" s="165">
        <v>46023</v>
      </c>
      <c r="N491" s="127">
        <v>4.4999999999999998E-2</v>
      </c>
      <c r="O491" s="47">
        <f>('Encargos e Benefícios'!W490+'Gastos com Pessoal'!I491)*N491</f>
        <v>0</v>
      </c>
      <c r="P491" s="47">
        <f>('Encargos e Benefícios'!X490+'Gastos com Pessoal'!J491)*N491</f>
        <v>0</v>
      </c>
      <c r="Q491" s="47">
        <f>('Encargos e Benefícios'!V490+'Gastos com Pessoal'!K491)*'Gastos com Pessoal'!N491</f>
        <v>0</v>
      </c>
      <c r="R491" s="47"/>
      <c r="S491" s="165"/>
      <c r="T491" s="127"/>
      <c r="U491" s="47"/>
      <c r="V491" s="47"/>
      <c r="W491" s="47"/>
      <c r="X491" s="47"/>
      <c r="Y491" s="165"/>
      <c r="Z491" s="127"/>
      <c r="AA491" s="47"/>
      <c r="AB491" s="47"/>
      <c r="AC491" s="47"/>
      <c r="AD491" s="47"/>
      <c r="AE491" s="165"/>
      <c r="AF491" s="127"/>
      <c r="AG491" s="47"/>
      <c r="AH491" s="47"/>
      <c r="AI491" s="47"/>
      <c r="AJ491" s="130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14">
        <f>IF('Encargos e Benefícios'!C490=0,0,'Encargos e Benefícios'!AD490/'Encargos e Benefícios'!C490)</f>
        <v>0</v>
      </c>
      <c r="AO491" s="32">
        <f t="shared" si="7"/>
        <v>0</v>
      </c>
      <c r="AP491" s="31"/>
      <c r="AQ491" s="31"/>
      <c r="AR491" s="203"/>
      <c r="AS491" s="32"/>
    </row>
    <row r="492" spans="1:45" ht="12.75" hidden="1">
      <c r="A492" s="48">
        <v>486</v>
      </c>
      <c r="B492" s="12">
        <f>'Encargos e Benefícios'!B491</f>
        <v>0</v>
      </c>
      <c r="C492" s="10">
        <f>'Encargos e Benefícios'!C491</f>
        <v>0</v>
      </c>
      <c r="D492" s="38"/>
      <c r="E492" s="167"/>
      <c r="F492" s="166"/>
      <c r="G492" s="165"/>
      <c r="H492" s="127"/>
      <c r="I492" s="47">
        <f>'Encargos e Benefícios'!W491*'Gastos com Pessoal'!H492</f>
        <v>0</v>
      </c>
      <c r="J492" s="47">
        <f>'Encargos e Benefícios'!X491*'Gastos com Pessoal'!H492</f>
        <v>0</v>
      </c>
      <c r="K492" s="47">
        <f>'Encargos e Benefícios'!V491*'Gastos com Pessoal'!H492</f>
        <v>0</v>
      </c>
      <c r="L492" s="47"/>
      <c r="M492" s="165">
        <v>46023</v>
      </c>
      <c r="N492" s="127">
        <v>4.4999999999999998E-2</v>
      </c>
      <c r="O492" s="47">
        <f>('Encargos e Benefícios'!W491+'Gastos com Pessoal'!I492)*N492</f>
        <v>0</v>
      </c>
      <c r="P492" s="47">
        <f>('Encargos e Benefícios'!X491+'Gastos com Pessoal'!J492)*N492</f>
        <v>0</v>
      </c>
      <c r="Q492" s="47">
        <f>('Encargos e Benefícios'!V491+'Gastos com Pessoal'!K492)*'Gastos com Pessoal'!N492</f>
        <v>0</v>
      </c>
      <c r="R492" s="47"/>
      <c r="S492" s="165"/>
      <c r="T492" s="127"/>
      <c r="U492" s="47"/>
      <c r="V492" s="47"/>
      <c r="W492" s="47"/>
      <c r="X492" s="47"/>
      <c r="Y492" s="165"/>
      <c r="Z492" s="127"/>
      <c r="AA492" s="47"/>
      <c r="AB492" s="47"/>
      <c r="AC492" s="47"/>
      <c r="AD492" s="47"/>
      <c r="AE492" s="165"/>
      <c r="AF492" s="127"/>
      <c r="AG492" s="47"/>
      <c r="AH492" s="47"/>
      <c r="AI492" s="47"/>
      <c r="AJ492" s="130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14">
        <f>IF('Encargos e Benefícios'!C491=0,0,'Encargos e Benefícios'!AD491/'Encargos e Benefícios'!C491)</f>
        <v>0</v>
      </c>
      <c r="AO492" s="32">
        <f t="shared" si="7"/>
        <v>0</v>
      </c>
      <c r="AP492" s="31"/>
      <c r="AQ492" s="31"/>
      <c r="AR492" s="203"/>
      <c r="AS492" s="32"/>
    </row>
    <row r="493" spans="1:45" ht="12.75" hidden="1">
      <c r="A493" s="48">
        <v>487</v>
      </c>
      <c r="B493" s="12">
        <f>'Encargos e Benefícios'!B492</f>
        <v>0</v>
      </c>
      <c r="C493" s="10">
        <f>'Encargos e Benefícios'!C492</f>
        <v>0</v>
      </c>
      <c r="D493" s="38"/>
      <c r="E493" s="167"/>
      <c r="F493" s="166"/>
      <c r="G493" s="165"/>
      <c r="H493" s="127"/>
      <c r="I493" s="47">
        <f>'Encargos e Benefícios'!W492*'Gastos com Pessoal'!H493</f>
        <v>0</v>
      </c>
      <c r="J493" s="47">
        <f>'Encargos e Benefícios'!X492*'Gastos com Pessoal'!H493</f>
        <v>0</v>
      </c>
      <c r="K493" s="47">
        <f>'Encargos e Benefícios'!V492*'Gastos com Pessoal'!H493</f>
        <v>0</v>
      </c>
      <c r="L493" s="47"/>
      <c r="M493" s="165">
        <v>46023</v>
      </c>
      <c r="N493" s="127">
        <v>4.4999999999999998E-2</v>
      </c>
      <c r="O493" s="47">
        <f>('Encargos e Benefícios'!W492+'Gastos com Pessoal'!I493)*N493</f>
        <v>0</v>
      </c>
      <c r="P493" s="47">
        <f>('Encargos e Benefícios'!X492+'Gastos com Pessoal'!J493)*N493</f>
        <v>0</v>
      </c>
      <c r="Q493" s="47">
        <f>('Encargos e Benefícios'!V492+'Gastos com Pessoal'!K493)*'Gastos com Pessoal'!N493</f>
        <v>0</v>
      </c>
      <c r="R493" s="47"/>
      <c r="S493" s="165"/>
      <c r="T493" s="127"/>
      <c r="U493" s="47"/>
      <c r="V493" s="47"/>
      <c r="W493" s="47"/>
      <c r="X493" s="47"/>
      <c r="Y493" s="165"/>
      <c r="Z493" s="127"/>
      <c r="AA493" s="47"/>
      <c r="AB493" s="47"/>
      <c r="AC493" s="47"/>
      <c r="AD493" s="47"/>
      <c r="AE493" s="165"/>
      <c r="AF493" s="127"/>
      <c r="AG493" s="47"/>
      <c r="AH493" s="47"/>
      <c r="AI493" s="47"/>
      <c r="AJ493" s="130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14">
        <f>IF('Encargos e Benefícios'!C492=0,0,'Encargos e Benefícios'!AD492/'Encargos e Benefícios'!C492)</f>
        <v>0</v>
      </c>
      <c r="AO493" s="32">
        <f t="shared" si="7"/>
        <v>0</v>
      </c>
      <c r="AP493" s="31"/>
      <c r="AQ493" s="31"/>
      <c r="AR493" s="203"/>
      <c r="AS493" s="32"/>
    </row>
    <row r="494" spans="1:45" ht="12.75" hidden="1">
      <c r="A494" s="48">
        <v>488</v>
      </c>
      <c r="B494" s="12">
        <f>'Encargos e Benefícios'!B493</f>
        <v>0</v>
      </c>
      <c r="C494" s="10">
        <f>'Encargos e Benefícios'!C493</f>
        <v>0</v>
      </c>
      <c r="D494" s="38"/>
      <c r="E494" s="167"/>
      <c r="F494" s="166"/>
      <c r="G494" s="165"/>
      <c r="H494" s="127"/>
      <c r="I494" s="47">
        <f>'Encargos e Benefícios'!W493*'Gastos com Pessoal'!H494</f>
        <v>0</v>
      </c>
      <c r="J494" s="47">
        <f>'Encargos e Benefícios'!X493*'Gastos com Pessoal'!H494</f>
        <v>0</v>
      </c>
      <c r="K494" s="47">
        <f>'Encargos e Benefícios'!V493*'Gastos com Pessoal'!H494</f>
        <v>0</v>
      </c>
      <c r="L494" s="47"/>
      <c r="M494" s="165">
        <v>46023</v>
      </c>
      <c r="N494" s="127">
        <v>4.4999999999999998E-2</v>
      </c>
      <c r="O494" s="47">
        <f>('Encargos e Benefícios'!W493+'Gastos com Pessoal'!I494)*N494</f>
        <v>0</v>
      </c>
      <c r="P494" s="47">
        <f>('Encargos e Benefícios'!X493+'Gastos com Pessoal'!J494)*N494</f>
        <v>0</v>
      </c>
      <c r="Q494" s="47">
        <f>('Encargos e Benefícios'!V493+'Gastos com Pessoal'!K494)*'Gastos com Pessoal'!N494</f>
        <v>0</v>
      </c>
      <c r="R494" s="47"/>
      <c r="S494" s="165"/>
      <c r="T494" s="127"/>
      <c r="U494" s="47"/>
      <c r="V494" s="47"/>
      <c r="W494" s="47"/>
      <c r="X494" s="47"/>
      <c r="Y494" s="165"/>
      <c r="Z494" s="127"/>
      <c r="AA494" s="47"/>
      <c r="AB494" s="47"/>
      <c r="AC494" s="47"/>
      <c r="AD494" s="47"/>
      <c r="AE494" s="165"/>
      <c r="AF494" s="127"/>
      <c r="AG494" s="47"/>
      <c r="AH494" s="47"/>
      <c r="AI494" s="47"/>
      <c r="AJ494" s="130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14">
        <f>IF('Encargos e Benefícios'!C493=0,0,'Encargos e Benefícios'!AD493/'Encargos e Benefícios'!C493)</f>
        <v>0</v>
      </c>
      <c r="AO494" s="32">
        <f t="shared" si="7"/>
        <v>0</v>
      </c>
      <c r="AP494" s="31"/>
      <c r="AQ494" s="31"/>
      <c r="AR494" s="203"/>
      <c r="AS494" s="32"/>
    </row>
    <row r="495" spans="1:45" ht="12.75" hidden="1">
      <c r="A495" s="48">
        <v>489</v>
      </c>
      <c r="B495" s="12">
        <f>'Encargos e Benefícios'!B494</f>
        <v>0</v>
      </c>
      <c r="C495" s="10">
        <f>'Encargos e Benefícios'!C494</f>
        <v>0</v>
      </c>
      <c r="D495" s="38"/>
      <c r="E495" s="167"/>
      <c r="F495" s="166"/>
      <c r="G495" s="165"/>
      <c r="H495" s="127"/>
      <c r="I495" s="47">
        <f>'Encargos e Benefícios'!W494*'Gastos com Pessoal'!H495</f>
        <v>0</v>
      </c>
      <c r="J495" s="47">
        <f>'Encargos e Benefícios'!X494*'Gastos com Pessoal'!H495</f>
        <v>0</v>
      </c>
      <c r="K495" s="47">
        <f>'Encargos e Benefícios'!V494*'Gastos com Pessoal'!H495</f>
        <v>0</v>
      </c>
      <c r="L495" s="47"/>
      <c r="M495" s="165">
        <v>46023</v>
      </c>
      <c r="N495" s="127">
        <v>4.4999999999999998E-2</v>
      </c>
      <c r="O495" s="47">
        <f>('Encargos e Benefícios'!W494+'Gastos com Pessoal'!I495)*N495</f>
        <v>0</v>
      </c>
      <c r="P495" s="47">
        <f>('Encargos e Benefícios'!X494+'Gastos com Pessoal'!J495)*N495</f>
        <v>0</v>
      </c>
      <c r="Q495" s="47">
        <f>('Encargos e Benefícios'!V494+'Gastos com Pessoal'!K495)*'Gastos com Pessoal'!N495</f>
        <v>0</v>
      </c>
      <c r="R495" s="47"/>
      <c r="S495" s="165"/>
      <c r="T495" s="127"/>
      <c r="U495" s="47"/>
      <c r="V495" s="47"/>
      <c r="W495" s="47"/>
      <c r="X495" s="47"/>
      <c r="Y495" s="165"/>
      <c r="Z495" s="127"/>
      <c r="AA495" s="47"/>
      <c r="AB495" s="47"/>
      <c r="AC495" s="47"/>
      <c r="AD495" s="47"/>
      <c r="AE495" s="165"/>
      <c r="AF495" s="127"/>
      <c r="AG495" s="47"/>
      <c r="AH495" s="47"/>
      <c r="AI495" s="47"/>
      <c r="AJ495" s="130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14">
        <f>IF('Encargos e Benefícios'!C494=0,0,'Encargos e Benefícios'!AD494/'Encargos e Benefícios'!C494)</f>
        <v>0</v>
      </c>
      <c r="AO495" s="32">
        <f t="shared" si="7"/>
        <v>0</v>
      </c>
      <c r="AP495" s="31"/>
      <c r="AQ495" s="31"/>
      <c r="AR495" s="203"/>
      <c r="AS495" s="32"/>
    </row>
    <row r="496" spans="1:45" ht="12.75" hidden="1">
      <c r="A496" s="48">
        <v>490</v>
      </c>
      <c r="B496" s="12">
        <f>'Encargos e Benefícios'!B495</f>
        <v>0</v>
      </c>
      <c r="C496" s="10">
        <f>'Encargos e Benefícios'!C495</f>
        <v>0</v>
      </c>
      <c r="D496" s="38"/>
      <c r="E496" s="167"/>
      <c r="F496" s="166"/>
      <c r="G496" s="165"/>
      <c r="H496" s="127"/>
      <c r="I496" s="47">
        <f>'Encargos e Benefícios'!W495*'Gastos com Pessoal'!H496</f>
        <v>0</v>
      </c>
      <c r="J496" s="47">
        <f>'Encargos e Benefícios'!X495*'Gastos com Pessoal'!H496</f>
        <v>0</v>
      </c>
      <c r="K496" s="47">
        <f>'Encargos e Benefícios'!V495*'Gastos com Pessoal'!H496</f>
        <v>0</v>
      </c>
      <c r="L496" s="47"/>
      <c r="M496" s="165">
        <v>46023</v>
      </c>
      <c r="N496" s="127">
        <v>4.4999999999999998E-2</v>
      </c>
      <c r="O496" s="47">
        <f>('Encargos e Benefícios'!W495+'Gastos com Pessoal'!I496)*N496</f>
        <v>0</v>
      </c>
      <c r="P496" s="47">
        <f>('Encargos e Benefícios'!X495+'Gastos com Pessoal'!J496)*N496</f>
        <v>0</v>
      </c>
      <c r="Q496" s="47">
        <f>('Encargos e Benefícios'!V495+'Gastos com Pessoal'!K496)*'Gastos com Pessoal'!N496</f>
        <v>0</v>
      </c>
      <c r="R496" s="47"/>
      <c r="S496" s="165"/>
      <c r="T496" s="127"/>
      <c r="U496" s="47"/>
      <c r="V496" s="47"/>
      <c r="W496" s="47"/>
      <c r="X496" s="47"/>
      <c r="Y496" s="165"/>
      <c r="Z496" s="127"/>
      <c r="AA496" s="47"/>
      <c r="AB496" s="47"/>
      <c r="AC496" s="47"/>
      <c r="AD496" s="47"/>
      <c r="AE496" s="165"/>
      <c r="AF496" s="127"/>
      <c r="AG496" s="47"/>
      <c r="AH496" s="47"/>
      <c r="AI496" s="47"/>
      <c r="AJ496" s="130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14">
        <f>IF('Encargos e Benefícios'!C495=0,0,'Encargos e Benefícios'!AD495/'Encargos e Benefícios'!C495)</f>
        <v>0</v>
      </c>
      <c r="AO496" s="32">
        <f t="shared" si="7"/>
        <v>0</v>
      </c>
      <c r="AP496" s="31"/>
      <c r="AQ496" s="31"/>
      <c r="AR496" s="203"/>
      <c r="AS496" s="32"/>
    </row>
    <row r="497" spans="1:45" ht="12.75" hidden="1">
      <c r="A497" s="48">
        <v>491</v>
      </c>
      <c r="B497" s="12">
        <f>'Encargos e Benefícios'!B496</f>
        <v>0</v>
      </c>
      <c r="C497" s="10">
        <f>'Encargos e Benefícios'!C496</f>
        <v>0</v>
      </c>
      <c r="D497" s="38"/>
      <c r="E497" s="167"/>
      <c r="F497" s="166"/>
      <c r="G497" s="165"/>
      <c r="H497" s="127"/>
      <c r="I497" s="47">
        <f>'Encargos e Benefícios'!W496*'Gastos com Pessoal'!H497</f>
        <v>0</v>
      </c>
      <c r="J497" s="47">
        <f>'Encargos e Benefícios'!X496*'Gastos com Pessoal'!H497</f>
        <v>0</v>
      </c>
      <c r="K497" s="47">
        <f>'Encargos e Benefícios'!V496*'Gastos com Pessoal'!H497</f>
        <v>0</v>
      </c>
      <c r="L497" s="47"/>
      <c r="M497" s="165">
        <v>46023</v>
      </c>
      <c r="N497" s="127">
        <v>4.4999999999999998E-2</v>
      </c>
      <c r="O497" s="47">
        <f>('Encargos e Benefícios'!W496+'Gastos com Pessoal'!I497)*N497</f>
        <v>0</v>
      </c>
      <c r="P497" s="47">
        <f>('Encargos e Benefícios'!X496+'Gastos com Pessoal'!J497)*N497</f>
        <v>0</v>
      </c>
      <c r="Q497" s="47">
        <f>('Encargos e Benefícios'!V496+'Gastos com Pessoal'!K497)*'Gastos com Pessoal'!N497</f>
        <v>0</v>
      </c>
      <c r="R497" s="47"/>
      <c r="S497" s="165"/>
      <c r="T497" s="127"/>
      <c r="U497" s="47"/>
      <c r="V497" s="47"/>
      <c r="W497" s="47"/>
      <c r="X497" s="47"/>
      <c r="Y497" s="165"/>
      <c r="Z497" s="127"/>
      <c r="AA497" s="47"/>
      <c r="AB497" s="47"/>
      <c r="AC497" s="47"/>
      <c r="AD497" s="47"/>
      <c r="AE497" s="165"/>
      <c r="AF497" s="127"/>
      <c r="AG497" s="47"/>
      <c r="AH497" s="47"/>
      <c r="AI497" s="47"/>
      <c r="AJ497" s="130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14">
        <f>IF('Encargos e Benefícios'!C496=0,0,'Encargos e Benefícios'!AD496/'Encargos e Benefícios'!C496)</f>
        <v>0</v>
      </c>
      <c r="AO497" s="32">
        <f t="shared" si="7"/>
        <v>0</v>
      </c>
      <c r="AP497" s="31"/>
      <c r="AQ497" s="31"/>
      <c r="AR497" s="203"/>
      <c r="AS497" s="32"/>
    </row>
    <row r="498" spans="1:45" ht="12.75" hidden="1">
      <c r="A498" s="48">
        <v>492</v>
      </c>
      <c r="B498" s="12">
        <f>'Encargos e Benefícios'!B497</f>
        <v>0</v>
      </c>
      <c r="C498" s="10">
        <f>'Encargos e Benefícios'!C497</f>
        <v>0</v>
      </c>
      <c r="D498" s="38"/>
      <c r="E498" s="167"/>
      <c r="F498" s="166"/>
      <c r="G498" s="165"/>
      <c r="H498" s="127"/>
      <c r="I498" s="47">
        <f>'Encargos e Benefícios'!W497*'Gastos com Pessoal'!H498</f>
        <v>0</v>
      </c>
      <c r="J498" s="47">
        <f>'Encargos e Benefícios'!X497*'Gastos com Pessoal'!H498</f>
        <v>0</v>
      </c>
      <c r="K498" s="47">
        <f>'Encargos e Benefícios'!V497*'Gastos com Pessoal'!H498</f>
        <v>0</v>
      </c>
      <c r="L498" s="47"/>
      <c r="M498" s="165">
        <v>46023</v>
      </c>
      <c r="N498" s="127">
        <v>4.4999999999999998E-2</v>
      </c>
      <c r="O498" s="47">
        <f>('Encargos e Benefícios'!W497+'Gastos com Pessoal'!I498)*N498</f>
        <v>0</v>
      </c>
      <c r="P498" s="47">
        <f>('Encargos e Benefícios'!X497+'Gastos com Pessoal'!J498)*N498</f>
        <v>0</v>
      </c>
      <c r="Q498" s="47">
        <f>('Encargos e Benefícios'!V497+'Gastos com Pessoal'!K498)*'Gastos com Pessoal'!N498</f>
        <v>0</v>
      </c>
      <c r="R498" s="47"/>
      <c r="S498" s="165"/>
      <c r="T498" s="127"/>
      <c r="U498" s="47"/>
      <c r="V498" s="47"/>
      <c r="W498" s="47"/>
      <c r="X498" s="47"/>
      <c r="Y498" s="165"/>
      <c r="Z498" s="127"/>
      <c r="AA498" s="47"/>
      <c r="AB498" s="47"/>
      <c r="AC498" s="47"/>
      <c r="AD498" s="47"/>
      <c r="AE498" s="165"/>
      <c r="AF498" s="127"/>
      <c r="AG498" s="47"/>
      <c r="AH498" s="47"/>
      <c r="AI498" s="47"/>
      <c r="AJ498" s="130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14">
        <f>IF('Encargos e Benefícios'!C497=0,0,'Encargos e Benefícios'!AD497/'Encargos e Benefícios'!C497)</f>
        <v>0</v>
      </c>
      <c r="AO498" s="32">
        <f t="shared" si="7"/>
        <v>0</v>
      </c>
      <c r="AP498" s="31"/>
      <c r="AQ498" s="31"/>
      <c r="AR498" s="203"/>
      <c r="AS498" s="32"/>
    </row>
    <row r="499" spans="1:45" ht="12.75" hidden="1">
      <c r="A499" s="48">
        <v>493</v>
      </c>
      <c r="B499" s="12">
        <f>'Encargos e Benefícios'!B498</f>
        <v>0</v>
      </c>
      <c r="C499" s="10">
        <f>'Encargos e Benefícios'!C498</f>
        <v>0</v>
      </c>
      <c r="D499" s="38"/>
      <c r="E499" s="167"/>
      <c r="F499" s="166"/>
      <c r="G499" s="165"/>
      <c r="H499" s="127"/>
      <c r="I499" s="47">
        <f>'Encargos e Benefícios'!W498*'Gastos com Pessoal'!H499</f>
        <v>0</v>
      </c>
      <c r="J499" s="47">
        <f>'Encargos e Benefícios'!X498*'Gastos com Pessoal'!H499</f>
        <v>0</v>
      </c>
      <c r="K499" s="47">
        <f>'Encargos e Benefícios'!V498*'Gastos com Pessoal'!H499</f>
        <v>0</v>
      </c>
      <c r="L499" s="47"/>
      <c r="M499" s="165">
        <v>46023</v>
      </c>
      <c r="N499" s="127">
        <v>4.4999999999999998E-2</v>
      </c>
      <c r="O499" s="47">
        <f>('Encargos e Benefícios'!W498+'Gastos com Pessoal'!I499)*N499</f>
        <v>0</v>
      </c>
      <c r="P499" s="47">
        <f>('Encargos e Benefícios'!X498+'Gastos com Pessoal'!J499)*N499</f>
        <v>0</v>
      </c>
      <c r="Q499" s="47">
        <f>('Encargos e Benefícios'!V498+'Gastos com Pessoal'!K499)*'Gastos com Pessoal'!N499</f>
        <v>0</v>
      </c>
      <c r="R499" s="47"/>
      <c r="S499" s="165"/>
      <c r="T499" s="127"/>
      <c r="U499" s="47"/>
      <c r="V499" s="47"/>
      <c r="W499" s="47"/>
      <c r="X499" s="47"/>
      <c r="Y499" s="165"/>
      <c r="Z499" s="127"/>
      <c r="AA499" s="47"/>
      <c r="AB499" s="47"/>
      <c r="AC499" s="47"/>
      <c r="AD499" s="47"/>
      <c r="AE499" s="165"/>
      <c r="AF499" s="127"/>
      <c r="AG499" s="47"/>
      <c r="AH499" s="47"/>
      <c r="AI499" s="47"/>
      <c r="AJ499" s="130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14">
        <f>IF('Encargos e Benefícios'!C498=0,0,'Encargos e Benefícios'!AD498/'Encargos e Benefícios'!C498)</f>
        <v>0</v>
      </c>
      <c r="AO499" s="32">
        <f t="shared" si="7"/>
        <v>0</v>
      </c>
      <c r="AP499" s="31"/>
      <c r="AQ499" s="31"/>
      <c r="AR499" s="203"/>
      <c r="AS499" s="32"/>
    </row>
    <row r="500" spans="1:45" ht="12.75" hidden="1">
      <c r="A500" s="48">
        <v>494</v>
      </c>
      <c r="B500" s="12">
        <f>'Encargos e Benefícios'!B499</f>
        <v>0</v>
      </c>
      <c r="C500" s="10">
        <f>'Encargos e Benefícios'!C499</f>
        <v>0</v>
      </c>
      <c r="D500" s="38"/>
      <c r="E500" s="167"/>
      <c r="F500" s="166"/>
      <c r="G500" s="165"/>
      <c r="H500" s="127"/>
      <c r="I500" s="47">
        <f>'Encargos e Benefícios'!W499*'Gastos com Pessoal'!H500</f>
        <v>0</v>
      </c>
      <c r="J500" s="47">
        <f>'Encargos e Benefícios'!X499*'Gastos com Pessoal'!H500</f>
        <v>0</v>
      </c>
      <c r="K500" s="47">
        <f>'Encargos e Benefícios'!V499*'Gastos com Pessoal'!H500</f>
        <v>0</v>
      </c>
      <c r="L500" s="47"/>
      <c r="M500" s="165">
        <v>46023</v>
      </c>
      <c r="N500" s="127">
        <v>4.4999999999999998E-2</v>
      </c>
      <c r="O500" s="47">
        <f>('Encargos e Benefícios'!W499+'Gastos com Pessoal'!I500)*N500</f>
        <v>0</v>
      </c>
      <c r="P500" s="47">
        <f>('Encargos e Benefícios'!X499+'Gastos com Pessoal'!J500)*N500</f>
        <v>0</v>
      </c>
      <c r="Q500" s="47">
        <f>('Encargos e Benefícios'!V499+'Gastos com Pessoal'!K500)*'Gastos com Pessoal'!N500</f>
        <v>0</v>
      </c>
      <c r="R500" s="47"/>
      <c r="S500" s="165"/>
      <c r="T500" s="127"/>
      <c r="U500" s="47"/>
      <c r="V500" s="47"/>
      <c r="W500" s="47"/>
      <c r="X500" s="47"/>
      <c r="Y500" s="165"/>
      <c r="Z500" s="127"/>
      <c r="AA500" s="47"/>
      <c r="AB500" s="47"/>
      <c r="AC500" s="47"/>
      <c r="AD500" s="47"/>
      <c r="AE500" s="165"/>
      <c r="AF500" s="127"/>
      <c r="AG500" s="47"/>
      <c r="AH500" s="47"/>
      <c r="AI500" s="47"/>
      <c r="AJ500" s="130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14">
        <f>IF('Encargos e Benefícios'!C499=0,0,'Encargos e Benefícios'!AD499/'Encargos e Benefícios'!C499)</f>
        <v>0</v>
      </c>
      <c r="AO500" s="32">
        <f t="shared" si="7"/>
        <v>0</v>
      </c>
      <c r="AP500" s="31"/>
      <c r="AQ500" s="31"/>
      <c r="AR500" s="203"/>
      <c r="AS500" s="32"/>
    </row>
    <row r="501" spans="1:45" ht="12.75" hidden="1">
      <c r="A501" s="48">
        <v>495</v>
      </c>
      <c r="B501" s="12">
        <f>'Encargos e Benefícios'!B500</f>
        <v>0</v>
      </c>
      <c r="C501" s="10">
        <f>'Encargos e Benefícios'!C500</f>
        <v>0</v>
      </c>
      <c r="D501" s="38"/>
      <c r="E501" s="167"/>
      <c r="F501" s="166"/>
      <c r="G501" s="165"/>
      <c r="H501" s="127"/>
      <c r="I501" s="47">
        <f>'Encargos e Benefícios'!W500*'Gastos com Pessoal'!H501</f>
        <v>0</v>
      </c>
      <c r="J501" s="47">
        <f>'Encargos e Benefícios'!X500*'Gastos com Pessoal'!H501</f>
        <v>0</v>
      </c>
      <c r="K501" s="47">
        <f>'Encargos e Benefícios'!V500*'Gastos com Pessoal'!H501</f>
        <v>0</v>
      </c>
      <c r="L501" s="47"/>
      <c r="M501" s="165">
        <v>46023</v>
      </c>
      <c r="N501" s="127">
        <v>4.4999999999999998E-2</v>
      </c>
      <c r="O501" s="47">
        <f>('Encargos e Benefícios'!W500+'Gastos com Pessoal'!I501)*N501</f>
        <v>0</v>
      </c>
      <c r="P501" s="47">
        <f>('Encargos e Benefícios'!X500+'Gastos com Pessoal'!J501)*N501</f>
        <v>0</v>
      </c>
      <c r="Q501" s="47">
        <f>('Encargos e Benefícios'!V500+'Gastos com Pessoal'!K501)*'Gastos com Pessoal'!N501</f>
        <v>0</v>
      </c>
      <c r="R501" s="47"/>
      <c r="S501" s="165"/>
      <c r="T501" s="127"/>
      <c r="U501" s="47"/>
      <c r="V501" s="47"/>
      <c r="W501" s="47"/>
      <c r="X501" s="47"/>
      <c r="Y501" s="165"/>
      <c r="Z501" s="127"/>
      <c r="AA501" s="47"/>
      <c r="AB501" s="47"/>
      <c r="AC501" s="47"/>
      <c r="AD501" s="47"/>
      <c r="AE501" s="165"/>
      <c r="AF501" s="127"/>
      <c r="AG501" s="47"/>
      <c r="AH501" s="47"/>
      <c r="AI501" s="47"/>
      <c r="AJ501" s="130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14">
        <f>IF('Encargos e Benefícios'!C500=0,0,'Encargos e Benefícios'!AD500/'Encargos e Benefícios'!C500)</f>
        <v>0</v>
      </c>
      <c r="AO501" s="32">
        <f t="shared" si="7"/>
        <v>0</v>
      </c>
      <c r="AP501" s="31"/>
      <c r="AQ501" s="31"/>
      <c r="AR501" s="203"/>
      <c r="AS501" s="32"/>
    </row>
    <row r="502" spans="1:45" ht="12.75" hidden="1">
      <c r="A502" s="48">
        <v>496</v>
      </c>
      <c r="B502" s="12">
        <f>'Encargos e Benefícios'!B501</f>
        <v>0</v>
      </c>
      <c r="C502" s="10">
        <f>'Encargos e Benefícios'!C501</f>
        <v>0</v>
      </c>
      <c r="D502" s="38"/>
      <c r="E502" s="167"/>
      <c r="F502" s="166"/>
      <c r="G502" s="165"/>
      <c r="H502" s="127"/>
      <c r="I502" s="47">
        <f>'Encargos e Benefícios'!W501*'Gastos com Pessoal'!H502</f>
        <v>0</v>
      </c>
      <c r="J502" s="47">
        <f>'Encargos e Benefícios'!X501*'Gastos com Pessoal'!H502</f>
        <v>0</v>
      </c>
      <c r="K502" s="47">
        <f>'Encargos e Benefícios'!V501*'Gastos com Pessoal'!H502</f>
        <v>0</v>
      </c>
      <c r="L502" s="47"/>
      <c r="M502" s="165">
        <v>46023</v>
      </c>
      <c r="N502" s="127">
        <v>4.4999999999999998E-2</v>
      </c>
      <c r="O502" s="47">
        <f>('Encargos e Benefícios'!W501+'Gastos com Pessoal'!I502)*N502</f>
        <v>0</v>
      </c>
      <c r="P502" s="47">
        <f>('Encargos e Benefícios'!X501+'Gastos com Pessoal'!J502)*N502</f>
        <v>0</v>
      </c>
      <c r="Q502" s="47">
        <f>('Encargos e Benefícios'!V501+'Gastos com Pessoal'!K502)*'Gastos com Pessoal'!N502</f>
        <v>0</v>
      </c>
      <c r="R502" s="47"/>
      <c r="S502" s="165"/>
      <c r="T502" s="127"/>
      <c r="U502" s="47"/>
      <c r="V502" s="47"/>
      <c r="W502" s="47"/>
      <c r="X502" s="47"/>
      <c r="Y502" s="165"/>
      <c r="Z502" s="127"/>
      <c r="AA502" s="47"/>
      <c r="AB502" s="47"/>
      <c r="AC502" s="47"/>
      <c r="AD502" s="47"/>
      <c r="AE502" s="165"/>
      <c r="AF502" s="127"/>
      <c r="AG502" s="47"/>
      <c r="AH502" s="47"/>
      <c r="AI502" s="47"/>
      <c r="AJ502" s="130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14">
        <f>IF('Encargos e Benefícios'!C501=0,0,'Encargos e Benefícios'!AD501/'Encargos e Benefícios'!C501)</f>
        <v>0</v>
      </c>
      <c r="AO502" s="32">
        <f t="shared" si="7"/>
        <v>0</v>
      </c>
      <c r="AP502" s="31"/>
      <c r="AQ502" s="31"/>
      <c r="AR502" s="203"/>
      <c r="AS502" s="32"/>
    </row>
    <row r="503" spans="1:45" ht="12.75" hidden="1">
      <c r="A503" s="48">
        <v>497</v>
      </c>
      <c r="B503" s="12">
        <f>'Encargos e Benefícios'!B502</f>
        <v>0</v>
      </c>
      <c r="C503" s="10">
        <f>'Encargos e Benefícios'!C502</f>
        <v>0</v>
      </c>
      <c r="D503" s="38"/>
      <c r="E503" s="167"/>
      <c r="F503" s="166"/>
      <c r="G503" s="165"/>
      <c r="H503" s="127"/>
      <c r="I503" s="47">
        <f>'Encargos e Benefícios'!W502*'Gastos com Pessoal'!H503</f>
        <v>0</v>
      </c>
      <c r="J503" s="47">
        <f>'Encargos e Benefícios'!X502*'Gastos com Pessoal'!H503</f>
        <v>0</v>
      </c>
      <c r="K503" s="47">
        <f>'Encargos e Benefícios'!V502*'Gastos com Pessoal'!H503</f>
        <v>0</v>
      </c>
      <c r="L503" s="47"/>
      <c r="M503" s="165">
        <v>46023</v>
      </c>
      <c r="N503" s="127">
        <v>4.4999999999999998E-2</v>
      </c>
      <c r="O503" s="47">
        <f>('Encargos e Benefícios'!W502+'Gastos com Pessoal'!I503)*N503</f>
        <v>0</v>
      </c>
      <c r="P503" s="47">
        <f>('Encargos e Benefícios'!X502+'Gastos com Pessoal'!J503)*N503</f>
        <v>0</v>
      </c>
      <c r="Q503" s="47">
        <f>('Encargos e Benefícios'!V502+'Gastos com Pessoal'!K503)*'Gastos com Pessoal'!N503</f>
        <v>0</v>
      </c>
      <c r="R503" s="47"/>
      <c r="S503" s="165"/>
      <c r="T503" s="127"/>
      <c r="U503" s="47"/>
      <c r="V503" s="47"/>
      <c r="W503" s="47"/>
      <c r="X503" s="47"/>
      <c r="Y503" s="165"/>
      <c r="Z503" s="127"/>
      <c r="AA503" s="47"/>
      <c r="AB503" s="47"/>
      <c r="AC503" s="47"/>
      <c r="AD503" s="47"/>
      <c r="AE503" s="165"/>
      <c r="AF503" s="127"/>
      <c r="AG503" s="47"/>
      <c r="AH503" s="47"/>
      <c r="AI503" s="47"/>
      <c r="AJ503" s="130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14">
        <f>IF('Encargos e Benefícios'!C502=0,0,'Encargos e Benefícios'!AD502/'Encargos e Benefícios'!C502)</f>
        <v>0</v>
      </c>
      <c r="AO503" s="32">
        <f t="shared" si="7"/>
        <v>0</v>
      </c>
      <c r="AP503" s="31"/>
      <c r="AQ503" s="31"/>
      <c r="AR503" s="203"/>
      <c r="AS503" s="32"/>
    </row>
    <row r="504" spans="1:45" ht="12.75" hidden="1">
      <c r="A504" s="48">
        <v>498</v>
      </c>
      <c r="B504" s="12">
        <f>'Encargos e Benefícios'!B503</f>
        <v>0</v>
      </c>
      <c r="C504" s="10">
        <f>'Encargos e Benefícios'!C503</f>
        <v>0</v>
      </c>
      <c r="D504" s="38"/>
      <c r="E504" s="167"/>
      <c r="F504" s="166"/>
      <c r="G504" s="165"/>
      <c r="H504" s="127"/>
      <c r="I504" s="47">
        <f>'Encargos e Benefícios'!W503*'Gastos com Pessoal'!H504</f>
        <v>0</v>
      </c>
      <c r="J504" s="47">
        <f>'Encargos e Benefícios'!X503*'Gastos com Pessoal'!H504</f>
        <v>0</v>
      </c>
      <c r="K504" s="47">
        <f>'Encargos e Benefícios'!V503*'Gastos com Pessoal'!H504</f>
        <v>0</v>
      </c>
      <c r="L504" s="47"/>
      <c r="M504" s="165">
        <v>46023</v>
      </c>
      <c r="N504" s="127">
        <v>4.4999999999999998E-2</v>
      </c>
      <c r="O504" s="47">
        <f>('Encargos e Benefícios'!W503+'Gastos com Pessoal'!I504)*N504</f>
        <v>0</v>
      </c>
      <c r="P504" s="47">
        <f>('Encargos e Benefícios'!X503+'Gastos com Pessoal'!J504)*N504</f>
        <v>0</v>
      </c>
      <c r="Q504" s="47">
        <f>('Encargos e Benefícios'!V503+'Gastos com Pessoal'!K504)*'Gastos com Pessoal'!N504</f>
        <v>0</v>
      </c>
      <c r="R504" s="47"/>
      <c r="S504" s="165"/>
      <c r="T504" s="127"/>
      <c r="U504" s="47"/>
      <c r="V504" s="47"/>
      <c r="W504" s="47"/>
      <c r="X504" s="47"/>
      <c r="Y504" s="165"/>
      <c r="Z504" s="127"/>
      <c r="AA504" s="47"/>
      <c r="AB504" s="47"/>
      <c r="AC504" s="47"/>
      <c r="AD504" s="47"/>
      <c r="AE504" s="165"/>
      <c r="AF504" s="127"/>
      <c r="AG504" s="47"/>
      <c r="AH504" s="47"/>
      <c r="AI504" s="47"/>
      <c r="AJ504" s="130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14">
        <f>IF('Encargos e Benefícios'!C503=0,0,'Encargos e Benefícios'!AD503/'Encargos e Benefícios'!C503)</f>
        <v>0</v>
      </c>
      <c r="AO504" s="32">
        <f t="shared" si="7"/>
        <v>0</v>
      </c>
      <c r="AP504" s="31"/>
      <c r="AQ504" s="31"/>
      <c r="AR504" s="203"/>
      <c r="AS504" s="32"/>
    </row>
    <row r="505" spans="1:45" ht="12.75" hidden="1">
      <c r="A505" s="48">
        <v>499</v>
      </c>
      <c r="B505" s="12">
        <f>'Encargos e Benefícios'!B504</f>
        <v>0</v>
      </c>
      <c r="C505" s="10">
        <f>'Encargos e Benefícios'!C504</f>
        <v>0</v>
      </c>
      <c r="D505" s="38"/>
      <c r="E505" s="167"/>
      <c r="F505" s="166"/>
      <c r="G505" s="165"/>
      <c r="H505" s="127"/>
      <c r="I505" s="47">
        <f>'Encargos e Benefícios'!W504*'Gastos com Pessoal'!H505</f>
        <v>0</v>
      </c>
      <c r="J505" s="47">
        <f>'Encargos e Benefícios'!X504*'Gastos com Pessoal'!H505</f>
        <v>0</v>
      </c>
      <c r="K505" s="47">
        <f>'Encargos e Benefícios'!V504*'Gastos com Pessoal'!H505</f>
        <v>0</v>
      </c>
      <c r="L505" s="47"/>
      <c r="M505" s="165">
        <v>46023</v>
      </c>
      <c r="N505" s="127">
        <v>4.4999999999999998E-2</v>
      </c>
      <c r="O505" s="47">
        <f>('Encargos e Benefícios'!W504+'Gastos com Pessoal'!I505)*N505</f>
        <v>0</v>
      </c>
      <c r="P505" s="47">
        <f>('Encargos e Benefícios'!X504+'Gastos com Pessoal'!J505)*N505</f>
        <v>0</v>
      </c>
      <c r="Q505" s="47">
        <f>('Encargos e Benefícios'!V504+'Gastos com Pessoal'!K505)*'Gastos com Pessoal'!N505</f>
        <v>0</v>
      </c>
      <c r="R505" s="47"/>
      <c r="S505" s="165"/>
      <c r="T505" s="127"/>
      <c r="U505" s="47"/>
      <c r="V505" s="47"/>
      <c r="W505" s="47"/>
      <c r="X505" s="47"/>
      <c r="Y505" s="165"/>
      <c r="Z505" s="127"/>
      <c r="AA505" s="47"/>
      <c r="AB505" s="47"/>
      <c r="AC505" s="47"/>
      <c r="AD505" s="47"/>
      <c r="AE505" s="165"/>
      <c r="AF505" s="127"/>
      <c r="AG505" s="47"/>
      <c r="AH505" s="47"/>
      <c r="AI505" s="47"/>
      <c r="AJ505" s="130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14">
        <f>IF('Encargos e Benefícios'!C504=0,0,'Encargos e Benefícios'!AD504/'Encargos e Benefícios'!C504)</f>
        <v>0</v>
      </c>
      <c r="AO505" s="32">
        <f t="shared" si="7"/>
        <v>0</v>
      </c>
      <c r="AP505" s="31"/>
      <c r="AQ505" s="31"/>
      <c r="AR505" s="203"/>
      <c r="AS505" s="32"/>
    </row>
    <row r="506" spans="1:45" ht="13.5" hidden="1" customHeight="1">
      <c r="A506" s="48">
        <v>500</v>
      </c>
      <c r="B506" s="12">
        <f>'Encargos e Benefícios'!B505</f>
        <v>0</v>
      </c>
      <c r="C506" s="10">
        <f>'Encargos e Benefícios'!C505</f>
        <v>0</v>
      </c>
      <c r="D506" s="38"/>
      <c r="E506" s="167"/>
      <c r="F506" s="166"/>
      <c r="G506" s="165"/>
      <c r="H506" s="127"/>
      <c r="I506" s="47">
        <f>'Encargos e Benefícios'!W505*'Gastos com Pessoal'!H506</f>
        <v>0</v>
      </c>
      <c r="J506" s="47">
        <f>'Encargos e Benefícios'!X505*'Gastos com Pessoal'!H506</f>
        <v>0</v>
      </c>
      <c r="K506" s="47">
        <f>'Encargos e Benefícios'!V505*'Gastos com Pessoal'!H506</f>
        <v>0</v>
      </c>
      <c r="L506" s="47"/>
      <c r="M506" s="165">
        <v>46023</v>
      </c>
      <c r="N506" s="127">
        <v>4.4999999999999998E-2</v>
      </c>
      <c r="O506" s="47">
        <f>('Encargos e Benefícios'!W505+'Gastos com Pessoal'!I506)*N506</f>
        <v>0</v>
      </c>
      <c r="P506" s="47">
        <f>('Encargos e Benefícios'!X505+'Gastos com Pessoal'!J506)*N506</f>
        <v>0</v>
      </c>
      <c r="Q506" s="47">
        <f>('Encargos e Benefícios'!V505+'Gastos com Pessoal'!K506)*'Gastos com Pessoal'!N506</f>
        <v>0</v>
      </c>
      <c r="R506" s="47"/>
      <c r="S506" s="165"/>
      <c r="T506" s="127"/>
      <c r="U506" s="47"/>
      <c r="V506" s="47"/>
      <c r="W506" s="47"/>
      <c r="X506" s="47"/>
      <c r="Y506" s="165"/>
      <c r="Z506" s="127"/>
      <c r="AA506" s="47"/>
      <c r="AB506" s="47"/>
      <c r="AC506" s="47"/>
      <c r="AD506" s="47"/>
      <c r="AE506" s="165"/>
      <c r="AF506" s="127"/>
      <c r="AG506" s="47"/>
      <c r="AH506" s="47"/>
      <c r="AI506" s="47"/>
      <c r="AJ506" s="130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14">
        <f>IF('Encargos e Benefícios'!C505=0,0,'Encargos e Benefícios'!AD505/'Encargos e Benefícios'!C505)</f>
        <v>0</v>
      </c>
      <c r="AO506" s="32">
        <f t="shared" si="7"/>
        <v>0</v>
      </c>
      <c r="AP506" s="31"/>
      <c r="AQ506" s="31"/>
      <c r="AR506" s="203"/>
      <c r="AS506" s="32"/>
    </row>
    <row r="507" spans="1:45" ht="17.25" customHeight="1">
      <c r="A507" s="300"/>
      <c r="B507" s="300"/>
      <c r="C507" s="301">
        <f>SUM(C7:C506)</f>
        <v>354</v>
      </c>
      <c r="D507" s="302"/>
      <c r="E507" s="304"/>
      <c r="F507" s="304"/>
      <c r="G507" s="305"/>
      <c r="H507" s="305"/>
      <c r="I507" s="305"/>
      <c r="J507" s="305"/>
      <c r="K507" s="305"/>
      <c r="L507" s="305"/>
      <c r="M507" s="305"/>
      <c r="N507" s="305"/>
      <c r="O507" s="305"/>
      <c r="P507" s="305"/>
      <c r="Q507" s="305"/>
      <c r="R507" s="305"/>
      <c r="S507" s="305"/>
      <c r="T507" s="305"/>
      <c r="U507" s="305"/>
      <c r="V507" s="305"/>
      <c r="W507" s="305"/>
      <c r="X507" s="305"/>
      <c r="Y507" s="305"/>
      <c r="Z507" s="305"/>
      <c r="AA507" s="305"/>
      <c r="AB507" s="305"/>
      <c r="AC507" s="305"/>
      <c r="AD507" s="305"/>
      <c r="AE507" s="305"/>
      <c r="AF507" s="305"/>
      <c r="AG507" s="305"/>
      <c r="AH507" s="305"/>
      <c r="AI507" s="305"/>
      <c r="AJ507" s="305"/>
      <c r="AK507" s="304">
        <f>SUM(AK7:AK506)</f>
        <v>134224.321</v>
      </c>
      <c r="AL507" s="304">
        <f>SUM(AL7:AL506)</f>
        <v>131723.48108111107</v>
      </c>
      <c r="AM507" s="304">
        <f>SUM(AM7:AM506)</f>
        <v>67160.122040000002</v>
      </c>
      <c r="AN507" s="304">
        <f>SUM(AN7:AN506)</f>
        <v>333107.92412111087</v>
      </c>
      <c r="AO507" s="304">
        <f t="shared" ref="AO507:AQ507" si="8">SUM(AO7:AO506)</f>
        <v>142453.40000000002</v>
      </c>
      <c r="AP507" s="304">
        <f t="shared" si="8"/>
        <v>115870.14999999997</v>
      </c>
      <c r="AQ507" s="304">
        <f t="shared" si="8"/>
        <v>169036.65</v>
      </c>
      <c r="AR507" s="308"/>
      <c r="AS507" s="118"/>
    </row>
    <row r="508" spans="1:45" ht="30" customHeight="1">
      <c r="A508" s="115"/>
      <c r="B508" s="115"/>
      <c r="C508" s="116"/>
      <c r="D508" s="117"/>
      <c r="E508" s="118"/>
      <c r="F508" s="118"/>
      <c r="G508" s="119"/>
      <c r="H508" s="119"/>
      <c r="I508" s="119"/>
      <c r="J508" s="119"/>
      <c r="K508" s="119"/>
      <c r="L508" s="119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7"/>
      <c r="AS508" s="118"/>
    </row>
    <row r="509" spans="1:45" ht="15.75" customHeight="1">
      <c r="A509" s="369" t="s">
        <v>439</v>
      </c>
      <c r="B509" s="369"/>
      <c r="C509" s="369"/>
      <c r="D509" s="369"/>
      <c r="E509" s="369"/>
      <c r="F509" s="369"/>
      <c r="G509" s="369"/>
      <c r="H509" s="369"/>
      <c r="I509" s="369"/>
      <c r="J509" s="369"/>
      <c r="K509" s="369"/>
      <c r="L509" s="369"/>
      <c r="M509" s="369"/>
      <c r="N509" s="369"/>
      <c r="O509" s="369"/>
      <c r="P509" s="369"/>
      <c r="Q509" s="369"/>
      <c r="R509" s="369"/>
      <c r="S509" s="369"/>
      <c r="T509" s="369"/>
      <c r="U509" s="369"/>
      <c r="V509" s="369"/>
      <c r="W509" s="369"/>
      <c r="X509" s="369"/>
      <c r="Y509" s="369"/>
      <c r="Z509" s="369"/>
      <c r="AA509" s="369"/>
      <c r="AB509" s="369"/>
      <c r="AC509" s="369"/>
      <c r="AD509" s="369"/>
      <c r="AE509" s="369"/>
      <c r="AF509" s="369"/>
      <c r="AG509" s="369"/>
      <c r="AH509" s="369"/>
      <c r="AI509" s="369"/>
      <c r="AJ509" s="369"/>
      <c r="AK509" s="369"/>
      <c r="AL509" s="369"/>
      <c r="AM509" s="369"/>
      <c r="AN509" s="369"/>
      <c r="AO509" s="128"/>
      <c r="AP509" s="128"/>
      <c r="AQ509" s="128"/>
      <c r="AR509" s="3"/>
      <c r="AS509" s="128"/>
    </row>
    <row r="510" spans="1:45" ht="20.25" customHeight="1">
      <c r="A510" s="383" t="s">
        <v>326</v>
      </c>
      <c r="B510" s="383" t="s">
        <v>369</v>
      </c>
      <c r="C510" s="383" t="s">
        <v>445</v>
      </c>
      <c r="D510" s="389" t="s">
        <v>446</v>
      </c>
      <c r="E510" s="392" t="s">
        <v>447</v>
      </c>
      <c r="F510" s="389" t="s">
        <v>448</v>
      </c>
      <c r="G510" s="392" t="s">
        <v>464</v>
      </c>
      <c r="H510" s="383"/>
      <c r="I510" s="383"/>
      <c r="J510" s="383"/>
      <c r="K510" s="383"/>
      <c r="L510" s="389"/>
      <c r="M510" s="392" t="s">
        <v>465</v>
      </c>
      <c r="N510" s="383"/>
      <c r="O510" s="383"/>
      <c r="P510" s="383"/>
      <c r="Q510" s="383"/>
      <c r="R510" s="383"/>
      <c r="S510" s="392" t="s">
        <v>466</v>
      </c>
      <c r="T510" s="383"/>
      <c r="U510" s="383"/>
      <c r="V510" s="383"/>
      <c r="W510" s="383"/>
      <c r="X510" s="383"/>
      <c r="Y510" s="392" t="s">
        <v>467</v>
      </c>
      <c r="Z510" s="383"/>
      <c r="AA510" s="383"/>
      <c r="AB510" s="383"/>
      <c r="AC510" s="383"/>
      <c r="AD510" s="383"/>
      <c r="AE510" s="392" t="s">
        <v>468</v>
      </c>
      <c r="AF510" s="383"/>
      <c r="AG510" s="383"/>
      <c r="AH510" s="383"/>
      <c r="AI510" s="383"/>
      <c r="AJ510" s="383"/>
      <c r="AK510" s="392" t="s">
        <v>454</v>
      </c>
      <c r="AL510" s="383"/>
      <c r="AM510" s="383"/>
      <c r="AN510" s="383"/>
      <c r="AR510" s="3"/>
    </row>
    <row r="511" spans="1:45" ht="27" customHeight="1">
      <c r="A511" s="388"/>
      <c r="B511" s="388"/>
      <c r="C511" s="388"/>
      <c r="D511" s="390"/>
      <c r="E511" s="393"/>
      <c r="F511" s="390"/>
      <c r="G511" s="393" t="s">
        <v>456</v>
      </c>
      <c r="H511" s="386" t="s">
        <v>469</v>
      </c>
      <c r="I511" s="388" t="s">
        <v>458</v>
      </c>
      <c r="J511" s="388"/>
      <c r="K511" s="388"/>
      <c r="L511" s="390"/>
      <c r="M511" s="393" t="s">
        <v>456</v>
      </c>
      <c r="N511" s="386" t="s">
        <v>469</v>
      </c>
      <c r="O511" s="388" t="s">
        <v>458</v>
      </c>
      <c r="P511" s="388"/>
      <c r="Q511" s="388"/>
      <c r="R511" s="388"/>
      <c r="S511" s="393" t="s">
        <v>456</v>
      </c>
      <c r="T511" s="386" t="s">
        <v>469</v>
      </c>
      <c r="U511" s="388" t="s">
        <v>458</v>
      </c>
      <c r="V511" s="388"/>
      <c r="W511" s="388"/>
      <c r="X511" s="388"/>
      <c r="Y511" s="393" t="s">
        <v>456</v>
      </c>
      <c r="Z511" s="386" t="s">
        <v>469</v>
      </c>
      <c r="AA511" s="388" t="s">
        <v>458</v>
      </c>
      <c r="AB511" s="388"/>
      <c r="AC511" s="388"/>
      <c r="AD511" s="388"/>
      <c r="AE511" s="393" t="s">
        <v>456</v>
      </c>
      <c r="AF511" s="386" t="s">
        <v>469</v>
      </c>
      <c r="AG511" s="388" t="s">
        <v>458</v>
      </c>
      <c r="AH511" s="388"/>
      <c r="AI511" s="388"/>
      <c r="AJ511" s="388"/>
      <c r="AK511" s="393" t="s">
        <v>459</v>
      </c>
      <c r="AL511" s="388" t="s">
        <v>89</v>
      </c>
      <c r="AM511" s="388" t="s">
        <v>102</v>
      </c>
      <c r="AN511" s="388" t="s">
        <v>460</v>
      </c>
      <c r="AR511" s="3"/>
    </row>
    <row r="512" spans="1:45" ht="39" customHeight="1">
      <c r="A512" s="384"/>
      <c r="B512" s="384"/>
      <c r="C512" s="384"/>
      <c r="D512" s="391"/>
      <c r="E512" s="394"/>
      <c r="F512" s="391"/>
      <c r="G512" s="394"/>
      <c r="H512" s="387"/>
      <c r="I512" s="299" t="s">
        <v>74</v>
      </c>
      <c r="J512" s="299" t="s">
        <v>110</v>
      </c>
      <c r="K512" s="299"/>
      <c r="L512" s="299"/>
      <c r="M512" s="394"/>
      <c r="N512" s="387"/>
      <c r="O512" s="299"/>
      <c r="P512" s="299"/>
      <c r="Q512" s="299"/>
      <c r="R512" s="299"/>
      <c r="S512" s="394"/>
      <c r="T512" s="387"/>
      <c r="U512" s="299" t="s">
        <v>114</v>
      </c>
      <c r="V512" s="299"/>
      <c r="W512" s="299" t="s">
        <v>74</v>
      </c>
      <c r="X512" s="299" t="s">
        <v>120</v>
      </c>
      <c r="Y512" s="394"/>
      <c r="Z512" s="387"/>
      <c r="AA512" s="299" t="s">
        <v>74</v>
      </c>
      <c r="AB512" s="299"/>
      <c r="AC512" s="299"/>
      <c r="AD512" s="299"/>
      <c r="AE512" s="394"/>
      <c r="AF512" s="387"/>
      <c r="AG512" s="299"/>
      <c r="AH512" s="299"/>
      <c r="AI512" s="299" t="s">
        <v>74</v>
      </c>
      <c r="AJ512" s="299"/>
      <c r="AK512" s="394"/>
      <c r="AL512" s="384"/>
      <c r="AM512" s="384"/>
      <c r="AN512" s="384"/>
      <c r="AR512" s="3"/>
    </row>
    <row r="513" spans="1:45" ht="15.75" customHeight="1">
      <c r="A513" s="48">
        <v>1</v>
      </c>
      <c r="B513" s="12">
        <f>'Encargos e Benefícios'!B512</f>
        <v>0</v>
      </c>
      <c r="C513" s="10">
        <f>'Encargos e Benefícios'!C512</f>
        <v>0</v>
      </c>
      <c r="D513" s="38"/>
      <c r="E513" s="165"/>
      <c r="F513" s="166"/>
      <c r="G513" s="167"/>
      <c r="H513" s="127"/>
      <c r="I513" s="47"/>
      <c r="J513" s="47"/>
      <c r="K513" s="47"/>
      <c r="L513" s="130"/>
      <c r="M513" s="167"/>
      <c r="N513" s="127"/>
      <c r="O513" s="47"/>
      <c r="P513" s="47"/>
      <c r="Q513" s="47"/>
      <c r="R513" s="130"/>
      <c r="S513" s="167"/>
      <c r="T513" s="127"/>
      <c r="U513" s="47"/>
      <c r="V513" s="47"/>
      <c r="W513" s="47"/>
      <c r="X513" s="47"/>
      <c r="Y513" s="165"/>
      <c r="Z513" s="127"/>
      <c r="AA513" s="47"/>
      <c r="AB513" s="47"/>
      <c r="AC513" s="47"/>
      <c r="AD513" s="47"/>
      <c r="AE513" s="165"/>
      <c r="AF513" s="127"/>
      <c r="AG513" s="47"/>
      <c r="AH513" s="47"/>
      <c r="AI513" s="47"/>
      <c r="AJ513" s="47"/>
      <c r="AK513" s="134">
        <f>'Encargos e Benefícios'!D512</f>
        <v>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0</v>
      </c>
      <c r="AN513" s="11">
        <f>IF('Encargos e Benefícios'!C512=0,0,'Encargos e Benefícios'!M512/'Encargos e Benefícios'!C512)</f>
        <v>0</v>
      </c>
      <c r="AR513" s="3"/>
    </row>
    <row r="514" spans="1:45" ht="15.75" customHeight="1">
      <c r="A514" s="48">
        <v>2</v>
      </c>
      <c r="B514" s="12">
        <f>'Encargos e Benefícios'!B513</f>
        <v>0</v>
      </c>
      <c r="C514" s="10">
        <f>'Encargos e Benefícios'!C513</f>
        <v>0</v>
      </c>
      <c r="D514" s="38"/>
      <c r="E514" s="165"/>
      <c r="F514" s="166"/>
      <c r="G514" s="167"/>
      <c r="H514" s="127"/>
      <c r="I514" s="47"/>
      <c r="J514" s="47"/>
      <c r="K514" s="47"/>
      <c r="L514" s="130"/>
      <c r="M514" s="167"/>
      <c r="N514" s="127"/>
      <c r="O514" s="47"/>
      <c r="P514" s="47"/>
      <c r="Q514" s="47"/>
      <c r="R514" s="130"/>
      <c r="S514" s="167"/>
      <c r="T514" s="127"/>
      <c r="U514" s="47"/>
      <c r="V514" s="47"/>
      <c r="W514" s="47"/>
      <c r="X514" s="47"/>
      <c r="Y514" s="165"/>
      <c r="Z514" s="127"/>
      <c r="AA514" s="47"/>
      <c r="AB514" s="47"/>
      <c r="AC514" s="47"/>
      <c r="AD514" s="47"/>
      <c r="AE514" s="165"/>
      <c r="AF514" s="127"/>
      <c r="AG514" s="47"/>
      <c r="AH514" s="47"/>
      <c r="AI514" s="47"/>
      <c r="AJ514" s="47"/>
      <c r="AK514" s="134">
        <f>'Encargos e Benefícios'!D513</f>
        <v>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0</v>
      </c>
      <c r="AN514" s="11">
        <f>IF('Encargos e Benefícios'!C513=0,0,'Encargos e Benefícios'!M513/'Encargos e Benefícios'!C513)</f>
        <v>0</v>
      </c>
      <c r="AR514" s="3"/>
    </row>
    <row r="515" spans="1:45" ht="15.75" customHeight="1">
      <c r="A515" s="48">
        <v>3</v>
      </c>
      <c r="B515" s="12">
        <f>'Encargos e Benefícios'!B514</f>
        <v>0</v>
      </c>
      <c r="C515" s="10">
        <f>'Encargos e Benefícios'!C514</f>
        <v>0</v>
      </c>
      <c r="D515" s="38"/>
      <c r="E515" s="165"/>
      <c r="F515" s="166"/>
      <c r="G515" s="167"/>
      <c r="H515" s="127"/>
      <c r="I515" s="47"/>
      <c r="J515" s="47"/>
      <c r="K515" s="47"/>
      <c r="L515" s="130"/>
      <c r="M515" s="167"/>
      <c r="N515" s="127"/>
      <c r="O515" s="47"/>
      <c r="P515" s="47"/>
      <c r="Q515" s="47"/>
      <c r="R515" s="130"/>
      <c r="S515" s="167"/>
      <c r="T515" s="127"/>
      <c r="U515" s="47"/>
      <c r="V515" s="47"/>
      <c r="W515" s="47"/>
      <c r="X515" s="47"/>
      <c r="Y515" s="165"/>
      <c r="Z515" s="127"/>
      <c r="AA515" s="47"/>
      <c r="AB515" s="47"/>
      <c r="AC515" s="47"/>
      <c r="AD515" s="47"/>
      <c r="AE515" s="165"/>
      <c r="AF515" s="127"/>
      <c r="AG515" s="47"/>
      <c r="AH515" s="47"/>
      <c r="AI515" s="47"/>
      <c r="AJ515" s="47"/>
      <c r="AK515" s="134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customHeight="1">
      <c r="A516" s="48">
        <v>4</v>
      </c>
      <c r="B516" s="12">
        <f>'Encargos e Benefícios'!B515</f>
        <v>0</v>
      </c>
      <c r="C516" s="10">
        <f>'Encargos e Benefícios'!C515</f>
        <v>0</v>
      </c>
      <c r="D516" s="38"/>
      <c r="E516" s="165"/>
      <c r="F516" s="166"/>
      <c r="G516" s="167"/>
      <c r="H516" s="127"/>
      <c r="I516" s="47"/>
      <c r="J516" s="47"/>
      <c r="K516" s="47"/>
      <c r="L516" s="130"/>
      <c r="M516" s="167"/>
      <c r="N516" s="127"/>
      <c r="O516" s="47"/>
      <c r="P516" s="47"/>
      <c r="Q516" s="47"/>
      <c r="R516" s="130"/>
      <c r="S516" s="167"/>
      <c r="T516" s="127"/>
      <c r="U516" s="47"/>
      <c r="V516" s="47"/>
      <c r="W516" s="47"/>
      <c r="X516" s="47"/>
      <c r="Y516" s="165"/>
      <c r="Z516" s="127"/>
      <c r="AA516" s="47"/>
      <c r="AB516" s="47"/>
      <c r="AC516" s="47"/>
      <c r="AD516" s="47"/>
      <c r="AE516" s="165"/>
      <c r="AF516" s="127"/>
      <c r="AG516" s="47"/>
      <c r="AH516" s="47"/>
      <c r="AI516" s="47"/>
      <c r="AJ516" s="47"/>
      <c r="AK516" s="134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customHeight="1">
      <c r="A517" s="48">
        <v>5</v>
      </c>
      <c r="B517" s="12">
        <f>'Encargos e Benefícios'!B516</f>
        <v>0</v>
      </c>
      <c r="C517" s="10">
        <f>'Encargos e Benefícios'!C516</f>
        <v>0</v>
      </c>
      <c r="D517" s="38"/>
      <c r="E517" s="165"/>
      <c r="F517" s="166"/>
      <c r="G517" s="167"/>
      <c r="H517" s="127"/>
      <c r="I517" s="47"/>
      <c r="J517" s="47"/>
      <c r="K517" s="47"/>
      <c r="L517" s="130"/>
      <c r="M517" s="167"/>
      <c r="N517" s="127"/>
      <c r="O517" s="47"/>
      <c r="P517" s="47"/>
      <c r="Q517" s="47"/>
      <c r="R517" s="130"/>
      <c r="S517" s="167"/>
      <c r="T517" s="127"/>
      <c r="U517" s="47"/>
      <c r="V517" s="47"/>
      <c r="W517" s="47"/>
      <c r="X517" s="47"/>
      <c r="Y517" s="165"/>
      <c r="Z517" s="127"/>
      <c r="AA517" s="47"/>
      <c r="AB517" s="47"/>
      <c r="AC517" s="47"/>
      <c r="AD517" s="47"/>
      <c r="AE517" s="165"/>
      <c r="AF517" s="127"/>
      <c r="AG517" s="47"/>
      <c r="AH517" s="47"/>
      <c r="AI517" s="47"/>
      <c r="AJ517" s="47"/>
      <c r="AK517" s="134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customHeight="1">
      <c r="A518" s="48">
        <v>6</v>
      </c>
      <c r="B518" s="12">
        <f>'Encargos e Benefícios'!B517</f>
        <v>0</v>
      </c>
      <c r="C518" s="10">
        <f>'Encargos e Benefícios'!C517</f>
        <v>0</v>
      </c>
      <c r="D518" s="38"/>
      <c r="E518" s="165"/>
      <c r="F518" s="166"/>
      <c r="G518" s="167"/>
      <c r="H518" s="127"/>
      <c r="I518" s="47"/>
      <c r="J518" s="47"/>
      <c r="K518" s="47"/>
      <c r="L518" s="130"/>
      <c r="M518" s="167"/>
      <c r="N518" s="127"/>
      <c r="O518" s="47"/>
      <c r="P518" s="47"/>
      <c r="Q518" s="47"/>
      <c r="R518" s="130"/>
      <c r="S518" s="167"/>
      <c r="T518" s="127"/>
      <c r="U518" s="47"/>
      <c r="V518" s="47"/>
      <c r="W518" s="47"/>
      <c r="X518" s="47"/>
      <c r="Y518" s="165"/>
      <c r="Z518" s="127"/>
      <c r="AA518" s="47"/>
      <c r="AB518" s="47"/>
      <c r="AC518" s="47"/>
      <c r="AD518" s="47"/>
      <c r="AE518" s="165"/>
      <c r="AF518" s="127"/>
      <c r="AG518" s="47"/>
      <c r="AH518" s="47"/>
      <c r="AI518" s="47"/>
      <c r="AJ518" s="47"/>
      <c r="AK518" s="134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customHeight="1">
      <c r="A519" s="48">
        <v>7</v>
      </c>
      <c r="B519" s="12">
        <f>'Encargos e Benefícios'!B518</f>
        <v>0</v>
      </c>
      <c r="C519" s="10">
        <f>'Encargos e Benefícios'!C518</f>
        <v>0</v>
      </c>
      <c r="D519" s="38"/>
      <c r="E519" s="165"/>
      <c r="F519" s="166"/>
      <c r="G519" s="167"/>
      <c r="H519" s="127"/>
      <c r="I519" s="47"/>
      <c r="J519" s="47"/>
      <c r="K519" s="47"/>
      <c r="L519" s="130"/>
      <c r="M519" s="167"/>
      <c r="N519" s="127"/>
      <c r="O519" s="47"/>
      <c r="P519" s="47"/>
      <c r="Q519" s="47"/>
      <c r="R519" s="130"/>
      <c r="S519" s="167"/>
      <c r="T519" s="127"/>
      <c r="U519" s="47"/>
      <c r="V519" s="47"/>
      <c r="W519" s="47"/>
      <c r="X519" s="47"/>
      <c r="Y519" s="165"/>
      <c r="Z519" s="127"/>
      <c r="AA519" s="47"/>
      <c r="AB519" s="47"/>
      <c r="AC519" s="47"/>
      <c r="AD519" s="47"/>
      <c r="AE519" s="165"/>
      <c r="AF519" s="127"/>
      <c r="AG519" s="47"/>
      <c r="AH519" s="47"/>
      <c r="AI519" s="47"/>
      <c r="AJ519" s="47"/>
      <c r="AK519" s="134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customHeight="1">
      <c r="A520" s="48">
        <v>8</v>
      </c>
      <c r="B520" s="12">
        <f>'Encargos e Benefícios'!B519</f>
        <v>0</v>
      </c>
      <c r="C520" s="10">
        <f>'Encargos e Benefícios'!C519</f>
        <v>0</v>
      </c>
      <c r="D520" s="38"/>
      <c r="E520" s="165"/>
      <c r="F520" s="166"/>
      <c r="G520" s="167"/>
      <c r="H520" s="127"/>
      <c r="I520" s="47"/>
      <c r="J520" s="47"/>
      <c r="K520" s="47"/>
      <c r="L520" s="130"/>
      <c r="M520" s="167"/>
      <c r="N520" s="127"/>
      <c r="O520" s="47"/>
      <c r="P520" s="47"/>
      <c r="Q520" s="47"/>
      <c r="R520" s="130"/>
      <c r="S520" s="167"/>
      <c r="T520" s="127"/>
      <c r="U520" s="47"/>
      <c r="V520" s="47"/>
      <c r="W520" s="47"/>
      <c r="X520" s="47"/>
      <c r="Y520" s="165"/>
      <c r="Z520" s="127"/>
      <c r="AA520" s="47"/>
      <c r="AB520" s="47"/>
      <c r="AC520" s="47"/>
      <c r="AD520" s="47"/>
      <c r="AE520" s="165"/>
      <c r="AF520" s="127"/>
      <c r="AG520" s="47"/>
      <c r="AH520" s="47"/>
      <c r="AI520" s="47"/>
      <c r="AJ520" s="47"/>
      <c r="AK520" s="134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customHeight="1">
      <c r="A521" s="48">
        <v>9</v>
      </c>
      <c r="B521" s="12">
        <f>'Encargos e Benefícios'!B520</f>
        <v>0</v>
      </c>
      <c r="C521" s="10">
        <f>'Encargos e Benefícios'!C520</f>
        <v>0</v>
      </c>
      <c r="D521" s="38"/>
      <c r="E521" s="165"/>
      <c r="F521" s="166"/>
      <c r="G521" s="167"/>
      <c r="H521" s="127"/>
      <c r="I521" s="47"/>
      <c r="J521" s="47"/>
      <c r="K521" s="47"/>
      <c r="L521" s="130"/>
      <c r="M521" s="167"/>
      <c r="N521" s="127"/>
      <c r="O521" s="47"/>
      <c r="P521" s="47"/>
      <c r="Q521" s="47"/>
      <c r="R521" s="130"/>
      <c r="S521" s="167"/>
      <c r="T521" s="127"/>
      <c r="U521" s="47"/>
      <c r="V521" s="47"/>
      <c r="W521" s="47"/>
      <c r="X521" s="47"/>
      <c r="Y521" s="165"/>
      <c r="Z521" s="127"/>
      <c r="AA521" s="47"/>
      <c r="AB521" s="47"/>
      <c r="AC521" s="47"/>
      <c r="AD521" s="47"/>
      <c r="AE521" s="165"/>
      <c r="AF521" s="127"/>
      <c r="AG521" s="47"/>
      <c r="AH521" s="47"/>
      <c r="AI521" s="47"/>
      <c r="AJ521" s="47"/>
      <c r="AK521" s="134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customHeight="1">
      <c r="A522" s="48">
        <v>10</v>
      </c>
      <c r="B522" s="12">
        <f>'Encargos e Benefícios'!B521</f>
        <v>0</v>
      </c>
      <c r="C522" s="10">
        <f>'Encargos e Benefícios'!C521</f>
        <v>0</v>
      </c>
      <c r="D522" s="38"/>
      <c r="E522" s="165"/>
      <c r="F522" s="166"/>
      <c r="G522" s="167"/>
      <c r="H522" s="127"/>
      <c r="I522" s="47"/>
      <c r="J522" s="47"/>
      <c r="K522" s="47"/>
      <c r="L522" s="130"/>
      <c r="M522" s="167"/>
      <c r="N522" s="127"/>
      <c r="O522" s="47"/>
      <c r="P522" s="47"/>
      <c r="Q522" s="47"/>
      <c r="R522" s="130"/>
      <c r="S522" s="167"/>
      <c r="T522" s="127"/>
      <c r="U522" s="47"/>
      <c r="V522" s="47"/>
      <c r="W522" s="47"/>
      <c r="X522" s="47"/>
      <c r="Y522" s="165"/>
      <c r="Z522" s="127"/>
      <c r="AA522" s="47"/>
      <c r="AB522" s="47"/>
      <c r="AC522" s="47"/>
      <c r="AD522" s="47"/>
      <c r="AE522" s="165"/>
      <c r="AF522" s="127"/>
      <c r="AG522" s="47"/>
      <c r="AH522" s="47"/>
      <c r="AI522" s="47"/>
      <c r="AJ522" s="47"/>
      <c r="AK522" s="134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customHeight="1">
      <c r="A523" s="300"/>
      <c r="B523" s="300"/>
      <c r="C523" s="301">
        <f>SUM(C513:C522)</f>
        <v>0</v>
      </c>
      <c r="D523" s="302"/>
      <c r="E523" s="303"/>
      <c r="F523" s="304"/>
      <c r="G523" s="305"/>
      <c r="H523" s="305"/>
      <c r="I523" s="304">
        <f t="shared" ref="I523:L523" si="9">SUM(I513:I522)</f>
        <v>0</v>
      </c>
      <c r="J523" s="304"/>
      <c r="K523" s="304">
        <f t="shared" si="9"/>
        <v>0</v>
      </c>
      <c r="L523" s="304">
        <f t="shared" si="9"/>
        <v>0</v>
      </c>
      <c r="M523" s="305"/>
      <c r="N523" s="305"/>
      <c r="O523" s="304">
        <f t="shared" ref="O523:R523" si="10">SUM(O513:O522)</f>
        <v>0</v>
      </c>
      <c r="P523" s="304"/>
      <c r="Q523" s="304">
        <f t="shared" si="10"/>
        <v>0</v>
      </c>
      <c r="R523" s="306">
        <f t="shared" si="10"/>
        <v>0</v>
      </c>
      <c r="S523" s="305"/>
      <c r="T523" s="305"/>
      <c r="U523" s="304">
        <f t="shared" ref="U523:AN523" si="11">SUM(U513:U522)</f>
        <v>0</v>
      </c>
      <c r="V523" s="304"/>
      <c r="W523" s="304">
        <f t="shared" si="11"/>
        <v>0</v>
      </c>
      <c r="X523" s="304">
        <f t="shared" si="11"/>
        <v>0</v>
      </c>
      <c r="Y523" s="307"/>
      <c r="Z523" s="305"/>
      <c r="AA523" s="304">
        <f t="shared" ref="AA523:AD523" si="12">SUM(AA513:AA522)</f>
        <v>0</v>
      </c>
      <c r="AB523" s="304"/>
      <c r="AC523" s="304">
        <f t="shared" si="12"/>
        <v>0</v>
      </c>
      <c r="AD523" s="304">
        <f t="shared" si="12"/>
        <v>0</v>
      </c>
      <c r="AE523" s="307"/>
      <c r="AF523" s="305"/>
      <c r="AG523" s="304">
        <f t="shared" ref="AG523:AJ523" si="13">SUM(AG513:AG522)</f>
        <v>0</v>
      </c>
      <c r="AH523" s="304"/>
      <c r="AI523" s="304">
        <f t="shared" si="13"/>
        <v>0</v>
      </c>
      <c r="AJ523" s="304">
        <f t="shared" si="13"/>
        <v>0</v>
      </c>
      <c r="AK523" s="303">
        <f t="shared" si="11"/>
        <v>0</v>
      </c>
      <c r="AL523" s="304">
        <f t="shared" si="11"/>
        <v>0</v>
      </c>
      <c r="AM523" s="304">
        <f t="shared" si="11"/>
        <v>0</v>
      </c>
      <c r="AN523" s="304">
        <f t="shared" si="11"/>
        <v>0</v>
      </c>
      <c r="AO523" s="11"/>
      <c r="AP523" s="118"/>
      <c r="AQ523" s="118"/>
      <c r="AR523" s="3"/>
      <c r="AS523" s="118"/>
    </row>
    <row r="524" spans="1:45" ht="12.75">
      <c r="A524" s="115"/>
      <c r="B524" s="115"/>
      <c r="C524" s="116"/>
      <c r="D524" s="117"/>
      <c r="E524" s="118"/>
      <c r="F524" s="118"/>
      <c r="G524" s="119"/>
      <c r="H524" s="119"/>
      <c r="I524" s="119"/>
      <c r="J524" s="119"/>
      <c r="K524" s="119"/>
      <c r="L524" s="119"/>
      <c r="M524" s="119"/>
      <c r="N524" s="118"/>
      <c r="O524" s="118"/>
      <c r="P524" s="118"/>
      <c r="Q524" s="118"/>
      <c r="R524" s="118"/>
      <c r="S524" s="119"/>
      <c r="T524" s="118"/>
      <c r="U524" s="118"/>
      <c r="V524" s="118"/>
      <c r="W524" s="118"/>
      <c r="X524" s="118"/>
      <c r="Y524" s="119"/>
      <c r="Z524" s="118"/>
      <c r="AA524" s="118"/>
      <c r="AB524" s="118"/>
      <c r="AC524" s="118"/>
      <c r="AD524" s="118"/>
      <c r="AE524" s="119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3"/>
      <c r="AS524" s="118"/>
    </row>
    <row r="525" spans="1:45" ht="12.75">
      <c r="A525" s="115"/>
      <c r="B525" s="115"/>
      <c r="C525" s="116"/>
      <c r="D525" s="117"/>
      <c r="E525" s="118"/>
      <c r="F525" s="118"/>
      <c r="G525" s="119"/>
      <c r="H525" s="119"/>
      <c r="I525" s="119"/>
      <c r="J525" s="119"/>
      <c r="K525" s="119"/>
      <c r="L525" s="119"/>
      <c r="M525" s="119"/>
      <c r="N525" s="118"/>
      <c r="O525" s="118"/>
      <c r="P525" s="118"/>
      <c r="Q525" s="118"/>
      <c r="R525" s="118"/>
      <c r="S525" s="119"/>
      <c r="T525" s="118"/>
      <c r="U525" s="118"/>
      <c r="V525" s="118"/>
      <c r="W525" s="118"/>
      <c r="X525" s="118"/>
      <c r="Y525" s="119"/>
      <c r="Z525" s="118"/>
      <c r="AA525" s="118"/>
      <c r="AB525" s="118"/>
      <c r="AC525" s="118"/>
      <c r="AD525" s="118"/>
      <c r="AE525" s="119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3"/>
      <c r="AS525" s="118"/>
    </row>
    <row r="526" spans="1:45" ht="12.75" hidden="1">
      <c r="A526" s="115"/>
      <c r="B526" s="115"/>
      <c r="C526" s="116"/>
      <c r="D526" s="117"/>
      <c r="E526" s="118"/>
      <c r="F526" s="118"/>
      <c r="G526" s="119"/>
      <c r="H526" s="119"/>
      <c r="I526" s="119"/>
      <c r="J526" s="119"/>
      <c r="K526" s="119"/>
      <c r="L526" s="119"/>
      <c r="M526" s="119"/>
      <c r="N526" s="118"/>
      <c r="O526" s="118"/>
      <c r="P526" s="118"/>
      <c r="Q526" s="118"/>
      <c r="R526" s="118"/>
      <c r="S526" s="119"/>
      <c r="T526" s="118"/>
      <c r="U526" s="118"/>
      <c r="V526" s="118"/>
      <c r="W526" s="118"/>
      <c r="X526" s="118"/>
      <c r="Y526" s="119"/>
      <c r="Z526" s="118"/>
      <c r="AA526" s="118"/>
      <c r="AB526" s="118"/>
      <c r="AC526" s="118"/>
      <c r="AD526" s="118"/>
      <c r="AE526" s="119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7"/>
      <c r="AS526" s="118"/>
    </row>
    <row r="527" spans="1:45" ht="12.75" hidden="1" customHeight="1"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</row>
    <row r="528" spans="1:45" ht="30.75" hidden="1" customHeight="1">
      <c r="A528" s="53" t="s">
        <v>470</v>
      </c>
      <c r="B528" s="49"/>
      <c r="C528" s="49"/>
      <c r="D528" s="50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51"/>
      <c r="AL528" s="49"/>
      <c r="AM528" s="49"/>
      <c r="AN528" s="49"/>
      <c r="AO528" s="49"/>
      <c r="AP528" s="49"/>
      <c r="AQ528" s="49"/>
      <c r="AR528" s="50"/>
      <c r="AS528" s="49"/>
    </row>
    <row r="529" spans="1:62" ht="120" hidden="1" customHeight="1">
      <c r="A529" s="401"/>
      <c r="B529" s="401"/>
      <c r="C529" s="401"/>
      <c r="D529" s="401"/>
      <c r="E529" s="401"/>
      <c r="F529" s="401"/>
      <c r="G529" s="401"/>
      <c r="H529" s="401"/>
      <c r="I529" s="401"/>
      <c r="J529" s="401"/>
      <c r="K529" s="401"/>
      <c r="L529" s="401"/>
      <c r="M529" s="401"/>
      <c r="N529" s="401"/>
      <c r="O529" s="401"/>
      <c r="P529" s="401"/>
      <c r="Q529" s="401"/>
      <c r="R529" s="401"/>
      <c r="S529" s="401"/>
      <c r="T529" s="401"/>
      <c r="U529" s="401"/>
      <c r="V529" s="401"/>
      <c r="W529" s="401"/>
      <c r="X529" s="401"/>
      <c r="Y529" s="401"/>
      <c r="Z529" s="401"/>
      <c r="AA529" s="401"/>
      <c r="AB529" s="401"/>
      <c r="AC529" s="401"/>
      <c r="AD529" s="401"/>
      <c r="AE529" s="401"/>
      <c r="AF529" s="401"/>
      <c r="AG529" s="401"/>
      <c r="AH529" s="401"/>
      <c r="AI529" s="401"/>
      <c r="AJ529" s="401"/>
      <c r="AK529" s="401"/>
      <c r="AL529" s="401"/>
      <c r="AM529" s="401"/>
      <c r="AN529" s="401"/>
      <c r="AO529" s="401"/>
      <c r="AP529" s="401"/>
      <c r="AQ529" s="401"/>
      <c r="AR529" s="401"/>
      <c r="AS529" s="124"/>
    </row>
    <row r="530" spans="1:62" ht="30" hidden="1" customHeight="1">
      <c r="A530" s="52"/>
      <c r="B530" s="49"/>
      <c r="C530" s="49"/>
      <c r="D530" s="50"/>
      <c r="N530" s="49"/>
      <c r="O530" s="49"/>
      <c r="P530" s="49"/>
      <c r="Q530" s="49"/>
      <c r="R530" s="51"/>
      <c r="T530" s="49"/>
      <c r="U530" s="49"/>
      <c r="V530" s="49"/>
      <c r="W530" s="49"/>
      <c r="X530" s="51"/>
      <c r="Z530" s="49"/>
      <c r="AA530" s="49"/>
      <c r="AB530" s="49"/>
      <c r="AC530" s="49"/>
      <c r="AD530" s="51"/>
      <c r="AF530" s="49"/>
      <c r="AG530" s="49"/>
      <c r="AH530" s="49"/>
      <c r="AI530" s="49"/>
      <c r="AJ530" s="51"/>
      <c r="AK530" s="51"/>
      <c r="AL530" s="49"/>
      <c r="AM530" s="49"/>
      <c r="AN530" s="49"/>
      <c r="AO530" s="49"/>
      <c r="AP530" s="49"/>
      <c r="AQ530" s="49"/>
      <c r="AR530" s="50"/>
      <c r="AS530" s="49"/>
    </row>
    <row r="531" spans="1:62" ht="30" hidden="1" customHeight="1"/>
    <row r="532" spans="1:62" ht="30" hidden="1" customHeight="1">
      <c r="D532" s="37"/>
      <c r="I532" s="39">
        <v>1</v>
      </c>
      <c r="J532" s="39">
        <v>1</v>
      </c>
      <c r="K532" s="39">
        <v>1</v>
      </c>
      <c r="L532" s="39">
        <v>1</v>
      </c>
      <c r="O532" s="3">
        <v>2</v>
      </c>
      <c r="P532" s="3">
        <v>2</v>
      </c>
      <c r="Q532" s="3">
        <v>2</v>
      </c>
      <c r="R532" s="4">
        <v>2</v>
      </c>
      <c r="U532" s="3">
        <v>3</v>
      </c>
      <c r="V532" s="3">
        <v>3</v>
      </c>
      <c r="W532" s="3">
        <v>3</v>
      </c>
      <c r="X532" s="4">
        <v>3</v>
      </c>
      <c r="AA532" s="3">
        <v>4</v>
      </c>
      <c r="AB532" s="3">
        <v>4</v>
      </c>
      <c r="AC532" s="3">
        <v>4</v>
      </c>
      <c r="AD532" s="4">
        <v>4</v>
      </c>
      <c r="AG532" s="3">
        <v>5</v>
      </c>
      <c r="AH532" s="3">
        <v>5</v>
      </c>
      <c r="AI532" s="3">
        <v>5</v>
      </c>
      <c r="AJ532" s="4">
        <v>5</v>
      </c>
      <c r="AR532" s="37"/>
      <c r="AT532" s="4"/>
      <c r="AX532" s="4"/>
      <c r="BB532" s="4"/>
      <c r="BF532" s="4"/>
      <c r="BJ532" s="4"/>
    </row>
  </sheetData>
  <sheetProtection algorithmName="SHA-512" hashValue="s7UD+puETG235PrAnrAKxwpdcF0CIOF7SJFa9Xlwt8YtUaQHAwoX/rchnYklQQNX4BcFmS0KqfXhuC8Pas6Qvw==" saltValue="pMdDWzYiByopCmUxTPCbCA==" spinCount="100000" sheet="1" objects="1" scenarios="1" formatColumns="0" formatRows="0"/>
  <mergeCells count="72"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T511:T512"/>
    <mergeCell ref="U511:X511"/>
    <mergeCell ref="C510:C512"/>
    <mergeCell ref="D510:D512"/>
    <mergeCell ref="E510:E512"/>
    <mergeCell ref="F510:F512"/>
    <mergeCell ref="M510:R510"/>
    <mergeCell ref="G510:L510"/>
  </mergeCells>
  <phoneticPr fontId="13" type="noConversion"/>
  <dataValidations count="4">
    <dataValidation type="list" allowBlank="1" showInputMessage="1" showErrorMessage="1" sqref="I512:L512 O512:R512 U512:X512 AA512:AD512 AG512:AJ512" xr:uid="{00000000-0002-0000-0700-000000000000}">
      <formula1>Beneficios3</formula1>
    </dataValidation>
    <dataValidation type="list" allowBlank="1" showInputMessage="1" showErrorMessage="1" sqref="I6:L6 O6:R6 U6:X6 AA6:AD6 AG6:AJ6" xr:uid="{00000000-0002-0000-0700-000001000000}">
      <formula1>Benefícios</formula1>
    </dataValidation>
    <dataValidation allowBlank="1" showInputMessage="1" showErrorMessage="1" error="Preencher com números de 1 a 60." sqref="E7:F506" xr:uid="{00000000-0002-0000-0700-000002000000}"/>
    <dataValidation type="list" allowBlank="1" showInputMessage="1" showErrorMessage="1" sqref="AR7:AR506" xr:uid="{00000000-0002-0000-0700-000003000000}">
      <formula1>VinculoPTp</formula1>
    </dataValidation>
  </dataValidations>
  <pageMargins left="0.19685039370078741" right="0.19685039370078741" top="0.59055118110236227" bottom="0.59055118110236227" header="0" footer="0"/>
  <pageSetup paperSize="9" scale="34" fitToHeight="0" orientation="landscape" r:id="rId1"/>
  <headerFooter>
    <oddFooter>Página &amp;P de &amp;N</oddFooter>
  </headerFooter>
  <rowBreaks count="1" manualBreakCount="1">
    <brk id="5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6">
    <tabColor theme="5" tint="0.39997558519241921"/>
    <pageSetUpPr fitToPage="1"/>
  </sheetPr>
  <dimension ref="A1:V140"/>
  <sheetViews>
    <sheetView showGridLines="0" zoomScaleNormal="100" zoomScaleSheetLayoutView="90" workbookViewId="0">
      <pane ySplit="3" topLeftCell="C4" activePane="bottomLeft" state="frozen"/>
      <selection pane="bottomLeft" activeCell="H5" sqref="H5"/>
      <selection activeCell="A4" sqref="A4"/>
    </sheetView>
  </sheetViews>
  <sheetFormatPr defaultRowHeight="12.75"/>
  <cols>
    <col min="1" max="1" width="5.5703125" customWidth="1"/>
    <col min="2" max="2" width="63.42578125" customWidth="1"/>
    <col min="3" max="3" width="60" customWidth="1"/>
    <col min="4" max="4" width="8.5703125" style="56" customWidth="1"/>
    <col min="5" max="5" width="11.28515625" bestFit="1" customWidth="1"/>
    <col min="6" max="6" width="11.5703125" customWidth="1"/>
    <col min="7" max="7" width="14.28515625" customWidth="1"/>
    <col min="8" max="8" width="51" customWidth="1"/>
  </cols>
  <sheetData>
    <row r="1" spans="1:22" ht="33" customHeight="1">
      <c r="A1" s="369" t="str">
        <f>Capa!A1</f>
        <v>Memória de Cálculo
Contrato de Gestão nº 12/2024 celebrado entre a Fundação Hospitalar do Estado de Minas Gerais - Fhemig e a Fundação de Assistência, Estudo e Pesquisa de Uberlândia - Faepu</v>
      </c>
      <c r="B1" s="369"/>
      <c r="C1" s="369"/>
      <c r="D1" s="369"/>
      <c r="E1" s="369"/>
      <c r="F1" s="369"/>
      <c r="G1" s="369"/>
      <c r="H1" s="36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>
      <c r="A2" s="385" t="s">
        <v>471</v>
      </c>
      <c r="B2" s="385"/>
      <c r="C2" s="385"/>
      <c r="D2" s="385"/>
      <c r="E2" s="385"/>
      <c r="F2" s="385"/>
      <c r="G2" s="385"/>
      <c r="H2" s="385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>
      <c r="A3" s="309" t="s">
        <v>472</v>
      </c>
      <c r="B3" s="309" t="s">
        <v>473</v>
      </c>
      <c r="C3" s="310" t="s">
        <v>474</v>
      </c>
      <c r="D3" s="310" t="s">
        <v>475</v>
      </c>
      <c r="E3" s="309" t="s">
        <v>476</v>
      </c>
      <c r="F3" s="311" t="s">
        <v>477</v>
      </c>
      <c r="G3" s="310" t="s">
        <v>27</v>
      </c>
      <c r="H3" s="309" t="s">
        <v>478</v>
      </c>
    </row>
    <row r="4" spans="1:22" s="29" customFormat="1" ht="18" customHeight="1">
      <c r="A4" s="26">
        <v>1</v>
      </c>
      <c r="B4" s="26" t="s">
        <v>311</v>
      </c>
      <c r="C4" s="26" t="s">
        <v>479</v>
      </c>
      <c r="D4" s="164">
        <v>45901</v>
      </c>
      <c r="E4" s="27">
        <v>2913665.5</v>
      </c>
      <c r="F4" s="28">
        <v>1</v>
      </c>
      <c r="G4" s="30">
        <f>F4*E4</f>
        <v>2913665.5</v>
      </c>
      <c r="H4" s="26" t="s">
        <v>480</v>
      </c>
    </row>
    <row r="5" spans="1:22" s="29" customFormat="1" ht="18" customHeight="1">
      <c r="A5" s="26">
        <v>2</v>
      </c>
      <c r="B5" s="26" t="s">
        <v>311</v>
      </c>
      <c r="C5" s="26" t="s">
        <v>481</v>
      </c>
      <c r="D5" s="164">
        <v>45901</v>
      </c>
      <c r="E5" s="27">
        <v>1000</v>
      </c>
      <c r="F5" s="28">
        <v>1</v>
      </c>
      <c r="G5" s="30">
        <f>F5*E5</f>
        <v>1000</v>
      </c>
      <c r="H5" s="26" t="s">
        <v>482</v>
      </c>
    </row>
    <row r="6" spans="1:22" s="29" customFormat="1" ht="18" customHeight="1">
      <c r="A6" s="26">
        <v>3</v>
      </c>
      <c r="B6" s="26" t="s">
        <v>297</v>
      </c>
      <c r="C6" s="26" t="s">
        <v>483</v>
      </c>
      <c r="D6" s="164">
        <v>45901</v>
      </c>
      <c r="E6" s="27">
        <v>1000</v>
      </c>
      <c r="F6" s="28">
        <v>3</v>
      </c>
      <c r="G6" s="30">
        <f>F6*E6</f>
        <v>3000</v>
      </c>
      <c r="H6" s="26" t="s">
        <v>482</v>
      </c>
    </row>
    <row r="7" spans="1:22" s="29" customFormat="1" ht="18" customHeight="1">
      <c r="A7" s="26">
        <v>4</v>
      </c>
      <c r="B7" s="26" t="s">
        <v>297</v>
      </c>
      <c r="C7" s="26" t="s">
        <v>484</v>
      </c>
      <c r="D7" s="164">
        <v>45901</v>
      </c>
      <c r="E7" s="27">
        <v>1960</v>
      </c>
      <c r="F7" s="28">
        <v>1</v>
      </c>
      <c r="G7" s="30">
        <f>F7*E7</f>
        <v>1960</v>
      </c>
      <c r="H7" s="26" t="s">
        <v>482</v>
      </c>
    </row>
    <row r="8" spans="1:22" s="29" customFormat="1" ht="18" customHeight="1">
      <c r="A8" s="26">
        <v>5</v>
      </c>
      <c r="B8" s="26" t="s">
        <v>297</v>
      </c>
      <c r="C8" s="26" t="s">
        <v>485</v>
      </c>
      <c r="D8" s="164">
        <v>45901</v>
      </c>
      <c r="E8" s="27">
        <v>545</v>
      </c>
      <c r="F8" s="28">
        <v>1</v>
      </c>
      <c r="G8" s="30">
        <f>F8*E8</f>
        <v>545</v>
      </c>
      <c r="H8" s="26" t="s">
        <v>482</v>
      </c>
    </row>
    <row r="9" spans="1:22" s="29" customFormat="1" ht="18" customHeight="1">
      <c r="A9" s="26">
        <v>6</v>
      </c>
      <c r="B9" s="26" t="s">
        <v>291</v>
      </c>
      <c r="C9" s="26" t="s">
        <v>486</v>
      </c>
      <c r="D9" s="164">
        <v>45901</v>
      </c>
      <c r="E9" s="27">
        <v>1800</v>
      </c>
      <c r="F9" s="28">
        <v>1</v>
      </c>
      <c r="G9" s="30">
        <f t="shared" ref="G9:G72" si="0">F9*E9</f>
        <v>1800</v>
      </c>
      <c r="H9" s="26" t="s">
        <v>482</v>
      </c>
    </row>
    <row r="10" spans="1:22" s="29" customFormat="1" ht="18" customHeight="1">
      <c r="A10" s="26">
        <v>7</v>
      </c>
      <c r="B10" s="26" t="s">
        <v>285</v>
      </c>
      <c r="C10" s="26" t="s">
        <v>487</v>
      </c>
      <c r="D10" s="164">
        <v>45901</v>
      </c>
      <c r="E10" s="27">
        <v>1700</v>
      </c>
      <c r="F10" s="28">
        <v>1</v>
      </c>
      <c r="G10" s="30">
        <f t="shared" si="0"/>
        <v>1700</v>
      </c>
      <c r="H10" s="26" t="s">
        <v>482</v>
      </c>
    </row>
    <row r="11" spans="1:22" s="29" customFormat="1" ht="18" customHeight="1">
      <c r="A11" s="26">
        <v>8</v>
      </c>
      <c r="B11" s="26" t="s">
        <v>297</v>
      </c>
      <c r="C11" s="26" t="s">
        <v>488</v>
      </c>
      <c r="D11" s="164">
        <v>45901</v>
      </c>
      <c r="E11" s="27">
        <v>500</v>
      </c>
      <c r="F11" s="28">
        <v>4</v>
      </c>
      <c r="G11" s="30">
        <f t="shared" si="0"/>
        <v>2000</v>
      </c>
      <c r="H11" s="26" t="s">
        <v>482</v>
      </c>
    </row>
    <row r="12" spans="1:22" s="29" customFormat="1" ht="18" customHeight="1">
      <c r="A12" s="26">
        <v>9</v>
      </c>
      <c r="B12" s="26" t="s">
        <v>297</v>
      </c>
      <c r="C12" s="26" t="s">
        <v>489</v>
      </c>
      <c r="D12" s="164">
        <v>45901</v>
      </c>
      <c r="E12" s="27">
        <v>50</v>
      </c>
      <c r="F12" s="28">
        <v>1</v>
      </c>
      <c r="G12" s="30">
        <f t="shared" si="0"/>
        <v>50</v>
      </c>
      <c r="H12" s="26" t="s">
        <v>482</v>
      </c>
    </row>
    <row r="13" spans="1:22" s="29" customFormat="1" ht="18" customHeight="1">
      <c r="A13" s="26">
        <v>10</v>
      </c>
      <c r="B13" s="26" t="s">
        <v>297</v>
      </c>
      <c r="C13" s="26" t="s">
        <v>490</v>
      </c>
      <c r="D13" s="164">
        <v>45901</v>
      </c>
      <c r="E13" s="27">
        <v>200</v>
      </c>
      <c r="F13" s="28">
        <v>2</v>
      </c>
      <c r="G13" s="30">
        <f t="shared" si="0"/>
        <v>400</v>
      </c>
      <c r="H13" s="26" t="s">
        <v>482</v>
      </c>
    </row>
    <row r="14" spans="1:22" s="29" customFormat="1" ht="18" customHeight="1">
      <c r="A14" s="26">
        <v>11</v>
      </c>
      <c r="B14" s="26" t="s">
        <v>297</v>
      </c>
      <c r="C14" s="26" t="s">
        <v>491</v>
      </c>
      <c r="D14" s="164">
        <v>45901</v>
      </c>
      <c r="E14" s="27">
        <v>1500</v>
      </c>
      <c r="F14" s="28">
        <v>1</v>
      </c>
      <c r="G14" s="30">
        <f t="shared" si="0"/>
        <v>1500</v>
      </c>
      <c r="H14" s="26" t="s">
        <v>482</v>
      </c>
    </row>
    <row r="15" spans="1:22" s="29" customFormat="1" ht="18" customHeight="1">
      <c r="A15" s="26">
        <v>12</v>
      </c>
      <c r="B15" s="26" t="s">
        <v>297</v>
      </c>
      <c r="C15" s="26" t="s">
        <v>492</v>
      </c>
      <c r="D15" s="164">
        <v>45901</v>
      </c>
      <c r="E15" s="27">
        <v>300</v>
      </c>
      <c r="F15" s="28">
        <v>2</v>
      </c>
      <c r="G15" s="30">
        <f t="shared" si="0"/>
        <v>600</v>
      </c>
      <c r="H15" s="26" t="s">
        <v>482</v>
      </c>
    </row>
    <row r="16" spans="1:22" s="29" customFormat="1" ht="18" customHeight="1">
      <c r="A16" s="26">
        <v>13</v>
      </c>
      <c r="B16" s="26" t="s">
        <v>297</v>
      </c>
      <c r="C16" s="26" t="s">
        <v>493</v>
      </c>
      <c r="D16" s="164">
        <v>45901</v>
      </c>
      <c r="E16" s="27">
        <v>7000</v>
      </c>
      <c r="F16" s="28">
        <v>1</v>
      </c>
      <c r="G16" s="30">
        <f t="shared" si="0"/>
        <v>7000</v>
      </c>
      <c r="H16" s="26" t="s">
        <v>482</v>
      </c>
    </row>
    <row r="17" spans="1:8" s="29" customFormat="1" ht="18" customHeight="1">
      <c r="A17" s="26">
        <v>14</v>
      </c>
      <c r="B17" s="26" t="s">
        <v>297</v>
      </c>
      <c r="C17" s="26" t="s">
        <v>494</v>
      </c>
      <c r="D17" s="164">
        <v>45901</v>
      </c>
      <c r="E17" s="27">
        <v>1250</v>
      </c>
      <c r="F17" s="28">
        <v>2</v>
      </c>
      <c r="G17" s="30">
        <f t="shared" si="0"/>
        <v>2500</v>
      </c>
      <c r="H17" s="26" t="s">
        <v>482</v>
      </c>
    </row>
    <row r="18" spans="1:8" s="29" customFormat="1" ht="18" customHeight="1">
      <c r="A18" s="26">
        <v>15</v>
      </c>
      <c r="B18" s="26" t="s">
        <v>297</v>
      </c>
      <c r="C18" s="26" t="s">
        <v>495</v>
      </c>
      <c r="D18" s="164">
        <v>45901</v>
      </c>
      <c r="E18" s="27">
        <v>300</v>
      </c>
      <c r="F18" s="28">
        <v>1</v>
      </c>
      <c r="G18" s="30">
        <f t="shared" si="0"/>
        <v>300</v>
      </c>
      <c r="H18" s="26" t="s">
        <v>482</v>
      </c>
    </row>
    <row r="19" spans="1:8" s="29" customFormat="1" ht="18" customHeight="1">
      <c r="A19" s="26">
        <v>16</v>
      </c>
      <c r="B19" s="26" t="s">
        <v>297</v>
      </c>
      <c r="C19" s="26" t="s">
        <v>496</v>
      </c>
      <c r="D19" s="164">
        <v>45901</v>
      </c>
      <c r="E19" s="27">
        <v>300</v>
      </c>
      <c r="F19" s="28">
        <v>3</v>
      </c>
      <c r="G19" s="30">
        <f t="shared" si="0"/>
        <v>900</v>
      </c>
      <c r="H19" s="26" t="s">
        <v>482</v>
      </c>
    </row>
    <row r="20" spans="1:8" s="29" customFormat="1" ht="18" customHeight="1">
      <c r="A20" s="26">
        <v>17</v>
      </c>
      <c r="B20" s="26" t="s">
        <v>297</v>
      </c>
      <c r="C20" s="26" t="s">
        <v>497</v>
      </c>
      <c r="D20" s="164">
        <v>45901</v>
      </c>
      <c r="E20" s="27">
        <v>60</v>
      </c>
      <c r="F20" s="28">
        <v>1</v>
      </c>
      <c r="G20" s="30">
        <f t="shared" si="0"/>
        <v>60</v>
      </c>
      <c r="H20" s="26" t="s">
        <v>482</v>
      </c>
    </row>
    <row r="21" spans="1:8" s="29" customFormat="1" ht="18" customHeight="1">
      <c r="A21" s="26">
        <v>18</v>
      </c>
      <c r="B21" s="26" t="s">
        <v>297</v>
      </c>
      <c r="C21" s="26" t="s">
        <v>498</v>
      </c>
      <c r="D21" s="164">
        <v>45901</v>
      </c>
      <c r="E21" s="27">
        <v>150</v>
      </c>
      <c r="F21" s="28">
        <v>1</v>
      </c>
      <c r="G21" s="30">
        <f t="shared" si="0"/>
        <v>150</v>
      </c>
      <c r="H21" s="26" t="s">
        <v>482</v>
      </c>
    </row>
    <row r="22" spans="1:8" s="29" customFormat="1" ht="18" customHeight="1">
      <c r="A22" s="26">
        <v>19</v>
      </c>
      <c r="B22" s="26" t="s">
        <v>311</v>
      </c>
      <c r="C22" s="158" t="s">
        <v>499</v>
      </c>
      <c r="D22" s="164">
        <v>45901</v>
      </c>
      <c r="E22" s="27">
        <v>6434.64</v>
      </c>
      <c r="F22" s="28">
        <v>29</v>
      </c>
      <c r="G22" s="30">
        <f t="shared" si="0"/>
        <v>186604.56</v>
      </c>
      <c r="H22" s="26" t="s">
        <v>500</v>
      </c>
    </row>
    <row r="23" spans="1:8" s="29" customFormat="1" ht="18" customHeight="1">
      <c r="A23" s="26">
        <v>20</v>
      </c>
      <c r="B23" s="26" t="s">
        <v>289</v>
      </c>
      <c r="C23" s="26" t="s">
        <v>501</v>
      </c>
      <c r="D23" s="164">
        <v>45901</v>
      </c>
      <c r="E23" s="27">
        <v>2273.75</v>
      </c>
      <c r="F23" s="28">
        <v>10</v>
      </c>
      <c r="G23" s="30">
        <f t="shared" si="0"/>
        <v>22737.5</v>
      </c>
      <c r="H23" s="26" t="s">
        <v>500</v>
      </c>
    </row>
    <row r="24" spans="1:8" s="29" customFormat="1" ht="18" customHeight="1">
      <c r="A24" s="26">
        <v>21</v>
      </c>
      <c r="B24" s="26" t="s">
        <v>289</v>
      </c>
      <c r="C24" s="26" t="s">
        <v>502</v>
      </c>
      <c r="D24" s="164">
        <v>45901</v>
      </c>
      <c r="E24" s="27">
        <v>2273.75</v>
      </c>
      <c r="F24" s="28">
        <v>12</v>
      </c>
      <c r="G24" s="30">
        <f t="shared" si="0"/>
        <v>27285</v>
      </c>
      <c r="H24" s="26" t="s">
        <v>500</v>
      </c>
    </row>
    <row r="25" spans="1:8" s="29" customFormat="1" ht="18" customHeight="1">
      <c r="A25" s="26">
        <v>22</v>
      </c>
      <c r="B25" s="26" t="s">
        <v>289</v>
      </c>
      <c r="C25" s="26" t="s">
        <v>503</v>
      </c>
      <c r="D25" s="164">
        <v>45901</v>
      </c>
      <c r="E25" s="27">
        <v>438.58</v>
      </c>
      <c r="F25" s="28">
        <v>92</v>
      </c>
      <c r="G25" s="30">
        <f t="shared" si="0"/>
        <v>40349.360000000001</v>
      </c>
      <c r="H25" s="26" t="s">
        <v>500</v>
      </c>
    </row>
    <row r="26" spans="1:8" s="29" customFormat="1" ht="18" customHeight="1">
      <c r="A26" s="26">
        <v>23</v>
      </c>
      <c r="B26" s="26" t="s">
        <v>289</v>
      </c>
      <c r="C26" s="26" t="s">
        <v>504</v>
      </c>
      <c r="D26" s="164">
        <v>45901</v>
      </c>
      <c r="E26" s="27">
        <v>1695</v>
      </c>
      <c r="F26" s="28">
        <v>40</v>
      </c>
      <c r="G26" s="30">
        <f t="shared" si="0"/>
        <v>67800</v>
      </c>
      <c r="H26" s="26" t="s">
        <v>500</v>
      </c>
    </row>
    <row r="27" spans="1:8" s="29" customFormat="1" ht="18" customHeight="1">
      <c r="A27" s="26">
        <v>24</v>
      </c>
      <c r="B27" s="26"/>
      <c r="C27" s="26"/>
      <c r="D27" s="164"/>
      <c r="E27" s="27"/>
      <c r="F27" s="28"/>
      <c r="G27" s="30">
        <f t="shared" si="0"/>
        <v>0</v>
      </c>
      <c r="H27" s="26"/>
    </row>
    <row r="28" spans="1:8" s="29" customFormat="1" ht="18" customHeight="1">
      <c r="A28" s="26">
        <v>25</v>
      </c>
      <c r="B28" s="26"/>
      <c r="C28" s="26"/>
      <c r="D28" s="164"/>
      <c r="E28" s="27"/>
      <c r="F28" s="28"/>
      <c r="G28" s="30">
        <f t="shared" si="0"/>
        <v>0</v>
      </c>
      <c r="H28" s="26"/>
    </row>
    <row r="29" spans="1:8" s="29" customFormat="1" ht="18" customHeight="1">
      <c r="A29" s="26">
        <v>26</v>
      </c>
      <c r="B29" s="26"/>
      <c r="C29" s="26"/>
      <c r="D29" s="164"/>
      <c r="E29" s="27"/>
      <c r="F29" s="28"/>
      <c r="G29" s="30">
        <f t="shared" si="0"/>
        <v>0</v>
      </c>
      <c r="H29" s="26"/>
    </row>
    <row r="30" spans="1:8" s="29" customFormat="1" ht="18" customHeight="1">
      <c r="A30" s="26">
        <v>27</v>
      </c>
      <c r="B30" s="26"/>
      <c r="C30" s="26"/>
      <c r="D30" s="164"/>
      <c r="E30" s="27"/>
      <c r="F30" s="28"/>
      <c r="G30" s="30">
        <f t="shared" si="0"/>
        <v>0</v>
      </c>
      <c r="H30" s="26"/>
    </row>
    <row r="31" spans="1:8" s="29" customFormat="1" ht="18" customHeight="1">
      <c r="A31" s="26">
        <v>28</v>
      </c>
      <c r="B31" s="26"/>
      <c r="C31" s="26"/>
      <c r="D31" s="164"/>
      <c r="E31" s="27"/>
      <c r="F31" s="28"/>
      <c r="G31" s="30">
        <f t="shared" si="0"/>
        <v>0</v>
      </c>
      <c r="H31" s="26"/>
    </row>
    <row r="32" spans="1:8" s="29" customFormat="1" ht="18" customHeight="1">
      <c r="A32" s="26">
        <v>29</v>
      </c>
      <c r="B32" s="26"/>
      <c r="C32" s="26"/>
      <c r="D32" s="164"/>
      <c r="E32" s="27"/>
      <c r="F32" s="28"/>
      <c r="G32" s="30">
        <f t="shared" si="0"/>
        <v>0</v>
      </c>
      <c r="H32" s="26"/>
    </row>
    <row r="33" spans="1:8" s="29" customFormat="1" ht="18" customHeight="1">
      <c r="A33" s="26">
        <v>30</v>
      </c>
      <c r="B33" s="26"/>
      <c r="C33" s="26"/>
      <c r="D33" s="164"/>
      <c r="E33" s="27"/>
      <c r="F33" s="28"/>
      <c r="G33" s="30">
        <f t="shared" si="0"/>
        <v>0</v>
      </c>
      <c r="H33" s="26"/>
    </row>
    <row r="34" spans="1:8" s="29" customFormat="1" ht="18" customHeight="1">
      <c r="A34" s="26">
        <v>31</v>
      </c>
      <c r="B34" s="26"/>
      <c r="C34" s="26"/>
      <c r="D34" s="164"/>
      <c r="E34" s="27"/>
      <c r="F34" s="28"/>
      <c r="G34" s="30">
        <f t="shared" si="0"/>
        <v>0</v>
      </c>
      <c r="H34" s="26"/>
    </row>
    <row r="35" spans="1:8" s="29" customFormat="1" ht="18" customHeight="1">
      <c r="A35" s="26">
        <v>32</v>
      </c>
      <c r="B35" s="26"/>
      <c r="C35" s="26"/>
      <c r="D35" s="164"/>
      <c r="E35" s="27"/>
      <c r="F35" s="28"/>
      <c r="G35" s="30">
        <f t="shared" si="0"/>
        <v>0</v>
      </c>
      <c r="H35" s="26"/>
    </row>
    <row r="36" spans="1:8" s="29" customFormat="1" ht="18" customHeight="1">
      <c r="A36" s="26">
        <v>33</v>
      </c>
      <c r="B36" s="26"/>
      <c r="C36" s="26"/>
      <c r="D36" s="164"/>
      <c r="E36" s="27"/>
      <c r="F36" s="28"/>
      <c r="G36" s="30">
        <f t="shared" si="0"/>
        <v>0</v>
      </c>
      <c r="H36" s="26"/>
    </row>
    <row r="37" spans="1:8" s="29" customFormat="1" ht="18" customHeight="1">
      <c r="A37" s="26">
        <v>34</v>
      </c>
      <c r="B37" s="26"/>
      <c r="C37" s="26"/>
      <c r="D37" s="164"/>
      <c r="E37" s="27"/>
      <c r="F37" s="28"/>
      <c r="G37" s="30">
        <f t="shared" si="0"/>
        <v>0</v>
      </c>
      <c r="H37" s="26"/>
    </row>
    <row r="38" spans="1:8" s="29" customFormat="1" ht="18" customHeight="1">
      <c r="A38" s="26">
        <v>35</v>
      </c>
      <c r="B38" s="26"/>
      <c r="C38" s="26"/>
      <c r="D38" s="164"/>
      <c r="E38" s="27"/>
      <c r="F38" s="28"/>
      <c r="G38" s="30">
        <f t="shared" si="0"/>
        <v>0</v>
      </c>
      <c r="H38" s="26"/>
    </row>
    <row r="39" spans="1:8" s="29" customFormat="1" ht="18" customHeight="1">
      <c r="A39" s="26">
        <v>36</v>
      </c>
      <c r="B39" s="26"/>
      <c r="C39" s="26"/>
      <c r="D39" s="164"/>
      <c r="E39" s="27"/>
      <c r="F39" s="28"/>
      <c r="G39" s="30">
        <f t="shared" si="0"/>
        <v>0</v>
      </c>
      <c r="H39" s="26"/>
    </row>
    <row r="40" spans="1:8" s="29" customFormat="1" ht="18" customHeight="1">
      <c r="A40" s="26">
        <v>37</v>
      </c>
      <c r="B40" s="26"/>
      <c r="C40" s="26"/>
      <c r="D40" s="164"/>
      <c r="E40" s="27"/>
      <c r="F40" s="28"/>
      <c r="G40" s="30">
        <f t="shared" si="0"/>
        <v>0</v>
      </c>
      <c r="H40" s="26"/>
    </row>
    <row r="41" spans="1:8" s="29" customFormat="1" ht="18" customHeight="1">
      <c r="A41" s="26">
        <v>38</v>
      </c>
      <c r="B41" s="26"/>
      <c r="C41" s="26"/>
      <c r="D41" s="164"/>
      <c r="E41" s="27"/>
      <c r="F41" s="28"/>
      <c r="G41" s="30">
        <f t="shared" si="0"/>
        <v>0</v>
      </c>
      <c r="H41" s="26"/>
    </row>
    <row r="42" spans="1:8" s="29" customFormat="1" ht="18" customHeight="1">
      <c r="A42" s="26">
        <v>39</v>
      </c>
      <c r="B42" s="26"/>
      <c r="C42" s="26"/>
      <c r="D42" s="164"/>
      <c r="E42" s="27"/>
      <c r="F42" s="28"/>
      <c r="G42" s="30">
        <f t="shared" si="0"/>
        <v>0</v>
      </c>
      <c r="H42" s="26"/>
    </row>
    <row r="43" spans="1:8" s="29" customFormat="1" ht="18" customHeight="1">
      <c r="A43" s="26">
        <v>40</v>
      </c>
      <c r="B43" s="26"/>
      <c r="C43" s="26"/>
      <c r="D43" s="164"/>
      <c r="E43" s="27"/>
      <c r="F43" s="28"/>
      <c r="G43" s="30">
        <f t="shared" si="0"/>
        <v>0</v>
      </c>
      <c r="H43" s="26"/>
    </row>
    <row r="44" spans="1:8" s="29" customFormat="1" ht="18" customHeight="1">
      <c r="A44" s="26">
        <v>41</v>
      </c>
      <c r="B44" s="26"/>
      <c r="C44" s="26"/>
      <c r="D44" s="164"/>
      <c r="E44" s="27"/>
      <c r="F44" s="28"/>
      <c r="G44" s="30">
        <f t="shared" si="0"/>
        <v>0</v>
      </c>
      <c r="H44" s="26"/>
    </row>
    <row r="45" spans="1:8" s="29" customFormat="1" ht="18" customHeight="1">
      <c r="A45" s="26">
        <v>42</v>
      </c>
      <c r="B45" s="26"/>
      <c r="C45" s="26"/>
      <c r="D45" s="164"/>
      <c r="E45" s="27"/>
      <c r="F45" s="28"/>
      <c r="G45" s="30">
        <f t="shared" si="0"/>
        <v>0</v>
      </c>
      <c r="H45" s="26"/>
    </row>
    <row r="46" spans="1:8" s="29" customFormat="1" ht="18" customHeight="1">
      <c r="A46" s="26">
        <v>43</v>
      </c>
      <c r="B46" s="26"/>
      <c r="C46" s="26"/>
      <c r="D46" s="164"/>
      <c r="E46" s="27"/>
      <c r="F46" s="28"/>
      <c r="G46" s="30">
        <f t="shared" si="0"/>
        <v>0</v>
      </c>
      <c r="H46" s="26"/>
    </row>
    <row r="47" spans="1:8" s="29" customFormat="1" ht="18" customHeight="1">
      <c r="A47" s="26">
        <v>44</v>
      </c>
      <c r="B47" s="26"/>
      <c r="C47" s="26"/>
      <c r="D47" s="164"/>
      <c r="E47" s="27"/>
      <c r="F47" s="28"/>
      <c r="G47" s="30">
        <f t="shared" si="0"/>
        <v>0</v>
      </c>
      <c r="H47" s="26"/>
    </row>
    <row r="48" spans="1:8" s="29" customFormat="1" ht="18" customHeight="1">
      <c r="A48" s="26">
        <v>45</v>
      </c>
      <c r="B48" s="26"/>
      <c r="C48" s="26"/>
      <c r="D48" s="164"/>
      <c r="E48" s="27"/>
      <c r="F48" s="28"/>
      <c r="G48" s="30">
        <f t="shared" si="0"/>
        <v>0</v>
      </c>
      <c r="H48" s="26"/>
    </row>
    <row r="49" spans="1:8" s="29" customFormat="1" ht="18" customHeight="1">
      <c r="A49" s="26">
        <v>46</v>
      </c>
      <c r="B49" s="26"/>
      <c r="C49" s="26"/>
      <c r="D49" s="164"/>
      <c r="E49" s="27"/>
      <c r="F49" s="28"/>
      <c r="G49" s="30">
        <f t="shared" si="0"/>
        <v>0</v>
      </c>
      <c r="H49" s="26"/>
    </row>
    <row r="50" spans="1:8" s="29" customFormat="1" ht="18" customHeight="1">
      <c r="A50" s="26">
        <v>47</v>
      </c>
      <c r="B50" s="26"/>
      <c r="C50" s="26"/>
      <c r="D50" s="164"/>
      <c r="E50" s="27"/>
      <c r="F50" s="28"/>
      <c r="G50" s="30">
        <f t="shared" si="0"/>
        <v>0</v>
      </c>
      <c r="H50" s="26"/>
    </row>
    <row r="51" spans="1:8" s="29" customFormat="1" ht="18" customHeight="1">
      <c r="A51" s="26">
        <v>48</v>
      </c>
      <c r="B51" s="26"/>
      <c r="C51" s="26"/>
      <c r="D51" s="164"/>
      <c r="E51" s="27"/>
      <c r="F51" s="28"/>
      <c r="G51" s="30">
        <f t="shared" si="0"/>
        <v>0</v>
      </c>
      <c r="H51" s="26"/>
    </row>
    <row r="52" spans="1:8" s="29" customFormat="1" ht="18" customHeight="1">
      <c r="A52" s="26">
        <v>49</v>
      </c>
      <c r="B52" s="26"/>
      <c r="C52" s="26"/>
      <c r="D52" s="164"/>
      <c r="E52" s="27"/>
      <c r="F52" s="28"/>
      <c r="G52" s="30">
        <f t="shared" si="0"/>
        <v>0</v>
      </c>
      <c r="H52" s="26"/>
    </row>
    <row r="53" spans="1:8" s="29" customFormat="1" ht="18" customHeight="1">
      <c r="A53" s="26">
        <v>50</v>
      </c>
      <c r="B53" s="26"/>
      <c r="C53" s="26"/>
      <c r="D53" s="164"/>
      <c r="E53" s="27"/>
      <c r="F53" s="28"/>
      <c r="G53" s="30">
        <f t="shared" si="0"/>
        <v>0</v>
      </c>
      <c r="H53" s="26"/>
    </row>
    <row r="54" spans="1:8" s="29" customFormat="1" ht="18" customHeight="1">
      <c r="A54" s="26">
        <v>51</v>
      </c>
      <c r="B54" s="26"/>
      <c r="C54" s="26"/>
      <c r="D54" s="164"/>
      <c r="E54" s="27"/>
      <c r="F54" s="28"/>
      <c r="G54" s="30">
        <f t="shared" si="0"/>
        <v>0</v>
      </c>
      <c r="H54" s="26"/>
    </row>
    <row r="55" spans="1:8" s="29" customFormat="1" ht="18" customHeight="1">
      <c r="A55" s="26">
        <v>52</v>
      </c>
      <c r="B55" s="26"/>
      <c r="C55" s="26"/>
      <c r="D55" s="164"/>
      <c r="E55" s="27"/>
      <c r="F55" s="28"/>
      <c r="G55" s="30">
        <f t="shared" si="0"/>
        <v>0</v>
      </c>
      <c r="H55" s="26"/>
    </row>
    <row r="56" spans="1:8" s="29" customFormat="1" ht="18" customHeight="1">
      <c r="A56" s="26">
        <v>53</v>
      </c>
      <c r="B56" s="26"/>
      <c r="C56" s="26"/>
      <c r="D56" s="164"/>
      <c r="E56" s="27"/>
      <c r="F56" s="28"/>
      <c r="G56" s="30">
        <f t="shared" si="0"/>
        <v>0</v>
      </c>
      <c r="H56" s="26"/>
    </row>
    <row r="57" spans="1:8" s="29" customFormat="1" ht="18" customHeight="1">
      <c r="A57" s="26">
        <v>54</v>
      </c>
      <c r="B57" s="26"/>
      <c r="C57" s="26"/>
      <c r="D57" s="164"/>
      <c r="E57" s="27"/>
      <c r="F57" s="28"/>
      <c r="G57" s="30">
        <f t="shared" si="0"/>
        <v>0</v>
      </c>
      <c r="H57" s="26"/>
    </row>
    <row r="58" spans="1:8" s="29" customFormat="1" ht="18" customHeight="1">
      <c r="A58" s="26">
        <v>55</v>
      </c>
      <c r="B58" s="26"/>
      <c r="C58" s="26"/>
      <c r="D58" s="164"/>
      <c r="E58" s="27"/>
      <c r="F58" s="28"/>
      <c r="G58" s="30">
        <f t="shared" si="0"/>
        <v>0</v>
      </c>
      <c r="H58" s="26"/>
    </row>
    <row r="59" spans="1:8" s="29" customFormat="1" ht="18" customHeight="1">
      <c r="A59" s="26">
        <v>56</v>
      </c>
      <c r="B59" s="26"/>
      <c r="C59" s="26"/>
      <c r="D59" s="164"/>
      <c r="E59" s="27"/>
      <c r="F59" s="28"/>
      <c r="G59" s="30">
        <f t="shared" si="0"/>
        <v>0</v>
      </c>
      <c r="H59" s="26"/>
    </row>
    <row r="60" spans="1:8" s="29" customFormat="1" ht="18" customHeight="1">
      <c r="A60" s="26">
        <v>57</v>
      </c>
      <c r="B60" s="26"/>
      <c r="C60" s="26"/>
      <c r="D60" s="164"/>
      <c r="E60" s="27"/>
      <c r="F60" s="28"/>
      <c r="G60" s="30">
        <f t="shared" si="0"/>
        <v>0</v>
      </c>
      <c r="H60" s="26"/>
    </row>
    <row r="61" spans="1:8" s="29" customFormat="1" ht="18" customHeight="1">
      <c r="A61" s="26">
        <v>58</v>
      </c>
      <c r="B61" s="26"/>
      <c r="C61" s="26"/>
      <c r="D61" s="164"/>
      <c r="E61" s="27"/>
      <c r="F61" s="28"/>
      <c r="G61" s="30">
        <f t="shared" si="0"/>
        <v>0</v>
      </c>
      <c r="H61" s="26"/>
    </row>
    <row r="62" spans="1:8" s="29" customFormat="1" ht="18" customHeight="1">
      <c r="A62" s="26">
        <v>59</v>
      </c>
      <c r="B62" s="26"/>
      <c r="C62" s="26"/>
      <c r="D62" s="164"/>
      <c r="E62" s="27"/>
      <c r="F62" s="28"/>
      <c r="G62" s="30">
        <f t="shared" si="0"/>
        <v>0</v>
      </c>
      <c r="H62" s="26"/>
    </row>
    <row r="63" spans="1:8" s="29" customFormat="1" ht="18" customHeight="1">
      <c r="A63" s="26">
        <v>60</v>
      </c>
      <c r="B63" s="26"/>
      <c r="C63" s="26"/>
      <c r="D63" s="164"/>
      <c r="E63" s="27"/>
      <c r="F63" s="28"/>
      <c r="G63" s="30">
        <f t="shared" si="0"/>
        <v>0</v>
      </c>
      <c r="H63" s="26"/>
    </row>
    <row r="64" spans="1:8" s="29" customFormat="1" ht="18" customHeight="1">
      <c r="A64" s="26">
        <v>61</v>
      </c>
      <c r="B64" s="26"/>
      <c r="C64" s="26"/>
      <c r="D64" s="164"/>
      <c r="E64" s="27"/>
      <c r="F64" s="28"/>
      <c r="G64" s="30">
        <f t="shared" si="0"/>
        <v>0</v>
      </c>
      <c r="H64" s="26"/>
    </row>
    <row r="65" spans="1:8" s="29" customFormat="1" ht="18" customHeight="1">
      <c r="A65" s="26">
        <v>62</v>
      </c>
      <c r="B65" s="26"/>
      <c r="C65" s="26"/>
      <c r="D65" s="164"/>
      <c r="E65" s="27"/>
      <c r="F65" s="28"/>
      <c r="G65" s="30">
        <f t="shared" si="0"/>
        <v>0</v>
      </c>
      <c r="H65" s="26"/>
    </row>
    <row r="66" spans="1:8" s="29" customFormat="1" ht="18" customHeight="1">
      <c r="A66" s="26">
        <v>63</v>
      </c>
      <c r="B66" s="26"/>
      <c r="C66" s="26"/>
      <c r="D66" s="164"/>
      <c r="E66" s="27"/>
      <c r="F66" s="28"/>
      <c r="G66" s="30">
        <f t="shared" si="0"/>
        <v>0</v>
      </c>
      <c r="H66" s="26"/>
    </row>
    <row r="67" spans="1:8" s="29" customFormat="1" ht="18" customHeight="1">
      <c r="A67" s="26">
        <v>64</v>
      </c>
      <c r="B67" s="26"/>
      <c r="C67" s="26"/>
      <c r="D67" s="164"/>
      <c r="E67" s="27"/>
      <c r="F67" s="28"/>
      <c r="G67" s="30">
        <f t="shared" si="0"/>
        <v>0</v>
      </c>
      <c r="H67" s="26"/>
    </row>
    <row r="68" spans="1:8" s="29" customFormat="1" ht="18" customHeight="1">
      <c r="A68" s="26">
        <v>65</v>
      </c>
      <c r="B68" s="26"/>
      <c r="C68" s="26"/>
      <c r="D68" s="164"/>
      <c r="E68" s="27"/>
      <c r="F68" s="28"/>
      <c r="G68" s="30">
        <f t="shared" si="0"/>
        <v>0</v>
      </c>
      <c r="H68" s="26"/>
    </row>
    <row r="69" spans="1:8" s="29" customFormat="1" ht="18" customHeight="1">
      <c r="A69" s="26">
        <v>66</v>
      </c>
      <c r="B69" s="26"/>
      <c r="C69" s="26"/>
      <c r="D69" s="164"/>
      <c r="E69" s="27"/>
      <c r="F69" s="28"/>
      <c r="G69" s="30">
        <f t="shared" si="0"/>
        <v>0</v>
      </c>
      <c r="H69" s="26"/>
    </row>
    <row r="70" spans="1:8" s="29" customFormat="1" ht="18" customHeight="1">
      <c r="A70" s="26">
        <v>67</v>
      </c>
      <c r="B70" s="26"/>
      <c r="C70" s="26"/>
      <c r="D70" s="164"/>
      <c r="E70" s="27"/>
      <c r="F70" s="28"/>
      <c r="G70" s="30">
        <f t="shared" si="0"/>
        <v>0</v>
      </c>
      <c r="H70" s="26"/>
    </row>
    <row r="71" spans="1:8" s="29" customFormat="1" ht="18" customHeight="1">
      <c r="A71" s="26">
        <v>68</v>
      </c>
      <c r="B71" s="26"/>
      <c r="C71" s="26"/>
      <c r="D71" s="164"/>
      <c r="E71" s="27"/>
      <c r="F71" s="28"/>
      <c r="G71" s="30">
        <f t="shared" si="0"/>
        <v>0</v>
      </c>
      <c r="H71" s="26"/>
    </row>
    <row r="72" spans="1:8" s="29" customFormat="1" ht="18" customHeight="1">
      <c r="A72" s="26">
        <v>69</v>
      </c>
      <c r="B72" s="26"/>
      <c r="C72" s="26"/>
      <c r="D72" s="164"/>
      <c r="E72" s="27"/>
      <c r="F72" s="28"/>
      <c r="G72" s="30">
        <f t="shared" si="0"/>
        <v>0</v>
      </c>
      <c r="H72" s="26"/>
    </row>
    <row r="73" spans="1:8" s="29" customFormat="1" ht="18" customHeight="1">
      <c r="A73" s="26">
        <v>70</v>
      </c>
      <c r="B73" s="26"/>
      <c r="C73" s="26"/>
      <c r="D73" s="164"/>
      <c r="E73" s="27"/>
      <c r="F73" s="28"/>
      <c r="G73" s="30">
        <f t="shared" ref="G73:G96" si="1">F73*E73</f>
        <v>0</v>
      </c>
      <c r="H73" s="26"/>
    </row>
    <row r="74" spans="1:8" s="29" customFormat="1" ht="18" customHeight="1">
      <c r="A74" s="26">
        <v>71</v>
      </c>
      <c r="B74" s="26"/>
      <c r="C74" s="26"/>
      <c r="D74" s="164"/>
      <c r="E74" s="27"/>
      <c r="F74" s="28"/>
      <c r="G74" s="30">
        <f t="shared" si="1"/>
        <v>0</v>
      </c>
      <c r="H74" s="26"/>
    </row>
    <row r="75" spans="1:8" s="29" customFormat="1" ht="18" customHeight="1">
      <c r="A75" s="26">
        <v>72</v>
      </c>
      <c r="B75" s="26"/>
      <c r="C75" s="26"/>
      <c r="D75" s="164"/>
      <c r="E75" s="27"/>
      <c r="F75" s="28"/>
      <c r="G75" s="30">
        <f t="shared" si="1"/>
        <v>0</v>
      </c>
      <c r="H75" s="26"/>
    </row>
    <row r="76" spans="1:8" s="29" customFormat="1" ht="18" customHeight="1">
      <c r="A76" s="26">
        <v>73</v>
      </c>
      <c r="B76" s="26"/>
      <c r="C76" s="26"/>
      <c r="D76" s="164"/>
      <c r="E76" s="27"/>
      <c r="F76" s="28"/>
      <c r="G76" s="30">
        <f t="shared" si="1"/>
        <v>0</v>
      </c>
      <c r="H76" s="26"/>
    </row>
    <row r="77" spans="1:8" s="29" customFormat="1" ht="18" customHeight="1">
      <c r="A77" s="26">
        <v>74</v>
      </c>
      <c r="B77" s="26"/>
      <c r="C77" s="26"/>
      <c r="D77" s="164"/>
      <c r="E77" s="27"/>
      <c r="F77" s="28"/>
      <c r="G77" s="30">
        <f t="shared" si="1"/>
        <v>0</v>
      </c>
      <c r="H77" s="26"/>
    </row>
    <row r="78" spans="1:8" s="29" customFormat="1" ht="18" customHeight="1">
      <c r="A78" s="26">
        <v>75</v>
      </c>
      <c r="B78" s="26"/>
      <c r="C78" s="26"/>
      <c r="D78" s="164"/>
      <c r="E78" s="27"/>
      <c r="F78" s="28"/>
      <c r="G78" s="30">
        <f t="shared" si="1"/>
        <v>0</v>
      </c>
      <c r="H78" s="26"/>
    </row>
    <row r="79" spans="1:8" s="29" customFormat="1" ht="18" customHeight="1">
      <c r="A79" s="26">
        <v>76</v>
      </c>
      <c r="B79" s="26"/>
      <c r="C79" s="26"/>
      <c r="D79" s="164"/>
      <c r="E79" s="27"/>
      <c r="F79" s="28"/>
      <c r="G79" s="30">
        <f t="shared" si="1"/>
        <v>0</v>
      </c>
      <c r="H79" s="26"/>
    </row>
    <row r="80" spans="1:8" s="29" customFormat="1" ht="18" customHeight="1">
      <c r="A80" s="26">
        <v>77</v>
      </c>
      <c r="B80" s="26"/>
      <c r="C80" s="26"/>
      <c r="D80" s="164"/>
      <c r="E80" s="27"/>
      <c r="F80" s="28"/>
      <c r="G80" s="30">
        <f t="shared" si="1"/>
        <v>0</v>
      </c>
      <c r="H80" s="26"/>
    </row>
    <row r="81" spans="1:8" s="29" customFormat="1" ht="18" customHeight="1">
      <c r="A81" s="26">
        <v>78</v>
      </c>
      <c r="B81" s="26"/>
      <c r="C81" s="26"/>
      <c r="D81" s="164"/>
      <c r="E81" s="27"/>
      <c r="F81" s="28"/>
      <c r="G81" s="30">
        <f t="shared" si="1"/>
        <v>0</v>
      </c>
      <c r="H81" s="26"/>
    </row>
    <row r="82" spans="1:8" s="29" customFormat="1" ht="18" customHeight="1">
      <c r="A82" s="26">
        <v>79</v>
      </c>
      <c r="B82" s="26"/>
      <c r="C82" s="26"/>
      <c r="D82" s="164"/>
      <c r="E82" s="27"/>
      <c r="F82" s="28"/>
      <c r="G82" s="30">
        <f t="shared" si="1"/>
        <v>0</v>
      </c>
      <c r="H82" s="26"/>
    </row>
    <row r="83" spans="1:8" s="29" customFormat="1" ht="18" customHeight="1">
      <c r="A83" s="26">
        <v>80</v>
      </c>
      <c r="B83" s="26"/>
      <c r="C83" s="26"/>
      <c r="D83" s="164"/>
      <c r="E83" s="27"/>
      <c r="F83" s="28"/>
      <c r="G83" s="30">
        <f t="shared" si="1"/>
        <v>0</v>
      </c>
      <c r="H83" s="26"/>
    </row>
    <row r="84" spans="1:8" s="29" customFormat="1" ht="18" customHeight="1">
      <c r="A84" s="26">
        <v>81</v>
      </c>
      <c r="B84" s="26"/>
      <c r="C84" s="26"/>
      <c r="D84" s="164"/>
      <c r="E84" s="27"/>
      <c r="F84" s="28"/>
      <c r="G84" s="30">
        <f t="shared" si="1"/>
        <v>0</v>
      </c>
      <c r="H84" s="26"/>
    </row>
    <row r="85" spans="1:8" s="29" customFormat="1" ht="18" customHeight="1">
      <c r="A85" s="26">
        <v>82</v>
      </c>
      <c r="B85" s="26"/>
      <c r="C85" s="26"/>
      <c r="D85" s="164"/>
      <c r="E85" s="27"/>
      <c r="F85" s="28"/>
      <c r="G85" s="30">
        <f t="shared" si="1"/>
        <v>0</v>
      </c>
      <c r="H85" s="26"/>
    </row>
    <row r="86" spans="1:8" s="29" customFormat="1" ht="18" customHeight="1">
      <c r="A86" s="26">
        <v>83</v>
      </c>
      <c r="B86" s="26"/>
      <c r="C86" s="26"/>
      <c r="D86" s="164"/>
      <c r="E86" s="27"/>
      <c r="F86" s="28"/>
      <c r="G86" s="30">
        <f t="shared" si="1"/>
        <v>0</v>
      </c>
      <c r="H86" s="26"/>
    </row>
    <row r="87" spans="1:8" s="29" customFormat="1" ht="18" customHeight="1">
      <c r="A87" s="26">
        <v>84</v>
      </c>
      <c r="B87" s="26"/>
      <c r="C87" s="26"/>
      <c r="D87" s="164"/>
      <c r="E87" s="27"/>
      <c r="F87" s="28"/>
      <c r="G87" s="30">
        <f t="shared" si="1"/>
        <v>0</v>
      </c>
      <c r="H87" s="26"/>
    </row>
    <row r="88" spans="1:8" s="29" customFormat="1" ht="18" customHeight="1">
      <c r="A88" s="26">
        <v>85</v>
      </c>
      <c r="B88" s="26"/>
      <c r="C88" s="26"/>
      <c r="D88" s="164"/>
      <c r="E88" s="27"/>
      <c r="F88" s="28"/>
      <c r="G88" s="30">
        <f t="shared" si="1"/>
        <v>0</v>
      </c>
      <c r="H88" s="26"/>
    </row>
    <row r="89" spans="1:8" s="29" customFormat="1" ht="18" customHeight="1">
      <c r="A89" s="26">
        <v>86</v>
      </c>
      <c r="B89" s="26"/>
      <c r="C89" s="26"/>
      <c r="D89" s="164"/>
      <c r="E89" s="27"/>
      <c r="F89" s="28"/>
      <c r="G89" s="30">
        <f t="shared" si="1"/>
        <v>0</v>
      </c>
      <c r="H89" s="26"/>
    </row>
    <row r="90" spans="1:8" s="29" customFormat="1" ht="18" customHeight="1">
      <c r="A90" s="26">
        <v>87</v>
      </c>
      <c r="B90" s="26"/>
      <c r="C90" s="26"/>
      <c r="D90" s="164"/>
      <c r="E90" s="27"/>
      <c r="F90" s="28"/>
      <c r="G90" s="30">
        <f t="shared" si="1"/>
        <v>0</v>
      </c>
      <c r="H90" s="26"/>
    </row>
    <row r="91" spans="1:8" s="29" customFormat="1" ht="18" customHeight="1">
      <c r="A91" s="26">
        <v>88</v>
      </c>
      <c r="B91" s="26"/>
      <c r="C91" s="26"/>
      <c r="D91" s="164"/>
      <c r="E91" s="27"/>
      <c r="F91" s="28"/>
      <c r="G91" s="30">
        <f t="shared" si="1"/>
        <v>0</v>
      </c>
      <c r="H91" s="26"/>
    </row>
    <row r="92" spans="1:8" s="29" customFormat="1" ht="18" customHeight="1">
      <c r="A92" s="26">
        <v>89</v>
      </c>
      <c r="B92" s="26"/>
      <c r="C92" s="26"/>
      <c r="D92" s="164"/>
      <c r="E92" s="27"/>
      <c r="F92" s="28"/>
      <c r="G92" s="30">
        <f t="shared" si="1"/>
        <v>0</v>
      </c>
      <c r="H92" s="26"/>
    </row>
    <row r="93" spans="1:8" s="29" customFormat="1" ht="18" customHeight="1">
      <c r="A93" s="26">
        <v>90</v>
      </c>
      <c r="B93" s="26"/>
      <c r="C93" s="26"/>
      <c r="D93" s="164"/>
      <c r="E93" s="27"/>
      <c r="F93" s="28"/>
      <c r="G93" s="30">
        <f t="shared" si="1"/>
        <v>0</v>
      </c>
      <c r="H93" s="26"/>
    </row>
    <row r="94" spans="1:8" s="29" customFormat="1" ht="18" customHeight="1">
      <c r="A94" s="26">
        <v>91</v>
      </c>
      <c r="B94" s="26"/>
      <c r="C94" s="26"/>
      <c r="D94" s="164"/>
      <c r="E94" s="27"/>
      <c r="F94" s="28"/>
      <c r="G94" s="30">
        <f t="shared" si="1"/>
        <v>0</v>
      </c>
      <c r="H94" s="26"/>
    </row>
    <row r="95" spans="1:8" s="29" customFormat="1" ht="18" customHeight="1">
      <c r="A95" s="26">
        <v>92</v>
      </c>
      <c r="B95" s="26"/>
      <c r="C95" s="26"/>
      <c r="D95" s="164"/>
      <c r="E95" s="27"/>
      <c r="F95" s="28"/>
      <c r="G95" s="30">
        <f t="shared" si="1"/>
        <v>0</v>
      </c>
      <c r="H95" s="26"/>
    </row>
    <row r="96" spans="1:8" s="29" customFormat="1" ht="18" customHeight="1">
      <c r="A96" s="26">
        <v>93</v>
      </c>
      <c r="B96" s="26"/>
      <c r="C96" s="26"/>
      <c r="D96" s="164"/>
      <c r="E96" s="27"/>
      <c r="F96" s="28"/>
      <c r="G96" s="30">
        <f t="shared" si="1"/>
        <v>0</v>
      </c>
      <c r="H96" s="26"/>
    </row>
    <row r="97" spans="1:8" s="29" customFormat="1" ht="18" customHeight="1">
      <c r="A97" s="26">
        <v>94</v>
      </c>
      <c r="B97" s="26"/>
      <c r="C97" s="26"/>
      <c r="D97" s="164"/>
      <c r="E97" s="27"/>
      <c r="F97" s="28"/>
      <c r="G97" s="30">
        <f t="shared" ref="G97:G103" si="2">F97*E97</f>
        <v>0</v>
      </c>
      <c r="H97" s="26"/>
    </row>
    <row r="98" spans="1:8" s="29" customFormat="1" ht="18" customHeight="1">
      <c r="A98" s="26">
        <v>95</v>
      </c>
      <c r="B98" s="26"/>
      <c r="C98" s="26"/>
      <c r="D98" s="164"/>
      <c r="E98" s="27"/>
      <c r="F98" s="28"/>
      <c r="G98" s="30">
        <f t="shared" si="2"/>
        <v>0</v>
      </c>
      <c r="H98" s="26"/>
    </row>
    <row r="99" spans="1:8" s="29" customFormat="1" ht="18" customHeight="1">
      <c r="A99" s="26">
        <v>96</v>
      </c>
      <c r="B99" s="26"/>
      <c r="C99" s="26"/>
      <c r="D99" s="164"/>
      <c r="E99" s="27"/>
      <c r="F99" s="28"/>
      <c r="G99" s="30">
        <f t="shared" si="2"/>
        <v>0</v>
      </c>
      <c r="H99" s="26"/>
    </row>
    <row r="100" spans="1:8" s="29" customFormat="1" ht="18" customHeight="1">
      <c r="A100" s="26">
        <v>97</v>
      </c>
      <c r="B100" s="26"/>
      <c r="C100" s="26"/>
      <c r="D100" s="164"/>
      <c r="E100" s="27"/>
      <c r="F100" s="28"/>
      <c r="G100" s="30">
        <f t="shared" si="2"/>
        <v>0</v>
      </c>
      <c r="H100" s="26"/>
    </row>
    <row r="101" spans="1:8" s="29" customFormat="1" ht="18" customHeight="1">
      <c r="A101" s="26">
        <v>98</v>
      </c>
      <c r="B101" s="26"/>
      <c r="C101" s="26"/>
      <c r="D101" s="164"/>
      <c r="E101" s="27"/>
      <c r="F101" s="28"/>
      <c r="G101" s="30">
        <f t="shared" si="2"/>
        <v>0</v>
      </c>
      <c r="H101" s="26"/>
    </row>
    <row r="102" spans="1:8" s="29" customFormat="1" ht="18" customHeight="1">
      <c r="A102" s="26">
        <v>99</v>
      </c>
      <c r="B102" s="26"/>
      <c r="C102" s="26"/>
      <c r="D102" s="164"/>
      <c r="E102" s="27"/>
      <c r="F102" s="28"/>
      <c r="G102" s="30">
        <f t="shared" si="2"/>
        <v>0</v>
      </c>
      <c r="H102" s="26"/>
    </row>
    <row r="103" spans="1:8" s="29" customFormat="1" ht="18" customHeight="1">
      <c r="A103" s="26">
        <v>100</v>
      </c>
      <c r="B103" s="26"/>
      <c r="C103" s="26"/>
      <c r="D103" s="164"/>
      <c r="E103" s="27"/>
      <c r="F103" s="28"/>
      <c r="G103" s="30">
        <f t="shared" si="2"/>
        <v>0</v>
      </c>
      <c r="H103" s="26"/>
    </row>
    <row r="104" spans="1:8" ht="29.25" customHeight="1">
      <c r="A104" s="312"/>
      <c r="B104" s="312"/>
      <c r="C104" s="312"/>
      <c r="D104" s="312"/>
      <c r="E104" s="313" t="s">
        <v>27</v>
      </c>
      <c r="F104" s="314">
        <f>SUM(F4:F103)</f>
        <v>211</v>
      </c>
      <c r="G104" s="315">
        <f>SUM(G4:G103)</f>
        <v>3283906.92</v>
      </c>
      <c r="H104" s="316"/>
    </row>
    <row r="127" spans="2:2">
      <c r="B127" s="22"/>
    </row>
    <row r="128" spans="2:2">
      <c r="B128" s="22"/>
    </row>
    <row r="129" spans="2:2">
      <c r="B129" s="22"/>
    </row>
    <row r="130" spans="2:2">
      <c r="B130" s="22"/>
    </row>
    <row r="131" spans="2:2">
      <c r="B131" s="22"/>
    </row>
    <row r="132" spans="2:2">
      <c r="B132" s="22"/>
    </row>
    <row r="133" spans="2:2">
      <c r="B133" s="22"/>
    </row>
    <row r="134" spans="2:2">
      <c r="B134" s="22"/>
    </row>
    <row r="135" spans="2:2">
      <c r="B135" s="22"/>
    </row>
    <row r="136" spans="2:2">
      <c r="B136" s="22"/>
    </row>
    <row r="137" spans="2:2">
      <c r="B137" s="22"/>
    </row>
    <row r="138" spans="2:2">
      <c r="B138" s="22"/>
    </row>
    <row r="139" spans="2:2">
      <c r="B139" s="22"/>
    </row>
    <row r="140" spans="2:2">
      <c r="B140" s="8"/>
    </row>
  </sheetData>
  <sheetProtection formatRows="0"/>
  <mergeCells count="2">
    <mergeCell ref="A1:H1"/>
    <mergeCell ref="A2:H2"/>
  </mergeCells>
  <phoneticPr fontId="9" type="noConversion"/>
  <conditionalFormatting sqref="D22:H22 A27:H103 C23:H26 A22:B26 A4:H21">
    <cfRule type="expression" dxfId="3" priority="1">
      <formula>ISODD(ROW())</formula>
    </cfRule>
  </conditionalFormatting>
  <dataValidations count="1">
    <dataValidation type="list" allowBlank="1" showInputMessage="1" showErrorMessage="1" sqref="B4:B103" xr:uid="{00000000-0002-0000-0800-000000000000}">
      <formula1>Bens</formula1>
    </dataValidation>
  </dataValidations>
  <pageMargins left="0.19685039370078741" right="0.19685039370078741" top="0.59055118110236227" bottom="0.59055118110236227" header="0" footer="0"/>
  <pageSetup paperSize="9" scale="75" fitToHeight="0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J1010"/>
  <sheetViews>
    <sheetView tabSelected="1" zoomScale="115" zoomScaleNormal="115" zoomScaleSheetLayoutView="100" workbookViewId="0">
      <pane ySplit="3" topLeftCell="F51" activePane="bottomLeft" state="frozen"/>
      <selection pane="bottomLeft" activeCell="G1" sqref="G1:G1048576"/>
      <selection activeCell="C112" sqref="C112"/>
    </sheetView>
  </sheetViews>
  <sheetFormatPr defaultColWidth="9.140625" defaultRowHeight="12.75"/>
  <cols>
    <col min="1" max="1" width="4.7109375" style="87" customWidth="1"/>
    <col min="2" max="2" width="30.85546875" style="12" customWidth="1"/>
    <col min="3" max="3" width="12.85546875" style="87" bestFit="1" customWidth="1"/>
    <col min="4" max="5" width="10.140625" style="87" customWidth="1"/>
    <col min="6" max="6" width="31.5703125" style="12" customWidth="1"/>
    <col min="7" max="7" width="179" style="414" customWidth="1"/>
    <col min="8" max="8" width="11.7109375" style="87" customWidth="1"/>
    <col min="9" max="16384" width="9.140625" style="85"/>
  </cols>
  <sheetData>
    <row r="1" spans="1:8" ht="44.25" customHeight="1">
      <c r="A1" s="369" t="str">
        <f>Capa!A1</f>
        <v>Memória de Cálculo
Contrato de Gestão nº 12/2024 celebrado entre a Fundação Hospitalar do Estado de Minas Gerais - Fhemig e a Fundação de Assistência, Estudo e Pesquisa de Uberlândia - Faepu</v>
      </c>
      <c r="B1" s="369"/>
      <c r="C1" s="369"/>
      <c r="D1" s="369"/>
      <c r="E1" s="369"/>
      <c r="F1" s="369"/>
      <c r="G1" s="369"/>
      <c r="H1" s="369"/>
    </row>
    <row r="2" spans="1:8" ht="23.25" customHeight="1">
      <c r="A2" s="385" t="s">
        <v>505</v>
      </c>
      <c r="B2" s="385"/>
      <c r="C2" s="385"/>
      <c r="D2" s="385"/>
      <c r="E2" s="385"/>
      <c r="F2" s="385"/>
      <c r="G2" s="385"/>
      <c r="H2" s="385"/>
    </row>
    <row r="3" spans="1:8" ht="43.5" customHeight="1">
      <c r="A3" s="317" t="s">
        <v>506</v>
      </c>
      <c r="B3" s="317" t="s">
        <v>473</v>
      </c>
      <c r="C3" s="317" t="s">
        <v>364</v>
      </c>
      <c r="D3" s="317" t="s">
        <v>507</v>
      </c>
      <c r="E3" s="317" t="s">
        <v>508</v>
      </c>
      <c r="F3" s="317" t="s">
        <v>358</v>
      </c>
      <c r="G3" s="411" t="s">
        <v>509</v>
      </c>
      <c r="H3" s="317" t="s">
        <v>510</v>
      </c>
    </row>
    <row r="4" spans="1:8" ht="33" customHeight="1">
      <c r="A4" s="89">
        <v>1</v>
      </c>
      <c r="B4" s="361" t="s">
        <v>162</v>
      </c>
      <c r="C4" s="362">
        <v>14000</v>
      </c>
      <c r="D4" s="163">
        <v>45901</v>
      </c>
      <c r="E4" s="163">
        <v>46143</v>
      </c>
      <c r="F4" s="90" t="s">
        <v>360</v>
      </c>
      <c r="G4" s="415" t="s">
        <v>511</v>
      </c>
      <c r="H4" s="129">
        <f>IFERROR((DATEDIF(D4,E4,"M")+1)*C4,0)</f>
        <v>126000</v>
      </c>
    </row>
    <row r="5" spans="1:8" ht="33" customHeight="1">
      <c r="A5" s="89">
        <v>2</v>
      </c>
      <c r="B5" s="361" t="s">
        <v>194</v>
      </c>
      <c r="C5" s="362">
        <v>5200</v>
      </c>
      <c r="D5" s="163">
        <v>45901</v>
      </c>
      <c r="E5" s="163">
        <v>46143</v>
      </c>
      <c r="F5" s="90" t="s">
        <v>360</v>
      </c>
      <c r="G5" s="415" t="s">
        <v>512</v>
      </c>
      <c r="H5" s="129">
        <f t="shared" ref="H5:H11" si="0">IFERROR((DATEDIF(D5,E5,"M")+1)*C5,0)</f>
        <v>46800</v>
      </c>
    </row>
    <row r="6" spans="1:8" ht="33" customHeight="1">
      <c r="A6" s="89">
        <v>3</v>
      </c>
      <c r="B6" s="361" t="s">
        <v>176</v>
      </c>
      <c r="C6" s="362">
        <v>4000</v>
      </c>
      <c r="D6" s="163">
        <v>45901</v>
      </c>
      <c r="E6" s="163">
        <v>46143</v>
      </c>
      <c r="F6" s="90" t="s">
        <v>360</v>
      </c>
      <c r="G6" s="415" t="s">
        <v>513</v>
      </c>
      <c r="H6" s="129">
        <f t="shared" si="0"/>
        <v>36000</v>
      </c>
    </row>
    <row r="7" spans="1:8" ht="33" customHeight="1">
      <c r="A7" s="89">
        <v>4</v>
      </c>
      <c r="B7" s="361" t="s">
        <v>202</v>
      </c>
      <c r="C7" s="78">
        <v>1000</v>
      </c>
      <c r="D7" s="163">
        <v>45901</v>
      </c>
      <c r="E7" s="163">
        <v>46143</v>
      </c>
      <c r="F7" s="90" t="s">
        <v>360</v>
      </c>
      <c r="G7" s="415" t="s">
        <v>514</v>
      </c>
      <c r="H7" s="129">
        <f t="shared" si="0"/>
        <v>9000</v>
      </c>
    </row>
    <row r="8" spans="1:8" ht="33" customHeight="1">
      <c r="A8" s="89">
        <v>5</v>
      </c>
      <c r="B8" s="361" t="s">
        <v>242</v>
      </c>
      <c r="C8" s="362">
        <v>11000</v>
      </c>
      <c r="D8" s="163">
        <v>45901</v>
      </c>
      <c r="E8" s="163">
        <v>46143</v>
      </c>
      <c r="F8" s="90" t="s">
        <v>360</v>
      </c>
      <c r="G8" s="415" t="s">
        <v>515</v>
      </c>
      <c r="H8" s="129">
        <f t="shared" si="0"/>
        <v>99000</v>
      </c>
    </row>
    <row r="9" spans="1:8" ht="33" customHeight="1">
      <c r="A9" s="89">
        <v>6</v>
      </c>
      <c r="B9" s="361" t="s">
        <v>238</v>
      </c>
      <c r="C9" s="362">
        <v>11000</v>
      </c>
      <c r="D9" s="163">
        <v>45901</v>
      </c>
      <c r="E9" s="163">
        <v>46143</v>
      </c>
      <c r="F9" s="90" t="s">
        <v>360</v>
      </c>
      <c r="G9" s="415" t="s">
        <v>515</v>
      </c>
      <c r="H9" s="129">
        <f t="shared" si="0"/>
        <v>99000</v>
      </c>
    </row>
    <row r="10" spans="1:8" ht="33" customHeight="1">
      <c r="A10" s="89">
        <v>7</v>
      </c>
      <c r="B10" s="361" t="s">
        <v>240</v>
      </c>
      <c r="C10" s="367">
        <v>1000</v>
      </c>
      <c r="D10" s="163">
        <v>45901</v>
      </c>
      <c r="E10" s="163">
        <v>46143</v>
      </c>
      <c r="F10" s="90" t="s">
        <v>360</v>
      </c>
      <c r="G10" s="415" t="s">
        <v>516</v>
      </c>
      <c r="H10" s="129">
        <f t="shared" si="0"/>
        <v>9000</v>
      </c>
    </row>
    <row r="11" spans="1:8" ht="33" customHeight="1">
      <c r="A11" s="89">
        <v>8</v>
      </c>
      <c r="B11" s="361" t="s">
        <v>150</v>
      </c>
      <c r="C11" s="362">
        <v>8750</v>
      </c>
      <c r="D11" s="163">
        <v>45992</v>
      </c>
      <c r="E11" s="163">
        <v>46023</v>
      </c>
      <c r="F11" s="90" t="s">
        <v>360</v>
      </c>
      <c r="G11" s="415" t="s">
        <v>517</v>
      </c>
      <c r="H11" s="129">
        <f t="shared" si="0"/>
        <v>17500</v>
      </c>
    </row>
    <row r="12" spans="1:8" ht="33" customHeight="1">
      <c r="A12" s="89">
        <v>9</v>
      </c>
      <c r="B12" s="361" t="s">
        <v>136</v>
      </c>
      <c r="C12" s="362">
        <v>27000</v>
      </c>
      <c r="D12" s="163">
        <v>45901</v>
      </c>
      <c r="E12" s="163">
        <v>46143</v>
      </c>
      <c r="F12" s="90" t="s">
        <v>360</v>
      </c>
      <c r="G12" s="415" t="s">
        <v>518</v>
      </c>
      <c r="H12" s="129">
        <f t="shared" ref="H12:H19" si="1">IFERROR((DATEDIF(D12,E12,"M")+1)*C12,0)</f>
        <v>243000</v>
      </c>
    </row>
    <row r="13" spans="1:8" ht="33" customHeight="1">
      <c r="A13" s="89">
        <v>10</v>
      </c>
      <c r="B13" s="361" t="s">
        <v>216</v>
      </c>
      <c r="C13" s="362">
        <v>1000</v>
      </c>
      <c r="D13" s="163">
        <v>45901</v>
      </c>
      <c r="E13" s="163">
        <v>46143</v>
      </c>
      <c r="F13" s="90" t="s">
        <v>360</v>
      </c>
      <c r="G13" s="415" t="s">
        <v>519</v>
      </c>
      <c r="H13" s="129">
        <f t="shared" si="1"/>
        <v>9000</v>
      </c>
    </row>
    <row r="14" spans="1:8" ht="33" customHeight="1">
      <c r="A14" s="89">
        <v>11</v>
      </c>
      <c r="B14" s="361" t="s">
        <v>228</v>
      </c>
      <c r="C14" s="362">
        <v>1000</v>
      </c>
      <c r="D14" s="163">
        <v>45901</v>
      </c>
      <c r="E14" s="163">
        <v>46143</v>
      </c>
      <c r="F14" s="90" t="s">
        <v>360</v>
      </c>
      <c r="G14" s="415" t="s">
        <v>520</v>
      </c>
      <c r="H14" s="129">
        <f t="shared" si="1"/>
        <v>9000</v>
      </c>
    </row>
    <row r="15" spans="1:8" ht="33" customHeight="1">
      <c r="A15" s="89">
        <v>12</v>
      </c>
      <c r="B15" s="361" t="s">
        <v>134</v>
      </c>
      <c r="C15" s="362">
        <v>86000</v>
      </c>
      <c r="D15" s="163">
        <v>45901</v>
      </c>
      <c r="E15" s="163">
        <v>46143</v>
      </c>
      <c r="F15" s="90" t="s">
        <v>360</v>
      </c>
      <c r="G15" s="415" t="s">
        <v>521</v>
      </c>
      <c r="H15" s="129">
        <f t="shared" si="1"/>
        <v>774000</v>
      </c>
    </row>
    <row r="16" spans="1:8" ht="33" customHeight="1">
      <c r="A16" s="89">
        <v>13</v>
      </c>
      <c r="B16" s="361" t="s">
        <v>244</v>
      </c>
      <c r="C16" s="362">
        <v>7200</v>
      </c>
      <c r="D16" s="163">
        <v>45901</v>
      </c>
      <c r="E16" s="163">
        <v>46143</v>
      </c>
      <c r="F16" s="90" t="s">
        <v>360</v>
      </c>
      <c r="G16" s="415" t="s">
        <v>522</v>
      </c>
      <c r="H16" s="129">
        <f t="shared" si="1"/>
        <v>64800</v>
      </c>
    </row>
    <row r="17" spans="1:10" ht="33" customHeight="1">
      <c r="A17" s="89">
        <v>14</v>
      </c>
      <c r="B17" s="361" t="s">
        <v>142</v>
      </c>
      <c r="C17" s="362">
        <v>400</v>
      </c>
      <c r="D17" s="163">
        <v>45901</v>
      </c>
      <c r="E17" s="163">
        <v>46143</v>
      </c>
      <c r="F17" s="90" t="s">
        <v>360</v>
      </c>
      <c r="G17" s="415" t="s">
        <v>523</v>
      </c>
      <c r="H17" s="129">
        <f t="shared" si="1"/>
        <v>3600</v>
      </c>
    </row>
    <row r="18" spans="1:10" ht="33" customHeight="1">
      <c r="A18" s="89">
        <v>15</v>
      </c>
      <c r="B18" s="361" t="s">
        <v>250</v>
      </c>
      <c r="C18" s="362">
        <v>1000</v>
      </c>
      <c r="D18" s="163">
        <v>45901</v>
      </c>
      <c r="E18" s="163">
        <v>46143</v>
      </c>
      <c r="F18" s="90" t="s">
        <v>360</v>
      </c>
      <c r="G18" s="415" t="s">
        <v>524</v>
      </c>
      <c r="H18" s="129">
        <f t="shared" si="1"/>
        <v>9000</v>
      </c>
    </row>
    <row r="19" spans="1:10" ht="33" customHeight="1">
      <c r="A19" s="89">
        <v>16</v>
      </c>
      <c r="B19" s="361" t="s">
        <v>132</v>
      </c>
      <c r="C19" s="362">
        <v>2000</v>
      </c>
      <c r="D19" s="163">
        <v>45901</v>
      </c>
      <c r="E19" s="163">
        <v>46143</v>
      </c>
      <c r="F19" s="90" t="s">
        <v>360</v>
      </c>
      <c r="G19" s="415" t="s">
        <v>525</v>
      </c>
      <c r="H19" s="129">
        <f t="shared" si="1"/>
        <v>18000</v>
      </c>
    </row>
    <row r="20" spans="1:10" ht="33" customHeight="1">
      <c r="A20" s="89">
        <v>17</v>
      </c>
      <c r="B20" s="361" t="s">
        <v>190</v>
      </c>
      <c r="C20" s="362">
        <v>3800</v>
      </c>
      <c r="D20" s="163">
        <v>45901</v>
      </c>
      <c r="E20" s="163">
        <v>46143</v>
      </c>
      <c r="F20" s="90" t="s">
        <v>360</v>
      </c>
      <c r="G20" s="415" t="s">
        <v>526</v>
      </c>
      <c r="H20" s="129">
        <f t="shared" ref="H20:H67" si="2">IFERROR((DATEDIF(D20,E20,"M")+1)*C20,0)</f>
        <v>34200</v>
      </c>
    </row>
    <row r="21" spans="1:10" ht="33" customHeight="1">
      <c r="A21" s="89">
        <v>18</v>
      </c>
      <c r="B21" s="361" t="s">
        <v>138</v>
      </c>
      <c r="C21" s="362">
        <v>2700</v>
      </c>
      <c r="D21" s="163">
        <v>45901</v>
      </c>
      <c r="E21" s="163">
        <v>46143</v>
      </c>
      <c r="F21" s="90" t="s">
        <v>360</v>
      </c>
      <c r="G21" s="415" t="s">
        <v>527</v>
      </c>
      <c r="H21" s="129">
        <f t="shared" si="2"/>
        <v>24300</v>
      </c>
    </row>
    <row r="22" spans="1:10" ht="33" customHeight="1">
      <c r="A22" s="89">
        <v>19</v>
      </c>
      <c r="B22" s="361" t="s">
        <v>246</v>
      </c>
      <c r="C22" s="362">
        <v>38000</v>
      </c>
      <c r="D22" s="163">
        <v>45901</v>
      </c>
      <c r="E22" s="163">
        <v>46143</v>
      </c>
      <c r="F22" s="90" t="s">
        <v>360</v>
      </c>
      <c r="G22" s="415" t="s">
        <v>528</v>
      </c>
      <c r="H22" s="129">
        <f t="shared" si="2"/>
        <v>342000</v>
      </c>
    </row>
    <row r="23" spans="1:10" ht="33" customHeight="1">
      <c r="A23" s="89">
        <v>20</v>
      </c>
      <c r="B23" s="361" t="s">
        <v>210</v>
      </c>
      <c r="C23" s="362">
        <v>450</v>
      </c>
      <c r="D23" s="163">
        <v>45901</v>
      </c>
      <c r="E23" s="163">
        <v>46143</v>
      </c>
      <c r="F23" s="90" t="s">
        <v>360</v>
      </c>
      <c r="G23" s="415" t="s">
        <v>529</v>
      </c>
      <c r="H23" s="129">
        <f t="shared" si="2"/>
        <v>4050</v>
      </c>
    </row>
    <row r="24" spans="1:10" ht="33" customHeight="1">
      <c r="A24" s="89">
        <v>21</v>
      </c>
      <c r="B24" s="361" t="s">
        <v>206</v>
      </c>
      <c r="C24" s="362">
        <v>1600</v>
      </c>
      <c r="D24" s="163">
        <v>45901</v>
      </c>
      <c r="E24" s="163">
        <v>46143</v>
      </c>
      <c r="F24" s="90" t="s">
        <v>360</v>
      </c>
      <c r="G24" s="415" t="s">
        <v>530</v>
      </c>
      <c r="H24" s="129">
        <f t="shared" si="2"/>
        <v>14400</v>
      </c>
    </row>
    <row r="25" spans="1:10" ht="33" customHeight="1">
      <c r="A25" s="89">
        <v>22</v>
      </c>
      <c r="B25" s="361" t="s">
        <v>208</v>
      </c>
      <c r="C25" s="362">
        <v>16000</v>
      </c>
      <c r="D25" s="163">
        <v>45901</v>
      </c>
      <c r="E25" s="163">
        <v>46143</v>
      </c>
      <c r="F25" s="90" t="s">
        <v>360</v>
      </c>
      <c r="G25" s="415" t="s">
        <v>531</v>
      </c>
      <c r="H25" s="129">
        <f t="shared" si="2"/>
        <v>144000</v>
      </c>
    </row>
    <row r="26" spans="1:10" ht="33" customHeight="1">
      <c r="A26" s="89">
        <v>23</v>
      </c>
      <c r="B26" s="361" t="s">
        <v>268</v>
      </c>
      <c r="C26" s="362">
        <v>11000</v>
      </c>
      <c r="D26" s="163">
        <v>45901</v>
      </c>
      <c r="E26" s="163">
        <v>46143</v>
      </c>
      <c r="F26" s="90" t="s">
        <v>360</v>
      </c>
      <c r="G26" s="415" t="s">
        <v>532</v>
      </c>
      <c r="H26" s="129">
        <f t="shared" si="2"/>
        <v>99000</v>
      </c>
    </row>
    <row r="27" spans="1:10" ht="33" customHeight="1">
      <c r="A27" s="89">
        <v>24</v>
      </c>
      <c r="B27" s="361" t="s">
        <v>254</v>
      </c>
      <c r="C27" s="362">
        <v>36000</v>
      </c>
      <c r="D27" s="163">
        <v>45901</v>
      </c>
      <c r="E27" s="163">
        <v>46143</v>
      </c>
      <c r="F27" s="90" t="s">
        <v>360</v>
      </c>
      <c r="G27" s="415" t="s">
        <v>533</v>
      </c>
      <c r="H27" s="129">
        <f t="shared" si="2"/>
        <v>324000</v>
      </c>
    </row>
    <row r="28" spans="1:10" ht="33" customHeight="1">
      <c r="A28" s="89">
        <v>25</v>
      </c>
      <c r="B28" s="361" t="s">
        <v>258</v>
      </c>
      <c r="C28" s="362">
        <v>10000</v>
      </c>
      <c r="D28" s="163">
        <v>45901</v>
      </c>
      <c r="E28" s="163">
        <v>46143</v>
      </c>
      <c r="F28" s="90" t="s">
        <v>360</v>
      </c>
      <c r="G28" s="415" t="s">
        <v>534</v>
      </c>
      <c r="H28" s="129">
        <f t="shared" si="2"/>
        <v>90000</v>
      </c>
    </row>
    <row r="29" spans="1:10" ht="33" customHeight="1">
      <c r="A29" s="89">
        <v>26</v>
      </c>
      <c r="B29" s="361" t="s">
        <v>256</v>
      </c>
      <c r="C29" s="362">
        <v>72000</v>
      </c>
      <c r="D29" s="163">
        <v>45901</v>
      </c>
      <c r="E29" s="163">
        <v>46143</v>
      </c>
      <c r="F29" s="90" t="s">
        <v>360</v>
      </c>
      <c r="G29" s="415" t="s">
        <v>535</v>
      </c>
      <c r="H29" s="129">
        <f t="shared" si="2"/>
        <v>648000</v>
      </c>
    </row>
    <row r="30" spans="1:10" ht="33" customHeight="1">
      <c r="A30" s="89">
        <v>27</v>
      </c>
      <c r="B30" s="361" t="s">
        <v>198</v>
      </c>
      <c r="C30" s="362">
        <v>47000</v>
      </c>
      <c r="D30" s="163">
        <v>45901</v>
      </c>
      <c r="E30" s="163">
        <v>46143</v>
      </c>
      <c r="F30" s="90" t="s">
        <v>360</v>
      </c>
      <c r="G30" s="415" t="s">
        <v>536</v>
      </c>
      <c r="H30" s="129">
        <f t="shared" si="2"/>
        <v>423000</v>
      </c>
    </row>
    <row r="31" spans="1:10" ht="33" customHeight="1">
      <c r="A31" s="89">
        <v>28</v>
      </c>
      <c r="B31" s="361" t="s">
        <v>272</v>
      </c>
      <c r="C31" s="362">
        <v>580000</v>
      </c>
      <c r="D31" s="163">
        <v>45901</v>
      </c>
      <c r="E31" s="163">
        <v>46143</v>
      </c>
      <c r="F31" s="90" t="s">
        <v>360</v>
      </c>
      <c r="G31" s="415" t="s">
        <v>537</v>
      </c>
      <c r="H31" s="129">
        <f t="shared" si="2"/>
        <v>5220000</v>
      </c>
      <c r="J31" s="135"/>
    </row>
    <row r="32" spans="1:10" ht="33" customHeight="1">
      <c r="A32" s="89">
        <v>29</v>
      </c>
      <c r="B32" s="361" t="s">
        <v>264</v>
      </c>
      <c r="C32" s="362">
        <v>500000</v>
      </c>
      <c r="D32" s="163">
        <v>45901</v>
      </c>
      <c r="E32" s="163">
        <v>46143</v>
      </c>
      <c r="F32" s="90" t="s">
        <v>360</v>
      </c>
      <c r="G32" s="415" t="s">
        <v>538</v>
      </c>
      <c r="H32" s="129">
        <f t="shared" si="2"/>
        <v>4500000</v>
      </c>
    </row>
    <row r="33" spans="1:8" ht="33" customHeight="1">
      <c r="A33" s="89">
        <v>30</v>
      </c>
      <c r="B33" s="361" t="s">
        <v>260</v>
      </c>
      <c r="C33" s="362">
        <v>1000</v>
      </c>
      <c r="D33" s="163">
        <v>45901</v>
      </c>
      <c r="E33" s="163">
        <v>46143</v>
      </c>
      <c r="F33" s="90" t="s">
        <v>360</v>
      </c>
      <c r="G33" s="415" t="s">
        <v>539</v>
      </c>
      <c r="H33" s="129">
        <f t="shared" si="2"/>
        <v>9000</v>
      </c>
    </row>
    <row r="34" spans="1:8" ht="33" customHeight="1">
      <c r="A34" s="89">
        <v>31</v>
      </c>
      <c r="B34" s="361" t="s">
        <v>200</v>
      </c>
      <c r="C34" s="362">
        <v>5300</v>
      </c>
      <c r="D34" s="163">
        <v>45901</v>
      </c>
      <c r="E34" s="163">
        <v>46143</v>
      </c>
      <c r="F34" s="90" t="s">
        <v>360</v>
      </c>
      <c r="G34" s="415" t="s">
        <v>540</v>
      </c>
      <c r="H34" s="129">
        <f t="shared" si="2"/>
        <v>47700</v>
      </c>
    </row>
    <row r="35" spans="1:8" ht="33" customHeight="1">
      <c r="A35" s="89">
        <v>32</v>
      </c>
      <c r="B35" s="361" t="s">
        <v>270</v>
      </c>
      <c r="C35" s="362">
        <v>1000</v>
      </c>
      <c r="D35" s="163">
        <v>45901</v>
      </c>
      <c r="E35" s="163">
        <v>46143</v>
      </c>
      <c r="F35" s="90" t="s">
        <v>360</v>
      </c>
      <c r="G35" s="415" t="s">
        <v>541</v>
      </c>
      <c r="H35" s="129">
        <f t="shared" si="2"/>
        <v>9000</v>
      </c>
    </row>
    <row r="36" spans="1:8" ht="33" customHeight="1">
      <c r="A36" s="89">
        <v>33</v>
      </c>
      <c r="B36" s="361" t="s">
        <v>274</v>
      </c>
      <c r="C36" s="362">
        <v>185000</v>
      </c>
      <c r="D36" s="163">
        <v>45901</v>
      </c>
      <c r="E36" s="163">
        <v>45962</v>
      </c>
      <c r="F36" s="90" t="s">
        <v>360</v>
      </c>
      <c r="G36" s="415" t="s">
        <v>542</v>
      </c>
      <c r="H36" s="129">
        <f t="shared" si="2"/>
        <v>555000</v>
      </c>
    </row>
    <row r="37" spans="1:8" ht="33" customHeight="1">
      <c r="A37" s="89">
        <v>34</v>
      </c>
      <c r="B37" s="361" t="s">
        <v>180</v>
      </c>
      <c r="C37" s="362">
        <v>18500</v>
      </c>
      <c r="D37" s="163">
        <v>45901</v>
      </c>
      <c r="E37" s="163">
        <v>46143</v>
      </c>
      <c r="F37" s="90" t="s">
        <v>360</v>
      </c>
      <c r="G37" s="415" t="s">
        <v>543</v>
      </c>
      <c r="H37" s="129">
        <f t="shared" si="2"/>
        <v>166500</v>
      </c>
    </row>
    <row r="38" spans="1:8" ht="33" customHeight="1">
      <c r="A38" s="89">
        <v>35</v>
      </c>
      <c r="B38" s="361" t="s">
        <v>180</v>
      </c>
      <c r="C38" s="362">
        <v>190000</v>
      </c>
      <c r="D38" s="163">
        <v>45901</v>
      </c>
      <c r="E38" s="163">
        <v>46143</v>
      </c>
      <c r="F38" s="90" t="s">
        <v>360</v>
      </c>
      <c r="G38" s="415" t="s">
        <v>544</v>
      </c>
      <c r="H38" s="129">
        <f t="shared" si="2"/>
        <v>1710000</v>
      </c>
    </row>
    <row r="39" spans="1:8" ht="33" customHeight="1">
      <c r="A39" s="89">
        <v>36</v>
      </c>
      <c r="B39" s="361" t="s">
        <v>244</v>
      </c>
      <c r="C39" s="362">
        <v>17400</v>
      </c>
      <c r="D39" s="163">
        <v>45901</v>
      </c>
      <c r="E39" s="163">
        <v>46143</v>
      </c>
      <c r="F39" s="90" t="s">
        <v>359</v>
      </c>
      <c r="G39" s="415" t="s">
        <v>545</v>
      </c>
      <c r="H39" s="129">
        <f t="shared" si="2"/>
        <v>156600</v>
      </c>
    </row>
    <row r="40" spans="1:8" ht="33" customHeight="1">
      <c r="A40" s="89">
        <v>37</v>
      </c>
      <c r="B40" s="361" t="s">
        <v>244</v>
      </c>
      <c r="C40" s="362">
        <v>240000</v>
      </c>
      <c r="D40" s="163">
        <v>45901</v>
      </c>
      <c r="E40" s="163">
        <v>46143</v>
      </c>
      <c r="F40" s="90" t="s">
        <v>359</v>
      </c>
      <c r="G40" s="415" t="s">
        <v>546</v>
      </c>
      <c r="H40" s="129">
        <f t="shared" si="2"/>
        <v>2160000</v>
      </c>
    </row>
    <row r="41" spans="1:8" ht="33" customHeight="1">
      <c r="A41" s="89">
        <v>38</v>
      </c>
      <c r="B41" s="361" t="s">
        <v>154</v>
      </c>
      <c r="C41" s="362">
        <v>3500</v>
      </c>
      <c r="D41" s="163">
        <v>45901</v>
      </c>
      <c r="E41" s="163">
        <v>46143</v>
      </c>
      <c r="F41" s="90" t="s">
        <v>360</v>
      </c>
      <c r="G41" s="415" t="s">
        <v>547</v>
      </c>
      <c r="H41" s="129">
        <f t="shared" si="2"/>
        <v>31500</v>
      </c>
    </row>
    <row r="42" spans="1:8" ht="33" customHeight="1">
      <c r="A42" s="89">
        <v>39</v>
      </c>
      <c r="B42" s="361" t="s">
        <v>162</v>
      </c>
      <c r="C42" s="362">
        <v>51000</v>
      </c>
      <c r="D42" s="163">
        <v>45901</v>
      </c>
      <c r="E42" s="163">
        <v>46143</v>
      </c>
      <c r="F42" s="90" t="s">
        <v>359</v>
      </c>
      <c r="G42" s="415" t="s">
        <v>548</v>
      </c>
      <c r="H42" s="129">
        <f t="shared" si="2"/>
        <v>459000</v>
      </c>
    </row>
    <row r="43" spans="1:8" ht="33" customHeight="1">
      <c r="A43" s="89">
        <v>40</v>
      </c>
      <c r="B43" s="361" t="s">
        <v>152</v>
      </c>
      <c r="C43" s="362">
        <v>13000</v>
      </c>
      <c r="D43" s="163">
        <v>45901</v>
      </c>
      <c r="E43" s="163">
        <v>46143</v>
      </c>
      <c r="F43" s="90" t="s">
        <v>359</v>
      </c>
      <c r="G43" s="415" t="s">
        <v>549</v>
      </c>
      <c r="H43" s="129">
        <f t="shared" si="2"/>
        <v>117000</v>
      </c>
    </row>
    <row r="44" spans="1:8" ht="33" customHeight="1">
      <c r="A44" s="89">
        <v>41</v>
      </c>
      <c r="B44" s="361" t="s">
        <v>148</v>
      </c>
      <c r="C44" s="362">
        <v>16500</v>
      </c>
      <c r="D44" s="163">
        <v>45901</v>
      </c>
      <c r="E44" s="163">
        <v>46143</v>
      </c>
      <c r="F44" s="90" t="s">
        <v>359</v>
      </c>
      <c r="G44" s="415" t="s">
        <v>550</v>
      </c>
      <c r="H44" s="129">
        <f t="shared" si="2"/>
        <v>148500</v>
      </c>
    </row>
    <row r="45" spans="1:8" ht="33" customHeight="1">
      <c r="A45" s="89">
        <v>42</v>
      </c>
      <c r="B45" s="361" t="s">
        <v>184</v>
      </c>
      <c r="C45" s="362">
        <v>55000</v>
      </c>
      <c r="D45" s="163">
        <v>45901</v>
      </c>
      <c r="E45" s="163">
        <v>46143</v>
      </c>
      <c r="F45" s="90" t="s">
        <v>360</v>
      </c>
      <c r="G45" s="415" t="s">
        <v>551</v>
      </c>
      <c r="H45" s="129">
        <f t="shared" si="2"/>
        <v>495000</v>
      </c>
    </row>
    <row r="46" spans="1:8" ht="33" customHeight="1">
      <c r="A46" s="89">
        <v>43</v>
      </c>
      <c r="B46" s="361" t="s">
        <v>180</v>
      </c>
      <c r="C46" s="362">
        <v>421000</v>
      </c>
      <c r="D46" s="163">
        <v>45901</v>
      </c>
      <c r="E46" s="163">
        <v>46143</v>
      </c>
      <c r="F46" s="90" t="s">
        <v>360</v>
      </c>
      <c r="G46" s="415" t="s">
        <v>552</v>
      </c>
      <c r="H46" s="129">
        <f t="shared" si="2"/>
        <v>3789000</v>
      </c>
    </row>
    <row r="47" spans="1:8" ht="33" customHeight="1">
      <c r="A47" s="89">
        <v>44</v>
      </c>
      <c r="B47" s="361" t="s">
        <v>222</v>
      </c>
      <c r="C47" s="362">
        <v>8100</v>
      </c>
      <c r="D47" s="163">
        <v>45901</v>
      </c>
      <c r="E47" s="163">
        <v>46143</v>
      </c>
      <c r="F47" s="90" t="s">
        <v>360</v>
      </c>
      <c r="G47" s="415" t="s">
        <v>553</v>
      </c>
      <c r="H47" s="129">
        <f t="shared" si="2"/>
        <v>72900</v>
      </c>
    </row>
    <row r="48" spans="1:8" ht="33" customHeight="1">
      <c r="A48" s="89">
        <v>45</v>
      </c>
      <c r="B48" s="361" t="s">
        <v>172</v>
      </c>
      <c r="C48" s="362">
        <v>4900</v>
      </c>
      <c r="D48" s="163">
        <v>45901</v>
      </c>
      <c r="E48" s="163">
        <v>46143</v>
      </c>
      <c r="F48" s="90" t="s">
        <v>360</v>
      </c>
      <c r="G48" s="415" t="s">
        <v>554</v>
      </c>
      <c r="H48" s="129">
        <f t="shared" si="2"/>
        <v>44100</v>
      </c>
    </row>
    <row r="49" spans="1:8" ht="33" customHeight="1">
      <c r="A49" s="89">
        <v>46</v>
      </c>
      <c r="B49" s="361" t="s">
        <v>168</v>
      </c>
      <c r="C49" s="362">
        <v>16000</v>
      </c>
      <c r="D49" s="163">
        <v>45901</v>
      </c>
      <c r="E49" s="163">
        <v>46143</v>
      </c>
      <c r="F49" s="90" t="s">
        <v>360</v>
      </c>
      <c r="G49" s="415" t="s">
        <v>555</v>
      </c>
      <c r="H49" s="129">
        <f t="shared" si="2"/>
        <v>144000</v>
      </c>
    </row>
    <row r="50" spans="1:8" ht="33" customHeight="1">
      <c r="A50" s="89">
        <v>47</v>
      </c>
      <c r="B50" s="361" t="s">
        <v>164</v>
      </c>
      <c r="C50" s="362">
        <v>1000</v>
      </c>
      <c r="D50" s="163">
        <v>45901</v>
      </c>
      <c r="E50" s="163">
        <v>46143</v>
      </c>
      <c r="F50" s="90" t="s">
        <v>360</v>
      </c>
      <c r="G50" s="415" t="s">
        <v>556</v>
      </c>
      <c r="H50" s="129">
        <f t="shared" si="2"/>
        <v>9000</v>
      </c>
    </row>
    <row r="51" spans="1:8" ht="33" customHeight="1">
      <c r="A51" s="89">
        <v>48</v>
      </c>
      <c r="B51" s="361" t="s">
        <v>166</v>
      </c>
      <c r="C51" s="362">
        <v>45000</v>
      </c>
      <c r="D51" s="163">
        <v>45901</v>
      </c>
      <c r="E51" s="163">
        <v>46143</v>
      </c>
      <c r="F51" s="90" t="s">
        <v>360</v>
      </c>
      <c r="G51" s="415" t="s">
        <v>557</v>
      </c>
      <c r="H51" s="129">
        <f t="shared" si="2"/>
        <v>405000</v>
      </c>
    </row>
    <row r="52" spans="1:8" ht="33" customHeight="1">
      <c r="A52" s="89">
        <v>49</v>
      </c>
      <c r="B52" s="361" t="s">
        <v>252</v>
      </c>
      <c r="C52" s="362">
        <v>400000</v>
      </c>
      <c r="D52" s="163">
        <v>45901</v>
      </c>
      <c r="E52" s="163">
        <v>46143</v>
      </c>
      <c r="F52" s="90" t="s">
        <v>360</v>
      </c>
      <c r="G52" s="415" t="s">
        <v>558</v>
      </c>
      <c r="H52" s="129">
        <f t="shared" si="2"/>
        <v>3600000</v>
      </c>
    </row>
    <row r="53" spans="1:8" ht="33" customHeight="1">
      <c r="A53" s="89">
        <v>50</v>
      </c>
      <c r="B53" s="361" t="s">
        <v>180</v>
      </c>
      <c r="C53" s="362">
        <v>90000</v>
      </c>
      <c r="D53" s="163">
        <v>45901</v>
      </c>
      <c r="E53" s="163">
        <v>46143</v>
      </c>
      <c r="F53" s="90" t="s">
        <v>360</v>
      </c>
      <c r="G53" s="415" t="s">
        <v>559</v>
      </c>
      <c r="H53" s="129">
        <f t="shared" si="2"/>
        <v>810000</v>
      </c>
    </row>
    <row r="54" spans="1:8" ht="33" customHeight="1">
      <c r="A54" s="89">
        <v>51</v>
      </c>
      <c r="B54" s="361" t="s">
        <v>172</v>
      </c>
      <c r="C54" s="362">
        <v>40000</v>
      </c>
      <c r="D54" s="163">
        <v>45901</v>
      </c>
      <c r="E54" s="163">
        <v>46143</v>
      </c>
      <c r="F54" s="90" t="s">
        <v>360</v>
      </c>
      <c r="G54" s="415" t="s">
        <v>560</v>
      </c>
      <c r="H54" s="129">
        <f t="shared" si="2"/>
        <v>360000</v>
      </c>
    </row>
    <row r="55" spans="1:8" ht="33" customHeight="1">
      <c r="A55" s="89">
        <v>52</v>
      </c>
      <c r="B55" s="361" t="s">
        <v>174</v>
      </c>
      <c r="C55" s="362">
        <v>150000</v>
      </c>
      <c r="D55" s="163">
        <v>45901</v>
      </c>
      <c r="E55" s="163">
        <v>46143</v>
      </c>
      <c r="F55" s="90" t="s">
        <v>360</v>
      </c>
      <c r="G55" s="415" t="s">
        <v>561</v>
      </c>
      <c r="H55" s="129">
        <f t="shared" si="2"/>
        <v>1350000</v>
      </c>
    </row>
    <row r="56" spans="1:8" ht="33" customHeight="1">
      <c r="A56" s="89">
        <v>53</v>
      </c>
      <c r="B56" s="361" t="s">
        <v>180</v>
      </c>
      <c r="C56" s="362">
        <v>2217219.52</v>
      </c>
      <c r="D56" s="163">
        <v>45901</v>
      </c>
      <c r="E56" s="163">
        <v>46143</v>
      </c>
      <c r="F56" s="90" t="s">
        <v>360</v>
      </c>
      <c r="G56" s="415" t="s">
        <v>562</v>
      </c>
      <c r="H56" s="129">
        <f t="shared" si="2"/>
        <v>19954975.68</v>
      </c>
    </row>
    <row r="57" spans="1:8" ht="33" customHeight="1">
      <c r="A57" s="89">
        <v>54</v>
      </c>
      <c r="B57" s="361" t="s">
        <v>218</v>
      </c>
      <c r="C57" s="362">
        <v>40000</v>
      </c>
      <c r="D57" s="163">
        <v>45901</v>
      </c>
      <c r="E57" s="163">
        <v>46143</v>
      </c>
      <c r="F57" s="90" t="s">
        <v>360</v>
      </c>
      <c r="G57" s="415" t="s">
        <v>563</v>
      </c>
      <c r="H57" s="129">
        <f t="shared" si="2"/>
        <v>360000</v>
      </c>
    </row>
    <row r="58" spans="1:8" ht="33" customHeight="1">
      <c r="A58" s="89">
        <v>55</v>
      </c>
      <c r="B58" s="361" t="s">
        <v>280</v>
      </c>
      <c r="C58" s="362">
        <v>604031.18999999994</v>
      </c>
      <c r="D58" s="163">
        <v>45901</v>
      </c>
      <c r="E58" s="163">
        <v>45931</v>
      </c>
      <c r="F58" s="90" t="s">
        <v>360</v>
      </c>
      <c r="G58" s="415" t="s">
        <v>564</v>
      </c>
      <c r="H58" s="129">
        <f t="shared" si="2"/>
        <v>1208062.3799999999</v>
      </c>
    </row>
    <row r="59" spans="1:8" ht="33" customHeight="1">
      <c r="A59" s="89">
        <v>56</v>
      </c>
      <c r="B59" s="361" t="s">
        <v>280</v>
      </c>
      <c r="C59" s="362">
        <v>2006313.25</v>
      </c>
      <c r="D59" s="163">
        <v>45901</v>
      </c>
      <c r="E59" s="163">
        <v>45931</v>
      </c>
      <c r="F59" s="90" t="s">
        <v>360</v>
      </c>
      <c r="G59" s="415" t="s">
        <v>565</v>
      </c>
      <c r="H59" s="129">
        <f>IFERROR((DATEDIF(D59,E59,"M")+1)*C59,0)</f>
        <v>4012626.5</v>
      </c>
    </row>
    <row r="60" spans="1:8" ht="33" customHeight="1">
      <c r="A60" s="89">
        <v>57</v>
      </c>
      <c r="B60" s="361" t="s">
        <v>126</v>
      </c>
      <c r="C60" s="362">
        <v>20000</v>
      </c>
      <c r="D60" s="163">
        <v>45901</v>
      </c>
      <c r="E60" s="163">
        <v>46143</v>
      </c>
      <c r="F60" s="90" t="s">
        <v>360</v>
      </c>
      <c r="G60" s="415" t="s">
        <v>566</v>
      </c>
      <c r="H60" s="129">
        <f t="shared" ref="H60:H62" si="3">IFERROR((DATEDIF(D60,E60,"M")+1)*C60,0)</f>
        <v>180000</v>
      </c>
    </row>
    <row r="61" spans="1:8" ht="33" customHeight="1">
      <c r="A61" s="89">
        <v>59</v>
      </c>
      <c r="B61" s="361" t="s">
        <v>224</v>
      </c>
      <c r="C61" s="362">
        <v>17000</v>
      </c>
      <c r="D61" s="163">
        <v>45901</v>
      </c>
      <c r="E61" s="163">
        <v>46143</v>
      </c>
      <c r="F61" s="90" t="s">
        <v>360</v>
      </c>
      <c r="G61" s="415" t="s">
        <v>567</v>
      </c>
      <c r="H61" s="129">
        <f t="shared" si="3"/>
        <v>153000</v>
      </c>
    </row>
    <row r="62" spans="1:8" ht="33" customHeight="1">
      <c r="A62" s="89">
        <v>60</v>
      </c>
      <c r="B62" s="361" t="s">
        <v>274</v>
      </c>
      <c r="C62" s="362">
        <v>200000</v>
      </c>
      <c r="D62" s="163">
        <v>45992</v>
      </c>
      <c r="E62" s="163">
        <v>45992</v>
      </c>
      <c r="F62" s="90" t="s">
        <v>360</v>
      </c>
      <c r="G62" s="415" t="s">
        <v>568</v>
      </c>
      <c r="H62" s="129">
        <f t="shared" si="3"/>
        <v>200000</v>
      </c>
    </row>
    <row r="63" spans="1:8" ht="33" customHeight="1">
      <c r="A63" s="89">
        <v>61</v>
      </c>
      <c r="B63" s="361" t="s">
        <v>274</v>
      </c>
      <c r="C63" s="362">
        <v>185000</v>
      </c>
      <c r="D63" s="163">
        <v>46023</v>
      </c>
      <c r="E63" s="163">
        <v>46143</v>
      </c>
      <c r="F63" s="90" t="s">
        <v>360</v>
      </c>
      <c r="G63" s="415" t="s">
        <v>542</v>
      </c>
      <c r="H63" s="129">
        <f t="shared" si="2"/>
        <v>925000</v>
      </c>
    </row>
    <row r="64" spans="1:8" ht="33" customHeight="1">
      <c r="A64" s="89">
        <v>62</v>
      </c>
      <c r="B64" s="361" t="s">
        <v>280</v>
      </c>
      <c r="C64" s="362">
        <v>360000</v>
      </c>
      <c r="D64" s="163">
        <v>45931</v>
      </c>
      <c r="E64" s="163">
        <v>45931</v>
      </c>
      <c r="F64" s="90" t="s">
        <v>360</v>
      </c>
      <c r="G64" s="415" t="s">
        <v>569</v>
      </c>
      <c r="H64" s="129">
        <f t="shared" si="2"/>
        <v>360000</v>
      </c>
    </row>
    <row r="65" spans="1:8" ht="33" customHeight="1">
      <c r="A65" s="89">
        <v>63</v>
      </c>
      <c r="B65" s="361"/>
      <c r="C65" s="362"/>
      <c r="D65" s="163"/>
      <c r="E65" s="163"/>
      <c r="F65" s="90"/>
      <c r="G65" s="363"/>
      <c r="H65" s="129">
        <f t="shared" si="2"/>
        <v>0</v>
      </c>
    </row>
    <row r="66" spans="1:8" ht="33" customHeight="1">
      <c r="A66" s="89">
        <v>64</v>
      </c>
      <c r="B66" s="361"/>
      <c r="C66" s="362"/>
      <c r="D66" s="163"/>
      <c r="E66" s="163"/>
      <c r="F66" s="361"/>
      <c r="G66" s="363"/>
      <c r="H66" s="129">
        <f t="shared" si="2"/>
        <v>0</v>
      </c>
    </row>
    <row r="67" spans="1:8" ht="33" customHeight="1">
      <c r="A67" s="89">
        <v>65</v>
      </c>
      <c r="B67" s="361"/>
      <c r="C67" s="362"/>
      <c r="D67" s="163"/>
      <c r="E67" s="163"/>
      <c r="F67" s="361"/>
      <c r="G67" s="363"/>
      <c r="H67" s="129">
        <f t="shared" si="2"/>
        <v>0</v>
      </c>
    </row>
    <row r="68" spans="1:8" ht="33" customHeight="1">
      <c r="A68" s="89">
        <v>66</v>
      </c>
      <c r="B68" s="361"/>
      <c r="C68" s="362"/>
      <c r="D68" s="163"/>
      <c r="E68" s="163"/>
      <c r="F68" s="361"/>
      <c r="G68" s="363"/>
      <c r="H68" s="129">
        <f t="shared" ref="H68:H131" si="4">IFERROR((DATEDIF(D68,E68,"M")+1)*C68,0)</f>
        <v>0</v>
      </c>
    </row>
    <row r="69" spans="1:8" ht="33" customHeight="1">
      <c r="A69" s="89">
        <v>67</v>
      </c>
      <c r="B69" s="361"/>
      <c r="C69" s="362"/>
      <c r="D69" s="163"/>
      <c r="E69" s="163"/>
      <c r="F69" s="361"/>
      <c r="G69" s="363"/>
      <c r="H69" s="129">
        <f t="shared" si="4"/>
        <v>0</v>
      </c>
    </row>
    <row r="70" spans="1:8" ht="33" customHeight="1">
      <c r="A70" s="89">
        <v>68</v>
      </c>
      <c r="B70" s="361"/>
      <c r="C70" s="362"/>
      <c r="D70" s="163"/>
      <c r="E70" s="163"/>
      <c r="F70" s="361"/>
      <c r="G70" s="363"/>
      <c r="H70" s="129">
        <f t="shared" si="4"/>
        <v>0</v>
      </c>
    </row>
    <row r="71" spans="1:8" ht="33" customHeight="1">
      <c r="A71" s="89">
        <v>69</v>
      </c>
      <c r="B71" s="361"/>
      <c r="C71" s="362"/>
      <c r="D71" s="163"/>
      <c r="E71" s="163"/>
      <c r="F71" s="90"/>
      <c r="G71" s="363"/>
      <c r="H71" s="129">
        <f t="shared" si="4"/>
        <v>0</v>
      </c>
    </row>
    <row r="72" spans="1:8" ht="33" customHeight="1">
      <c r="A72" s="89">
        <v>70</v>
      </c>
      <c r="B72" s="361"/>
      <c r="C72" s="362"/>
      <c r="D72" s="163"/>
      <c r="E72" s="163"/>
      <c r="F72" s="90"/>
      <c r="G72" s="363"/>
      <c r="H72" s="129">
        <f t="shared" si="4"/>
        <v>0</v>
      </c>
    </row>
    <row r="73" spans="1:8" ht="33" customHeight="1">
      <c r="A73" s="89">
        <v>71</v>
      </c>
      <c r="B73" s="90"/>
      <c r="C73" s="78"/>
      <c r="D73" s="163"/>
      <c r="E73" s="163"/>
      <c r="F73" s="90"/>
      <c r="G73" s="412"/>
      <c r="H73" s="129">
        <f t="shared" si="4"/>
        <v>0</v>
      </c>
    </row>
    <row r="74" spans="1:8" ht="33" customHeight="1">
      <c r="A74" s="89">
        <v>72</v>
      </c>
      <c r="B74" s="90"/>
      <c r="C74" s="78"/>
      <c r="D74" s="163"/>
      <c r="E74" s="163"/>
      <c r="F74" s="90"/>
      <c r="G74" s="412"/>
      <c r="H74" s="129">
        <f t="shared" si="4"/>
        <v>0</v>
      </c>
    </row>
    <row r="75" spans="1:8" ht="33" customHeight="1">
      <c r="A75" s="89">
        <v>73</v>
      </c>
      <c r="B75" s="90"/>
      <c r="C75" s="78"/>
      <c r="D75" s="163"/>
      <c r="E75" s="163"/>
      <c r="F75" s="90"/>
      <c r="G75" s="412"/>
      <c r="H75" s="129">
        <f t="shared" si="4"/>
        <v>0</v>
      </c>
    </row>
    <row r="76" spans="1:8" ht="33" customHeight="1">
      <c r="A76" s="89">
        <v>74</v>
      </c>
      <c r="B76" s="90"/>
      <c r="C76" s="78"/>
      <c r="D76" s="163"/>
      <c r="E76" s="163"/>
      <c r="F76" s="90"/>
      <c r="G76" s="412"/>
      <c r="H76" s="129">
        <f t="shared" si="4"/>
        <v>0</v>
      </c>
    </row>
    <row r="77" spans="1:8" ht="33" customHeight="1">
      <c r="A77" s="89">
        <v>75</v>
      </c>
      <c r="B77" s="90"/>
      <c r="C77" s="78"/>
      <c r="D77" s="163"/>
      <c r="E77" s="163"/>
      <c r="F77" s="90"/>
      <c r="G77" s="412"/>
      <c r="H77" s="129">
        <f t="shared" si="4"/>
        <v>0</v>
      </c>
    </row>
    <row r="78" spans="1:8" ht="33" customHeight="1">
      <c r="A78" s="89">
        <v>76</v>
      </c>
      <c r="B78" s="90"/>
      <c r="C78" s="78"/>
      <c r="D78" s="163"/>
      <c r="E78" s="163"/>
      <c r="F78" s="90"/>
      <c r="G78" s="412"/>
      <c r="H78" s="129">
        <f t="shared" si="4"/>
        <v>0</v>
      </c>
    </row>
    <row r="79" spans="1:8" ht="33" customHeight="1">
      <c r="A79" s="89">
        <v>77</v>
      </c>
      <c r="B79" s="90"/>
      <c r="C79" s="78"/>
      <c r="D79" s="163"/>
      <c r="E79" s="163"/>
      <c r="F79" s="90"/>
      <c r="G79" s="412"/>
      <c r="H79" s="129">
        <f t="shared" si="4"/>
        <v>0</v>
      </c>
    </row>
    <row r="80" spans="1:8" ht="33" customHeight="1">
      <c r="A80" s="89">
        <v>78</v>
      </c>
      <c r="B80" s="90"/>
      <c r="C80" s="78"/>
      <c r="D80" s="163"/>
      <c r="E80" s="163"/>
      <c r="F80" s="90"/>
      <c r="G80" s="412"/>
      <c r="H80" s="129">
        <f t="shared" si="4"/>
        <v>0</v>
      </c>
    </row>
    <row r="81" spans="1:8" ht="33" customHeight="1">
      <c r="A81" s="89">
        <v>79</v>
      </c>
      <c r="B81" s="90"/>
      <c r="C81" s="78"/>
      <c r="D81" s="163"/>
      <c r="E81" s="163"/>
      <c r="F81" s="90"/>
      <c r="G81" s="412"/>
      <c r="H81" s="129">
        <f t="shared" si="4"/>
        <v>0</v>
      </c>
    </row>
    <row r="82" spans="1:8" ht="33" customHeight="1">
      <c r="A82" s="89">
        <v>80</v>
      </c>
      <c r="B82" s="90"/>
      <c r="C82" s="78"/>
      <c r="D82" s="163"/>
      <c r="E82" s="163"/>
      <c r="F82" s="90"/>
      <c r="G82" s="412"/>
      <c r="H82" s="129">
        <f t="shared" si="4"/>
        <v>0</v>
      </c>
    </row>
    <row r="83" spans="1:8" ht="33" customHeight="1">
      <c r="A83" s="89">
        <v>81</v>
      </c>
      <c r="B83" s="90"/>
      <c r="C83" s="78"/>
      <c r="D83" s="163"/>
      <c r="E83" s="163"/>
      <c r="F83" s="90"/>
      <c r="G83" s="412"/>
      <c r="H83" s="129">
        <f t="shared" si="4"/>
        <v>0</v>
      </c>
    </row>
    <row r="84" spans="1:8" ht="33" customHeight="1">
      <c r="A84" s="89">
        <v>82</v>
      </c>
      <c r="B84" s="90"/>
      <c r="C84" s="78"/>
      <c r="D84" s="163"/>
      <c r="E84" s="163"/>
      <c r="F84" s="90"/>
      <c r="G84" s="412"/>
      <c r="H84" s="129">
        <f t="shared" si="4"/>
        <v>0</v>
      </c>
    </row>
    <row r="85" spans="1:8" ht="33" customHeight="1">
      <c r="A85" s="89">
        <v>83</v>
      </c>
      <c r="B85" s="90"/>
      <c r="C85" s="78"/>
      <c r="D85" s="163"/>
      <c r="E85" s="163"/>
      <c r="F85" s="90"/>
      <c r="G85" s="412"/>
      <c r="H85" s="129">
        <f t="shared" si="4"/>
        <v>0</v>
      </c>
    </row>
    <row r="86" spans="1:8" ht="33" customHeight="1">
      <c r="A86" s="89">
        <v>84</v>
      </c>
      <c r="B86" s="90"/>
      <c r="C86" s="78"/>
      <c r="D86" s="163"/>
      <c r="E86" s="163"/>
      <c r="F86" s="90"/>
      <c r="G86" s="412"/>
      <c r="H86" s="129">
        <f t="shared" si="4"/>
        <v>0</v>
      </c>
    </row>
    <row r="87" spans="1:8" ht="33" customHeight="1">
      <c r="A87" s="89">
        <v>85</v>
      </c>
      <c r="B87" s="90"/>
      <c r="C87" s="78"/>
      <c r="D87" s="163"/>
      <c r="E87" s="163"/>
      <c r="F87" s="90"/>
      <c r="G87" s="412"/>
      <c r="H87" s="129">
        <f t="shared" si="4"/>
        <v>0</v>
      </c>
    </row>
    <row r="88" spans="1:8" ht="33" customHeight="1">
      <c r="A88" s="89">
        <v>86</v>
      </c>
      <c r="B88" s="90"/>
      <c r="C88" s="78"/>
      <c r="D88" s="163"/>
      <c r="E88" s="163"/>
      <c r="F88" s="90"/>
      <c r="G88" s="412"/>
      <c r="H88" s="129">
        <f t="shared" si="4"/>
        <v>0</v>
      </c>
    </row>
    <row r="89" spans="1:8" ht="33" customHeight="1">
      <c r="A89" s="89">
        <v>87</v>
      </c>
      <c r="B89" s="90"/>
      <c r="C89" s="78"/>
      <c r="D89" s="163"/>
      <c r="E89" s="163"/>
      <c r="F89" s="90"/>
      <c r="G89" s="412"/>
      <c r="H89" s="129">
        <f t="shared" si="4"/>
        <v>0</v>
      </c>
    </row>
    <row r="90" spans="1:8" ht="33" customHeight="1">
      <c r="A90" s="89">
        <v>88</v>
      </c>
      <c r="B90" s="90"/>
      <c r="C90" s="78"/>
      <c r="D90" s="163"/>
      <c r="E90" s="163"/>
      <c r="F90" s="90"/>
      <c r="G90" s="412"/>
      <c r="H90" s="129">
        <f t="shared" si="4"/>
        <v>0</v>
      </c>
    </row>
    <row r="91" spans="1:8" ht="33" customHeight="1">
      <c r="A91" s="89">
        <v>89</v>
      </c>
      <c r="B91" s="90"/>
      <c r="C91" s="78"/>
      <c r="D91" s="163"/>
      <c r="E91" s="163"/>
      <c r="F91" s="90"/>
      <c r="G91" s="412"/>
      <c r="H91" s="129">
        <f t="shared" si="4"/>
        <v>0</v>
      </c>
    </row>
    <row r="92" spans="1:8" ht="33" customHeight="1">
      <c r="A92" s="89">
        <v>90</v>
      </c>
      <c r="B92" s="90"/>
      <c r="C92" s="78"/>
      <c r="D92" s="163"/>
      <c r="E92" s="163"/>
      <c r="F92" s="90"/>
      <c r="G92" s="412"/>
      <c r="H92" s="129">
        <f t="shared" si="4"/>
        <v>0</v>
      </c>
    </row>
    <row r="93" spans="1:8" ht="33" customHeight="1">
      <c r="A93" s="89">
        <v>91</v>
      </c>
      <c r="B93" s="90"/>
      <c r="C93" s="78"/>
      <c r="D93" s="163"/>
      <c r="E93" s="163"/>
      <c r="F93" s="90"/>
      <c r="G93" s="412"/>
      <c r="H93" s="129">
        <f t="shared" si="4"/>
        <v>0</v>
      </c>
    </row>
    <row r="94" spans="1:8" ht="33" customHeight="1">
      <c r="A94" s="89">
        <v>92</v>
      </c>
      <c r="B94" s="90"/>
      <c r="C94" s="78"/>
      <c r="D94" s="163"/>
      <c r="E94" s="163"/>
      <c r="F94" s="90"/>
      <c r="G94" s="412"/>
      <c r="H94" s="129">
        <f t="shared" si="4"/>
        <v>0</v>
      </c>
    </row>
    <row r="95" spans="1:8" ht="33" customHeight="1">
      <c r="A95" s="89">
        <v>93</v>
      </c>
      <c r="B95" s="90"/>
      <c r="C95" s="78"/>
      <c r="D95" s="163"/>
      <c r="E95" s="163"/>
      <c r="F95" s="90"/>
      <c r="G95" s="412"/>
      <c r="H95" s="129">
        <f t="shared" si="4"/>
        <v>0</v>
      </c>
    </row>
    <row r="96" spans="1:8" ht="33" customHeight="1">
      <c r="A96" s="89">
        <v>94</v>
      </c>
      <c r="B96" s="90"/>
      <c r="C96" s="78"/>
      <c r="D96" s="163"/>
      <c r="E96" s="163"/>
      <c r="F96" s="90"/>
      <c r="G96" s="412"/>
      <c r="H96" s="129">
        <f t="shared" si="4"/>
        <v>0</v>
      </c>
    </row>
    <row r="97" spans="1:8" ht="33" customHeight="1">
      <c r="A97" s="89">
        <v>95</v>
      </c>
      <c r="B97" s="90"/>
      <c r="C97" s="78"/>
      <c r="D97" s="163"/>
      <c r="E97" s="163"/>
      <c r="F97" s="90"/>
      <c r="G97" s="412"/>
      <c r="H97" s="129">
        <f t="shared" si="4"/>
        <v>0</v>
      </c>
    </row>
    <row r="98" spans="1:8" ht="33" customHeight="1">
      <c r="A98" s="89">
        <v>96</v>
      </c>
      <c r="B98" s="90"/>
      <c r="C98" s="78"/>
      <c r="D98" s="163"/>
      <c r="E98" s="163"/>
      <c r="F98" s="90"/>
      <c r="G98" s="412"/>
      <c r="H98" s="129">
        <f t="shared" si="4"/>
        <v>0</v>
      </c>
    </row>
    <row r="99" spans="1:8" ht="33" customHeight="1">
      <c r="A99" s="89">
        <v>97</v>
      </c>
      <c r="B99" s="90"/>
      <c r="C99" s="78"/>
      <c r="D99" s="163"/>
      <c r="E99" s="163"/>
      <c r="F99" s="90"/>
      <c r="G99" s="412"/>
      <c r="H99" s="129">
        <f t="shared" si="4"/>
        <v>0</v>
      </c>
    </row>
    <row r="100" spans="1:8" ht="33" customHeight="1">
      <c r="A100" s="89">
        <v>98</v>
      </c>
      <c r="B100" s="90"/>
      <c r="C100" s="78"/>
      <c r="D100" s="163"/>
      <c r="E100" s="163"/>
      <c r="F100" s="90"/>
      <c r="G100" s="412"/>
      <c r="H100" s="129">
        <f t="shared" si="4"/>
        <v>0</v>
      </c>
    </row>
    <row r="101" spans="1:8" ht="33" customHeight="1">
      <c r="A101" s="89">
        <v>99</v>
      </c>
      <c r="B101" s="90"/>
      <c r="C101" s="78"/>
      <c r="D101" s="163"/>
      <c r="E101" s="163"/>
      <c r="F101" s="90"/>
      <c r="G101" s="412"/>
      <c r="H101" s="129">
        <f t="shared" si="4"/>
        <v>0</v>
      </c>
    </row>
    <row r="102" spans="1:8" ht="33" customHeight="1">
      <c r="A102" s="89">
        <v>100</v>
      </c>
      <c r="B102" s="90"/>
      <c r="C102" s="78"/>
      <c r="D102" s="163"/>
      <c r="E102" s="163"/>
      <c r="F102" s="90"/>
      <c r="G102" s="412"/>
      <c r="H102" s="129">
        <f t="shared" si="4"/>
        <v>0</v>
      </c>
    </row>
    <row r="103" spans="1:8" ht="33" customHeight="1">
      <c r="A103" s="89">
        <v>101</v>
      </c>
      <c r="B103" s="90"/>
      <c r="C103" s="78"/>
      <c r="D103" s="163"/>
      <c r="E103" s="163"/>
      <c r="F103" s="90"/>
      <c r="G103" s="412"/>
      <c r="H103" s="129">
        <f t="shared" si="4"/>
        <v>0</v>
      </c>
    </row>
    <row r="104" spans="1:8" ht="33" customHeight="1">
      <c r="A104" s="89">
        <v>102</v>
      </c>
      <c r="B104" s="90"/>
      <c r="C104" s="78"/>
      <c r="D104" s="163"/>
      <c r="E104" s="163"/>
      <c r="F104" s="90"/>
      <c r="G104" s="412"/>
      <c r="H104" s="129">
        <f t="shared" si="4"/>
        <v>0</v>
      </c>
    </row>
    <row r="105" spans="1:8" ht="33" customHeight="1">
      <c r="A105" s="89">
        <v>103</v>
      </c>
      <c r="B105" s="90"/>
      <c r="C105" s="78"/>
      <c r="D105" s="163"/>
      <c r="E105" s="163"/>
      <c r="F105" s="90"/>
      <c r="G105" s="412"/>
      <c r="H105" s="129">
        <f t="shared" si="4"/>
        <v>0</v>
      </c>
    </row>
    <row r="106" spans="1:8" ht="33" customHeight="1">
      <c r="A106" s="89">
        <v>104</v>
      </c>
      <c r="B106" s="90"/>
      <c r="C106" s="78"/>
      <c r="D106" s="163"/>
      <c r="E106" s="163"/>
      <c r="F106" s="90"/>
      <c r="G106" s="412"/>
      <c r="H106" s="129">
        <f t="shared" si="4"/>
        <v>0</v>
      </c>
    </row>
    <row r="107" spans="1:8" ht="33" customHeight="1">
      <c r="A107" s="89">
        <v>105</v>
      </c>
      <c r="B107" s="90"/>
      <c r="C107" s="78"/>
      <c r="D107" s="163"/>
      <c r="E107" s="163"/>
      <c r="F107" s="90"/>
      <c r="G107" s="412"/>
      <c r="H107" s="129">
        <f t="shared" si="4"/>
        <v>0</v>
      </c>
    </row>
    <row r="108" spans="1:8" ht="33" customHeight="1">
      <c r="A108" s="89">
        <v>106</v>
      </c>
      <c r="B108" s="90"/>
      <c r="C108" s="78"/>
      <c r="D108" s="163"/>
      <c r="E108" s="163"/>
      <c r="F108" s="90"/>
      <c r="G108" s="412"/>
      <c r="H108" s="129">
        <f t="shared" si="4"/>
        <v>0</v>
      </c>
    </row>
    <row r="109" spans="1:8" ht="33" customHeight="1">
      <c r="A109" s="89">
        <v>107</v>
      </c>
      <c r="B109" s="90"/>
      <c r="C109" s="78"/>
      <c r="D109" s="163"/>
      <c r="E109" s="163"/>
      <c r="F109" s="90"/>
      <c r="G109" s="412"/>
      <c r="H109" s="129">
        <f t="shared" si="4"/>
        <v>0</v>
      </c>
    </row>
    <row r="110" spans="1:8" ht="33" customHeight="1">
      <c r="A110" s="89">
        <v>108</v>
      </c>
      <c r="B110" s="90"/>
      <c r="C110" s="78"/>
      <c r="D110" s="163"/>
      <c r="E110" s="163"/>
      <c r="F110" s="90"/>
      <c r="G110" s="412"/>
      <c r="H110" s="129">
        <f t="shared" si="4"/>
        <v>0</v>
      </c>
    </row>
    <row r="111" spans="1:8" ht="33" customHeight="1">
      <c r="A111" s="89">
        <v>109</v>
      </c>
      <c r="B111" s="90"/>
      <c r="C111" s="78"/>
      <c r="D111" s="163"/>
      <c r="E111" s="163"/>
      <c r="F111" s="90"/>
      <c r="G111" s="412"/>
      <c r="H111" s="129">
        <f t="shared" si="4"/>
        <v>0</v>
      </c>
    </row>
    <row r="112" spans="1:8" ht="33" customHeight="1">
      <c r="A112" s="89">
        <v>110</v>
      </c>
      <c r="B112" s="90"/>
      <c r="C112" s="78"/>
      <c r="D112" s="163"/>
      <c r="E112" s="163"/>
      <c r="F112" s="90"/>
      <c r="G112" s="412"/>
      <c r="H112" s="129">
        <f t="shared" si="4"/>
        <v>0</v>
      </c>
    </row>
    <row r="113" spans="1:8" ht="33" customHeight="1">
      <c r="A113" s="89">
        <v>111</v>
      </c>
      <c r="B113" s="90"/>
      <c r="C113" s="78"/>
      <c r="D113" s="163"/>
      <c r="E113" s="163"/>
      <c r="F113" s="90"/>
      <c r="G113" s="412"/>
      <c r="H113" s="129">
        <f t="shared" si="4"/>
        <v>0</v>
      </c>
    </row>
    <row r="114" spans="1:8" ht="33" customHeight="1">
      <c r="A114" s="89">
        <v>112</v>
      </c>
      <c r="B114" s="90"/>
      <c r="C114" s="78"/>
      <c r="D114" s="163"/>
      <c r="E114" s="163"/>
      <c r="F114" s="90"/>
      <c r="G114" s="412"/>
      <c r="H114" s="129">
        <f t="shared" si="4"/>
        <v>0</v>
      </c>
    </row>
    <row r="115" spans="1:8" ht="33" customHeight="1">
      <c r="A115" s="89">
        <v>113</v>
      </c>
      <c r="B115" s="90"/>
      <c r="C115" s="78"/>
      <c r="D115" s="163"/>
      <c r="E115" s="163"/>
      <c r="F115" s="90"/>
      <c r="G115" s="412"/>
      <c r="H115" s="129">
        <f t="shared" si="4"/>
        <v>0</v>
      </c>
    </row>
    <row r="116" spans="1:8" ht="33" customHeight="1">
      <c r="A116" s="89">
        <v>114</v>
      </c>
      <c r="B116" s="90"/>
      <c r="C116" s="78"/>
      <c r="D116" s="163"/>
      <c r="E116" s="163"/>
      <c r="F116" s="90"/>
      <c r="G116" s="412"/>
      <c r="H116" s="129">
        <f t="shared" si="4"/>
        <v>0</v>
      </c>
    </row>
    <row r="117" spans="1:8" ht="33" customHeight="1">
      <c r="A117" s="89">
        <v>115</v>
      </c>
      <c r="B117" s="90"/>
      <c r="C117" s="78"/>
      <c r="D117" s="163"/>
      <c r="E117" s="163"/>
      <c r="F117" s="90"/>
      <c r="G117" s="412"/>
      <c r="H117" s="129">
        <f t="shared" si="4"/>
        <v>0</v>
      </c>
    </row>
    <row r="118" spans="1:8" ht="33" customHeight="1">
      <c r="A118" s="89">
        <v>116</v>
      </c>
      <c r="B118" s="90"/>
      <c r="C118" s="78"/>
      <c r="D118" s="163"/>
      <c r="E118" s="163"/>
      <c r="F118" s="90"/>
      <c r="G118" s="412"/>
      <c r="H118" s="129">
        <f t="shared" si="4"/>
        <v>0</v>
      </c>
    </row>
    <row r="119" spans="1:8" ht="33" customHeight="1">
      <c r="A119" s="89">
        <v>117</v>
      </c>
      <c r="B119" s="90"/>
      <c r="C119" s="78"/>
      <c r="D119" s="163"/>
      <c r="E119" s="163"/>
      <c r="F119" s="90"/>
      <c r="G119" s="412"/>
      <c r="H119" s="129">
        <f t="shared" si="4"/>
        <v>0</v>
      </c>
    </row>
    <row r="120" spans="1:8" ht="33" customHeight="1">
      <c r="A120" s="89">
        <v>118</v>
      </c>
      <c r="B120" s="90"/>
      <c r="C120" s="78"/>
      <c r="D120" s="163"/>
      <c r="E120" s="163"/>
      <c r="F120" s="90"/>
      <c r="G120" s="412"/>
      <c r="H120" s="129">
        <f t="shared" si="4"/>
        <v>0</v>
      </c>
    </row>
    <row r="121" spans="1:8" ht="33" customHeight="1">
      <c r="A121" s="89">
        <v>119</v>
      </c>
      <c r="B121" s="90"/>
      <c r="C121" s="78"/>
      <c r="D121" s="163"/>
      <c r="E121" s="163"/>
      <c r="F121" s="90"/>
      <c r="G121" s="412"/>
      <c r="H121" s="129">
        <f t="shared" si="4"/>
        <v>0</v>
      </c>
    </row>
    <row r="122" spans="1:8" ht="33" customHeight="1">
      <c r="A122" s="89">
        <v>120</v>
      </c>
      <c r="B122" s="90"/>
      <c r="C122" s="78"/>
      <c r="D122" s="163"/>
      <c r="E122" s="163"/>
      <c r="F122" s="90"/>
      <c r="G122" s="412"/>
      <c r="H122" s="129">
        <f t="shared" si="4"/>
        <v>0</v>
      </c>
    </row>
    <row r="123" spans="1:8" ht="33" customHeight="1">
      <c r="A123" s="89">
        <v>121</v>
      </c>
      <c r="B123" s="90"/>
      <c r="C123" s="78"/>
      <c r="D123" s="163"/>
      <c r="E123" s="163"/>
      <c r="F123" s="90"/>
      <c r="G123" s="412"/>
      <c r="H123" s="129">
        <f t="shared" si="4"/>
        <v>0</v>
      </c>
    </row>
    <row r="124" spans="1:8" ht="33" customHeight="1">
      <c r="A124" s="89">
        <v>122</v>
      </c>
      <c r="B124" s="90"/>
      <c r="C124" s="78"/>
      <c r="D124" s="163"/>
      <c r="E124" s="163"/>
      <c r="F124" s="90"/>
      <c r="G124" s="412"/>
      <c r="H124" s="129">
        <f t="shared" si="4"/>
        <v>0</v>
      </c>
    </row>
    <row r="125" spans="1:8" ht="33" customHeight="1">
      <c r="A125" s="89">
        <v>123</v>
      </c>
      <c r="B125" s="90"/>
      <c r="C125" s="78"/>
      <c r="D125" s="163"/>
      <c r="E125" s="163"/>
      <c r="F125" s="90"/>
      <c r="G125" s="412"/>
      <c r="H125" s="129">
        <f t="shared" si="4"/>
        <v>0</v>
      </c>
    </row>
    <row r="126" spans="1:8" ht="33" customHeight="1">
      <c r="A126" s="89">
        <v>124</v>
      </c>
      <c r="B126" s="90"/>
      <c r="C126" s="78"/>
      <c r="D126" s="163"/>
      <c r="E126" s="163"/>
      <c r="F126" s="90"/>
      <c r="G126" s="412"/>
      <c r="H126" s="129">
        <f t="shared" si="4"/>
        <v>0</v>
      </c>
    </row>
    <row r="127" spans="1:8" ht="33" customHeight="1">
      <c r="A127" s="89">
        <v>125</v>
      </c>
      <c r="B127" s="90"/>
      <c r="C127" s="78"/>
      <c r="D127" s="163"/>
      <c r="E127" s="163"/>
      <c r="F127" s="90"/>
      <c r="G127" s="412"/>
      <c r="H127" s="129">
        <f t="shared" si="4"/>
        <v>0</v>
      </c>
    </row>
    <row r="128" spans="1:8" ht="33" customHeight="1">
      <c r="A128" s="89">
        <v>126</v>
      </c>
      <c r="B128" s="90"/>
      <c r="C128" s="78"/>
      <c r="D128" s="163"/>
      <c r="E128" s="163"/>
      <c r="F128" s="90"/>
      <c r="G128" s="412"/>
      <c r="H128" s="129">
        <f t="shared" si="4"/>
        <v>0</v>
      </c>
    </row>
    <row r="129" spans="1:8" ht="33" customHeight="1">
      <c r="A129" s="89">
        <v>127</v>
      </c>
      <c r="B129" s="90"/>
      <c r="C129" s="78"/>
      <c r="D129" s="163"/>
      <c r="E129" s="163"/>
      <c r="F129" s="90"/>
      <c r="G129" s="412"/>
      <c r="H129" s="129">
        <f t="shared" si="4"/>
        <v>0</v>
      </c>
    </row>
    <row r="130" spans="1:8" ht="33" customHeight="1">
      <c r="A130" s="89">
        <v>128</v>
      </c>
      <c r="B130" s="90"/>
      <c r="C130" s="78"/>
      <c r="D130" s="163"/>
      <c r="E130" s="163"/>
      <c r="F130" s="90"/>
      <c r="G130" s="412"/>
      <c r="H130" s="129">
        <f t="shared" si="4"/>
        <v>0</v>
      </c>
    </row>
    <row r="131" spans="1:8" ht="33" customHeight="1">
      <c r="A131" s="89">
        <v>129</v>
      </c>
      <c r="B131" s="90"/>
      <c r="C131" s="78"/>
      <c r="D131" s="163"/>
      <c r="E131" s="163"/>
      <c r="F131" s="90"/>
      <c r="G131" s="412"/>
      <c r="H131" s="129">
        <f t="shared" si="4"/>
        <v>0</v>
      </c>
    </row>
    <row r="132" spans="1:8" ht="33" customHeight="1">
      <c r="A132" s="89">
        <v>130</v>
      </c>
      <c r="B132" s="90"/>
      <c r="C132" s="78"/>
      <c r="D132" s="163"/>
      <c r="E132" s="163"/>
      <c r="F132" s="90"/>
      <c r="G132" s="412"/>
      <c r="H132" s="129">
        <f t="shared" ref="H132:H195" si="5">IFERROR((DATEDIF(D132,E132,"M")+1)*C132,0)</f>
        <v>0</v>
      </c>
    </row>
    <row r="133" spans="1:8" ht="33" customHeight="1">
      <c r="A133" s="89">
        <v>131</v>
      </c>
      <c r="B133" s="90"/>
      <c r="C133" s="78"/>
      <c r="D133" s="163"/>
      <c r="E133" s="163"/>
      <c r="F133" s="90"/>
      <c r="G133" s="412"/>
      <c r="H133" s="129">
        <f t="shared" si="5"/>
        <v>0</v>
      </c>
    </row>
    <row r="134" spans="1:8" ht="33" customHeight="1">
      <c r="A134" s="89">
        <v>132</v>
      </c>
      <c r="B134" s="90"/>
      <c r="C134" s="78"/>
      <c r="D134" s="163"/>
      <c r="E134" s="163"/>
      <c r="F134" s="90"/>
      <c r="G134" s="412"/>
      <c r="H134" s="129">
        <f t="shared" si="5"/>
        <v>0</v>
      </c>
    </row>
    <row r="135" spans="1:8" ht="33" customHeight="1">
      <c r="A135" s="89">
        <v>133</v>
      </c>
      <c r="B135" s="90"/>
      <c r="C135" s="78"/>
      <c r="D135" s="163"/>
      <c r="E135" s="163"/>
      <c r="F135" s="90"/>
      <c r="G135" s="412"/>
      <c r="H135" s="129">
        <f t="shared" si="5"/>
        <v>0</v>
      </c>
    </row>
    <row r="136" spans="1:8" ht="33" customHeight="1">
      <c r="A136" s="89">
        <v>134</v>
      </c>
      <c r="B136" s="90"/>
      <c r="C136" s="78"/>
      <c r="D136" s="163"/>
      <c r="E136" s="163"/>
      <c r="F136" s="90"/>
      <c r="G136" s="412"/>
      <c r="H136" s="129">
        <f t="shared" si="5"/>
        <v>0</v>
      </c>
    </row>
    <row r="137" spans="1:8" ht="33" customHeight="1">
      <c r="A137" s="89">
        <v>135</v>
      </c>
      <c r="B137" s="90"/>
      <c r="C137" s="78"/>
      <c r="D137" s="163"/>
      <c r="E137" s="163"/>
      <c r="F137" s="90"/>
      <c r="G137" s="412"/>
      <c r="H137" s="129">
        <f t="shared" si="5"/>
        <v>0</v>
      </c>
    </row>
    <row r="138" spans="1:8" ht="33" customHeight="1">
      <c r="A138" s="89">
        <v>136</v>
      </c>
      <c r="B138" s="90"/>
      <c r="C138" s="78"/>
      <c r="D138" s="163"/>
      <c r="E138" s="163"/>
      <c r="F138" s="90"/>
      <c r="G138" s="412"/>
      <c r="H138" s="129">
        <f t="shared" si="5"/>
        <v>0</v>
      </c>
    </row>
    <row r="139" spans="1:8" ht="33" customHeight="1">
      <c r="A139" s="89">
        <v>137</v>
      </c>
      <c r="B139" s="90"/>
      <c r="C139" s="78"/>
      <c r="D139" s="163"/>
      <c r="E139" s="163"/>
      <c r="F139" s="90"/>
      <c r="G139" s="412"/>
      <c r="H139" s="129">
        <f t="shared" si="5"/>
        <v>0</v>
      </c>
    </row>
    <row r="140" spans="1:8" ht="33" customHeight="1">
      <c r="A140" s="89">
        <v>138</v>
      </c>
      <c r="B140" s="90"/>
      <c r="C140" s="78"/>
      <c r="D140" s="163"/>
      <c r="E140" s="163"/>
      <c r="F140" s="90"/>
      <c r="G140" s="412"/>
      <c r="H140" s="129">
        <f t="shared" si="5"/>
        <v>0</v>
      </c>
    </row>
    <row r="141" spans="1:8" ht="33" customHeight="1">
      <c r="A141" s="89">
        <v>139</v>
      </c>
      <c r="B141" s="90"/>
      <c r="C141" s="78"/>
      <c r="D141" s="163"/>
      <c r="E141" s="163"/>
      <c r="F141" s="90"/>
      <c r="G141" s="412"/>
      <c r="H141" s="129">
        <f t="shared" si="5"/>
        <v>0</v>
      </c>
    </row>
    <row r="142" spans="1:8" ht="33" customHeight="1">
      <c r="A142" s="89">
        <v>140</v>
      </c>
      <c r="B142" s="90"/>
      <c r="C142" s="78"/>
      <c r="D142" s="163"/>
      <c r="E142" s="163"/>
      <c r="F142" s="90"/>
      <c r="G142" s="412"/>
      <c r="H142" s="129">
        <f t="shared" si="5"/>
        <v>0</v>
      </c>
    </row>
    <row r="143" spans="1:8" ht="33" customHeight="1">
      <c r="A143" s="89">
        <v>141</v>
      </c>
      <c r="B143" s="90"/>
      <c r="C143" s="78"/>
      <c r="D143" s="163"/>
      <c r="E143" s="163"/>
      <c r="F143" s="90"/>
      <c r="G143" s="412"/>
      <c r="H143" s="129">
        <f t="shared" si="5"/>
        <v>0</v>
      </c>
    </row>
    <row r="144" spans="1:8" ht="33" customHeight="1">
      <c r="A144" s="89">
        <v>142</v>
      </c>
      <c r="B144" s="90"/>
      <c r="C144" s="78"/>
      <c r="D144" s="163"/>
      <c r="E144" s="163"/>
      <c r="F144" s="90"/>
      <c r="G144" s="412"/>
      <c r="H144" s="129">
        <f t="shared" si="5"/>
        <v>0</v>
      </c>
    </row>
    <row r="145" spans="1:8" ht="33" customHeight="1">
      <c r="A145" s="89">
        <v>143</v>
      </c>
      <c r="B145" s="90"/>
      <c r="C145" s="78"/>
      <c r="D145" s="163"/>
      <c r="E145" s="163"/>
      <c r="F145" s="90"/>
      <c r="G145" s="412"/>
      <c r="H145" s="129">
        <f t="shared" si="5"/>
        <v>0</v>
      </c>
    </row>
    <row r="146" spans="1:8" ht="33" customHeight="1">
      <c r="A146" s="89">
        <v>144</v>
      </c>
      <c r="B146" s="90"/>
      <c r="C146" s="78"/>
      <c r="D146" s="163"/>
      <c r="E146" s="163"/>
      <c r="F146" s="90"/>
      <c r="G146" s="412"/>
      <c r="H146" s="129">
        <f t="shared" si="5"/>
        <v>0</v>
      </c>
    </row>
    <row r="147" spans="1:8" ht="33" customHeight="1">
      <c r="A147" s="89">
        <v>145</v>
      </c>
      <c r="B147" s="90"/>
      <c r="C147" s="78"/>
      <c r="D147" s="163"/>
      <c r="E147" s="163"/>
      <c r="F147" s="90"/>
      <c r="G147" s="412"/>
      <c r="H147" s="129">
        <f t="shared" si="5"/>
        <v>0</v>
      </c>
    </row>
    <row r="148" spans="1:8" ht="33" customHeight="1">
      <c r="A148" s="89">
        <v>146</v>
      </c>
      <c r="B148" s="90"/>
      <c r="C148" s="78"/>
      <c r="D148" s="163"/>
      <c r="E148" s="163"/>
      <c r="F148" s="90"/>
      <c r="G148" s="412"/>
      <c r="H148" s="129">
        <f t="shared" si="5"/>
        <v>0</v>
      </c>
    </row>
    <row r="149" spans="1:8" ht="33" customHeight="1">
      <c r="A149" s="89">
        <v>147</v>
      </c>
      <c r="B149" s="90"/>
      <c r="C149" s="78"/>
      <c r="D149" s="163"/>
      <c r="E149" s="163"/>
      <c r="F149" s="90"/>
      <c r="G149" s="412"/>
      <c r="H149" s="129">
        <f t="shared" si="5"/>
        <v>0</v>
      </c>
    </row>
    <row r="150" spans="1:8" ht="33" customHeight="1">
      <c r="A150" s="89">
        <v>148</v>
      </c>
      <c r="B150" s="90"/>
      <c r="C150" s="78"/>
      <c r="D150" s="163"/>
      <c r="E150" s="163"/>
      <c r="F150" s="90"/>
      <c r="G150" s="412"/>
      <c r="H150" s="129">
        <f t="shared" si="5"/>
        <v>0</v>
      </c>
    </row>
    <row r="151" spans="1:8" ht="33" customHeight="1">
      <c r="A151" s="89">
        <v>149</v>
      </c>
      <c r="B151" s="90"/>
      <c r="C151" s="78"/>
      <c r="D151" s="163"/>
      <c r="E151" s="163"/>
      <c r="F151" s="90"/>
      <c r="G151" s="412"/>
      <c r="H151" s="129">
        <f t="shared" si="5"/>
        <v>0</v>
      </c>
    </row>
    <row r="152" spans="1:8" ht="33" customHeight="1">
      <c r="A152" s="89">
        <v>150</v>
      </c>
      <c r="B152" s="90"/>
      <c r="C152" s="78"/>
      <c r="D152" s="163"/>
      <c r="E152" s="163"/>
      <c r="F152" s="90"/>
      <c r="G152" s="412"/>
      <c r="H152" s="129">
        <f t="shared" si="5"/>
        <v>0</v>
      </c>
    </row>
    <row r="153" spans="1:8" ht="33" customHeight="1">
      <c r="A153" s="89">
        <v>151</v>
      </c>
      <c r="B153" s="90"/>
      <c r="C153" s="78"/>
      <c r="D153" s="163"/>
      <c r="E153" s="163"/>
      <c r="F153" s="90"/>
      <c r="G153" s="412"/>
      <c r="H153" s="129">
        <f t="shared" si="5"/>
        <v>0</v>
      </c>
    </row>
    <row r="154" spans="1:8" ht="33" customHeight="1">
      <c r="A154" s="89">
        <v>152</v>
      </c>
      <c r="B154" s="90"/>
      <c r="C154" s="78"/>
      <c r="D154" s="163"/>
      <c r="E154" s="163"/>
      <c r="F154" s="90"/>
      <c r="G154" s="412"/>
      <c r="H154" s="129">
        <f t="shared" si="5"/>
        <v>0</v>
      </c>
    </row>
    <row r="155" spans="1:8" ht="33" customHeight="1">
      <c r="A155" s="89">
        <v>153</v>
      </c>
      <c r="B155" s="90"/>
      <c r="C155" s="78"/>
      <c r="D155" s="163"/>
      <c r="E155" s="163"/>
      <c r="F155" s="90"/>
      <c r="G155" s="412"/>
      <c r="H155" s="129">
        <f t="shared" si="5"/>
        <v>0</v>
      </c>
    </row>
    <row r="156" spans="1:8" ht="33" customHeight="1">
      <c r="A156" s="89">
        <v>154</v>
      </c>
      <c r="B156" s="90"/>
      <c r="C156" s="78"/>
      <c r="D156" s="163"/>
      <c r="E156" s="163"/>
      <c r="F156" s="90"/>
      <c r="G156" s="412"/>
      <c r="H156" s="129">
        <f t="shared" si="5"/>
        <v>0</v>
      </c>
    </row>
    <row r="157" spans="1:8" ht="33" customHeight="1">
      <c r="A157" s="89">
        <v>155</v>
      </c>
      <c r="B157" s="90"/>
      <c r="C157" s="78"/>
      <c r="D157" s="163"/>
      <c r="E157" s="163"/>
      <c r="F157" s="90"/>
      <c r="G157" s="412"/>
      <c r="H157" s="129">
        <f t="shared" si="5"/>
        <v>0</v>
      </c>
    </row>
    <row r="158" spans="1:8" ht="33" customHeight="1">
      <c r="A158" s="89">
        <v>156</v>
      </c>
      <c r="B158" s="90"/>
      <c r="C158" s="78"/>
      <c r="D158" s="163"/>
      <c r="E158" s="163"/>
      <c r="F158" s="90"/>
      <c r="G158" s="412"/>
      <c r="H158" s="129">
        <f t="shared" si="5"/>
        <v>0</v>
      </c>
    </row>
    <row r="159" spans="1:8" ht="33" customHeight="1">
      <c r="A159" s="89">
        <v>157</v>
      </c>
      <c r="B159" s="90"/>
      <c r="C159" s="78"/>
      <c r="D159" s="163"/>
      <c r="E159" s="163"/>
      <c r="F159" s="90"/>
      <c r="G159" s="412"/>
      <c r="H159" s="129">
        <f t="shared" si="5"/>
        <v>0</v>
      </c>
    </row>
    <row r="160" spans="1:8" ht="33" customHeight="1">
      <c r="A160" s="89">
        <v>158</v>
      </c>
      <c r="B160" s="90"/>
      <c r="C160" s="78"/>
      <c r="D160" s="163"/>
      <c r="E160" s="163"/>
      <c r="F160" s="90"/>
      <c r="G160" s="412"/>
      <c r="H160" s="129">
        <f t="shared" si="5"/>
        <v>0</v>
      </c>
    </row>
    <row r="161" spans="1:8" ht="33" customHeight="1">
      <c r="A161" s="89">
        <v>159</v>
      </c>
      <c r="B161" s="90"/>
      <c r="C161" s="78"/>
      <c r="D161" s="163"/>
      <c r="E161" s="163"/>
      <c r="F161" s="90"/>
      <c r="G161" s="412"/>
      <c r="H161" s="129">
        <f t="shared" si="5"/>
        <v>0</v>
      </c>
    </row>
    <row r="162" spans="1:8" ht="33" customHeight="1">
      <c r="A162" s="89">
        <v>160</v>
      </c>
      <c r="B162" s="90"/>
      <c r="C162" s="78"/>
      <c r="D162" s="163"/>
      <c r="E162" s="163"/>
      <c r="F162" s="90"/>
      <c r="G162" s="412"/>
      <c r="H162" s="129">
        <f t="shared" si="5"/>
        <v>0</v>
      </c>
    </row>
    <row r="163" spans="1:8" ht="33" customHeight="1">
      <c r="A163" s="89">
        <v>161</v>
      </c>
      <c r="B163" s="90"/>
      <c r="C163" s="78"/>
      <c r="D163" s="163"/>
      <c r="E163" s="163"/>
      <c r="F163" s="90"/>
      <c r="G163" s="412"/>
      <c r="H163" s="129">
        <f t="shared" si="5"/>
        <v>0</v>
      </c>
    </row>
    <row r="164" spans="1:8" ht="33" customHeight="1">
      <c r="A164" s="89">
        <v>162</v>
      </c>
      <c r="B164" s="90"/>
      <c r="C164" s="78"/>
      <c r="D164" s="163"/>
      <c r="E164" s="163"/>
      <c r="F164" s="90"/>
      <c r="G164" s="412"/>
      <c r="H164" s="129">
        <f t="shared" si="5"/>
        <v>0</v>
      </c>
    </row>
    <row r="165" spans="1:8" ht="33" customHeight="1">
      <c r="A165" s="89">
        <v>163</v>
      </c>
      <c r="B165" s="90"/>
      <c r="C165" s="78"/>
      <c r="D165" s="163"/>
      <c r="E165" s="163"/>
      <c r="F165" s="90"/>
      <c r="G165" s="412"/>
      <c r="H165" s="129">
        <f t="shared" si="5"/>
        <v>0</v>
      </c>
    </row>
    <row r="166" spans="1:8" ht="33" customHeight="1">
      <c r="A166" s="89">
        <v>164</v>
      </c>
      <c r="B166" s="90"/>
      <c r="C166" s="78"/>
      <c r="D166" s="163"/>
      <c r="E166" s="163"/>
      <c r="F166" s="90"/>
      <c r="G166" s="412"/>
      <c r="H166" s="129">
        <f t="shared" si="5"/>
        <v>0</v>
      </c>
    </row>
    <row r="167" spans="1:8" ht="33" customHeight="1">
      <c r="A167" s="89">
        <v>165</v>
      </c>
      <c r="B167" s="90"/>
      <c r="C167" s="78"/>
      <c r="D167" s="163"/>
      <c r="E167" s="163"/>
      <c r="F167" s="90"/>
      <c r="G167" s="412"/>
      <c r="H167" s="129">
        <f t="shared" si="5"/>
        <v>0</v>
      </c>
    </row>
    <row r="168" spans="1:8" ht="33" customHeight="1">
      <c r="A168" s="89">
        <v>166</v>
      </c>
      <c r="B168" s="90"/>
      <c r="C168" s="78"/>
      <c r="D168" s="163"/>
      <c r="E168" s="163"/>
      <c r="F168" s="90"/>
      <c r="G168" s="412"/>
      <c r="H168" s="129">
        <f t="shared" si="5"/>
        <v>0</v>
      </c>
    </row>
    <row r="169" spans="1:8" ht="33" customHeight="1">
      <c r="A169" s="89">
        <v>167</v>
      </c>
      <c r="B169" s="90"/>
      <c r="C169" s="78"/>
      <c r="D169" s="163"/>
      <c r="E169" s="163"/>
      <c r="F169" s="90"/>
      <c r="G169" s="412"/>
      <c r="H169" s="129">
        <f t="shared" si="5"/>
        <v>0</v>
      </c>
    </row>
    <row r="170" spans="1:8" ht="33" customHeight="1">
      <c r="A170" s="89">
        <v>168</v>
      </c>
      <c r="B170" s="90"/>
      <c r="C170" s="78"/>
      <c r="D170" s="163"/>
      <c r="E170" s="163"/>
      <c r="F170" s="90"/>
      <c r="G170" s="412"/>
      <c r="H170" s="129">
        <f t="shared" si="5"/>
        <v>0</v>
      </c>
    </row>
    <row r="171" spans="1:8" ht="33" customHeight="1">
      <c r="A171" s="89">
        <v>169</v>
      </c>
      <c r="B171" s="90"/>
      <c r="C171" s="78"/>
      <c r="D171" s="163"/>
      <c r="E171" s="163"/>
      <c r="F171" s="90"/>
      <c r="G171" s="412"/>
      <c r="H171" s="129">
        <f t="shared" si="5"/>
        <v>0</v>
      </c>
    </row>
    <row r="172" spans="1:8" ht="33" customHeight="1">
      <c r="A172" s="89">
        <v>170</v>
      </c>
      <c r="B172" s="90"/>
      <c r="C172" s="78"/>
      <c r="D172" s="163"/>
      <c r="E172" s="163"/>
      <c r="F172" s="90"/>
      <c r="G172" s="412"/>
      <c r="H172" s="129">
        <f t="shared" si="5"/>
        <v>0</v>
      </c>
    </row>
    <row r="173" spans="1:8" ht="33" customHeight="1">
      <c r="A173" s="89">
        <v>171</v>
      </c>
      <c r="B173" s="90"/>
      <c r="C173" s="78"/>
      <c r="D173" s="163"/>
      <c r="E173" s="163"/>
      <c r="F173" s="90"/>
      <c r="G173" s="412"/>
      <c r="H173" s="129">
        <f t="shared" si="5"/>
        <v>0</v>
      </c>
    </row>
    <row r="174" spans="1:8" ht="33" customHeight="1">
      <c r="A174" s="89">
        <v>172</v>
      </c>
      <c r="B174" s="90"/>
      <c r="C174" s="78"/>
      <c r="D174" s="163"/>
      <c r="E174" s="163"/>
      <c r="F174" s="90"/>
      <c r="G174" s="412"/>
      <c r="H174" s="129">
        <f t="shared" si="5"/>
        <v>0</v>
      </c>
    </row>
    <row r="175" spans="1:8" ht="33" customHeight="1">
      <c r="A175" s="89">
        <v>173</v>
      </c>
      <c r="B175" s="90"/>
      <c r="C175" s="78"/>
      <c r="D175" s="163"/>
      <c r="E175" s="163"/>
      <c r="F175" s="90"/>
      <c r="G175" s="412"/>
      <c r="H175" s="129">
        <f t="shared" si="5"/>
        <v>0</v>
      </c>
    </row>
    <row r="176" spans="1:8" ht="33" customHeight="1">
      <c r="A176" s="89">
        <v>174</v>
      </c>
      <c r="B176" s="90"/>
      <c r="C176" s="78"/>
      <c r="D176" s="163"/>
      <c r="E176" s="163"/>
      <c r="F176" s="90"/>
      <c r="G176" s="412"/>
      <c r="H176" s="129">
        <f t="shared" si="5"/>
        <v>0</v>
      </c>
    </row>
    <row r="177" spans="1:8" ht="33" customHeight="1">
      <c r="A177" s="89">
        <v>175</v>
      </c>
      <c r="B177" s="90"/>
      <c r="C177" s="78"/>
      <c r="D177" s="163"/>
      <c r="E177" s="163"/>
      <c r="F177" s="90"/>
      <c r="G177" s="412"/>
      <c r="H177" s="129">
        <f t="shared" si="5"/>
        <v>0</v>
      </c>
    </row>
    <row r="178" spans="1:8" ht="33" customHeight="1">
      <c r="A178" s="89">
        <v>176</v>
      </c>
      <c r="B178" s="90"/>
      <c r="C178" s="78"/>
      <c r="D178" s="163"/>
      <c r="E178" s="163"/>
      <c r="F178" s="90"/>
      <c r="G178" s="412"/>
      <c r="H178" s="129">
        <f t="shared" si="5"/>
        <v>0</v>
      </c>
    </row>
    <row r="179" spans="1:8" ht="33" customHeight="1">
      <c r="A179" s="89">
        <v>177</v>
      </c>
      <c r="B179" s="90"/>
      <c r="C179" s="78"/>
      <c r="D179" s="163"/>
      <c r="E179" s="163"/>
      <c r="F179" s="90"/>
      <c r="G179" s="412"/>
      <c r="H179" s="129">
        <f t="shared" si="5"/>
        <v>0</v>
      </c>
    </row>
    <row r="180" spans="1:8" ht="33" customHeight="1">
      <c r="A180" s="89">
        <v>178</v>
      </c>
      <c r="B180" s="90"/>
      <c r="C180" s="78"/>
      <c r="D180" s="163"/>
      <c r="E180" s="163"/>
      <c r="F180" s="90"/>
      <c r="G180" s="412"/>
      <c r="H180" s="129">
        <f t="shared" si="5"/>
        <v>0</v>
      </c>
    </row>
    <row r="181" spans="1:8" ht="33" customHeight="1">
      <c r="A181" s="89">
        <v>179</v>
      </c>
      <c r="B181" s="90"/>
      <c r="C181" s="78"/>
      <c r="D181" s="163"/>
      <c r="E181" s="163"/>
      <c r="F181" s="90"/>
      <c r="G181" s="412"/>
      <c r="H181" s="129">
        <f t="shared" si="5"/>
        <v>0</v>
      </c>
    </row>
    <row r="182" spans="1:8" ht="33" customHeight="1">
      <c r="A182" s="89">
        <v>180</v>
      </c>
      <c r="B182" s="90"/>
      <c r="C182" s="78"/>
      <c r="D182" s="163"/>
      <c r="E182" s="163"/>
      <c r="F182" s="90"/>
      <c r="G182" s="412"/>
      <c r="H182" s="129">
        <f t="shared" si="5"/>
        <v>0</v>
      </c>
    </row>
    <row r="183" spans="1:8" ht="33" customHeight="1">
      <c r="A183" s="89">
        <v>181</v>
      </c>
      <c r="B183" s="90"/>
      <c r="C183" s="78"/>
      <c r="D183" s="163"/>
      <c r="E183" s="163"/>
      <c r="F183" s="90"/>
      <c r="G183" s="412"/>
      <c r="H183" s="129">
        <f t="shared" si="5"/>
        <v>0</v>
      </c>
    </row>
    <row r="184" spans="1:8" ht="33" customHeight="1">
      <c r="A184" s="89">
        <v>182</v>
      </c>
      <c r="B184" s="90"/>
      <c r="C184" s="78"/>
      <c r="D184" s="163"/>
      <c r="E184" s="163"/>
      <c r="F184" s="90"/>
      <c r="G184" s="412"/>
      <c r="H184" s="129">
        <f t="shared" si="5"/>
        <v>0</v>
      </c>
    </row>
    <row r="185" spans="1:8" ht="33" customHeight="1">
      <c r="A185" s="89">
        <v>183</v>
      </c>
      <c r="B185" s="90"/>
      <c r="C185" s="78"/>
      <c r="D185" s="163"/>
      <c r="E185" s="163"/>
      <c r="F185" s="90"/>
      <c r="G185" s="412"/>
      <c r="H185" s="129">
        <f t="shared" si="5"/>
        <v>0</v>
      </c>
    </row>
    <row r="186" spans="1:8" ht="33" customHeight="1">
      <c r="A186" s="89">
        <v>184</v>
      </c>
      <c r="B186" s="90"/>
      <c r="C186" s="78"/>
      <c r="D186" s="163"/>
      <c r="E186" s="163"/>
      <c r="F186" s="90"/>
      <c r="G186" s="412"/>
      <c r="H186" s="129">
        <f t="shared" si="5"/>
        <v>0</v>
      </c>
    </row>
    <row r="187" spans="1:8" ht="33" customHeight="1">
      <c r="A187" s="89">
        <v>185</v>
      </c>
      <c r="B187" s="90"/>
      <c r="C187" s="78"/>
      <c r="D187" s="163"/>
      <c r="E187" s="163"/>
      <c r="F187" s="90"/>
      <c r="G187" s="412"/>
      <c r="H187" s="129">
        <f t="shared" si="5"/>
        <v>0</v>
      </c>
    </row>
    <row r="188" spans="1:8" ht="33" customHeight="1">
      <c r="A188" s="89">
        <v>186</v>
      </c>
      <c r="B188" s="90"/>
      <c r="C188" s="78"/>
      <c r="D188" s="163"/>
      <c r="E188" s="163"/>
      <c r="F188" s="90"/>
      <c r="G188" s="412"/>
      <c r="H188" s="129">
        <f t="shared" si="5"/>
        <v>0</v>
      </c>
    </row>
    <row r="189" spans="1:8" ht="33" customHeight="1">
      <c r="A189" s="89">
        <v>187</v>
      </c>
      <c r="B189" s="90"/>
      <c r="C189" s="78"/>
      <c r="D189" s="163"/>
      <c r="E189" s="163"/>
      <c r="F189" s="90"/>
      <c r="G189" s="412"/>
      <c r="H189" s="129">
        <f t="shared" si="5"/>
        <v>0</v>
      </c>
    </row>
    <row r="190" spans="1:8" ht="33" customHeight="1">
      <c r="A190" s="89">
        <v>188</v>
      </c>
      <c r="B190" s="90"/>
      <c r="C190" s="78"/>
      <c r="D190" s="163"/>
      <c r="E190" s="163"/>
      <c r="F190" s="90"/>
      <c r="G190" s="412"/>
      <c r="H190" s="129">
        <f t="shared" si="5"/>
        <v>0</v>
      </c>
    </row>
    <row r="191" spans="1:8" ht="33" customHeight="1">
      <c r="A191" s="89">
        <v>189</v>
      </c>
      <c r="B191" s="90"/>
      <c r="C191" s="78"/>
      <c r="D191" s="163"/>
      <c r="E191" s="163"/>
      <c r="F191" s="90"/>
      <c r="G191" s="412"/>
      <c r="H191" s="129">
        <f t="shared" si="5"/>
        <v>0</v>
      </c>
    </row>
    <row r="192" spans="1:8" ht="33" customHeight="1">
      <c r="A192" s="89">
        <v>190</v>
      </c>
      <c r="B192" s="90"/>
      <c r="C192" s="78"/>
      <c r="D192" s="163"/>
      <c r="E192" s="163"/>
      <c r="F192" s="90"/>
      <c r="G192" s="412"/>
      <c r="H192" s="129">
        <f t="shared" si="5"/>
        <v>0</v>
      </c>
    </row>
    <row r="193" spans="1:8" ht="33" customHeight="1">
      <c r="A193" s="89">
        <v>191</v>
      </c>
      <c r="B193" s="90"/>
      <c r="C193" s="78"/>
      <c r="D193" s="163"/>
      <c r="E193" s="163"/>
      <c r="F193" s="90"/>
      <c r="G193" s="412"/>
      <c r="H193" s="129">
        <f t="shared" si="5"/>
        <v>0</v>
      </c>
    </row>
    <row r="194" spans="1:8" ht="33" customHeight="1">
      <c r="A194" s="89">
        <v>192</v>
      </c>
      <c r="B194" s="90"/>
      <c r="C194" s="78"/>
      <c r="D194" s="163"/>
      <c r="E194" s="163"/>
      <c r="F194" s="90"/>
      <c r="G194" s="412"/>
      <c r="H194" s="129">
        <f t="shared" si="5"/>
        <v>0</v>
      </c>
    </row>
    <row r="195" spans="1:8" ht="33" customHeight="1">
      <c r="A195" s="89">
        <v>193</v>
      </c>
      <c r="B195" s="90"/>
      <c r="C195" s="78"/>
      <c r="D195" s="163"/>
      <c r="E195" s="163"/>
      <c r="F195" s="90"/>
      <c r="G195" s="412"/>
      <c r="H195" s="129">
        <f t="shared" si="5"/>
        <v>0</v>
      </c>
    </row>
    <row r="196" spans="1:8" ht="33" customHeight="1">
      <c r="A196" s="89">
        <v>194</v>
      </c>
      <c r="B196" s="90"/>
      <c r="C196" s="78"/>
      <c r="D196" s="163"/>
      <c r="E196" s="163"/>
      <c r="F196" s="90"/>
      <c r="G196" s="412"/>
      <c r="H196" s="129">
        <f t="shared" ref="H196:H259" si="6">IFERROR((DATEDIF(D196,E196,"M")+1)*C196,0)</f>
        <v>0</v>
      </c>
    </row>
    <row r="197" spans="1:8" ht="33" customHeight="1">
      <c r="A197" s="89">
        <v>195</v>
      </c>
      <c r="B197" s="90"/>
      <c r="C197" s="78"/>
      <c r="D197" s="163"/>
      <c r="E197" s="163"/>
      <c r="F197" s="90"/>
      <c r="G197" s="412"/>
      <c r="H197" s="129">
        <f t="shared" si="6"/>
        <v>0</v>
      </c>
    </row>
    <row r="198" spans="1:8" ht="33" customHeight="1">
      <c r="A198" s="89">
        <v>196</v>
      </c>
      <c r="B198" s="90"/>
      <c r="C198" s="78"/>
      <c r="D198" s="163"/>
      <c r="E198" s="163"/>
      <c r="F198" s="90"/>
      <c r="G198" s="412"/>
      <c r="H198" s="129">
        <f t="shared" si="6"/>
        <v>0</v>
      </c>
    </row>
    <row r="199" spans="1:8" ht="33" customHeight="1">
      <c r="A199" s="89">
        <v>197</v>
      </c>
      <c r="B199" s="90"/>
      <c r="C199" s="78"/>
      <c r="D199" s="163"/>
      <c r="E199" s="163"/>
      <c r="F199" s="90"/>
      <c r="G199" s="412"/>
      <c r="H199" s="129">
        <f t="shared" si="6"/>
        <v>0</v>
      </c>
    </row>
    <row r="200" spans="1:8" ht="33" customHeight="1">
      <c r="A200" s="89">
        <v>198</v>
      </c>
      <c r="B200" s="90"/>
      <c r="C200" s="78"/>
      <c r="D200" s="163"/>
      <c r="E200" s="163"/>
      <c r="F200" s="90"/>
      <c r="G200" s="412"/>
      <c r="H200" s="129">
        <f t="shared" si="6"/>
        <v>0</v>
      </c>
    </row>
    <row r="201" spans="1:8" ht="33" customHeight="1">
      <c r="A201" s="89">
        <v>199</v>
      </c>
      <c r="B201" s="90"/>
      <c r="C201" s="78"/>
      <c r="D201" s="163"/>
      <c r="E201" s="163"/>
      <c r="F201" s="90"/>
      <c r="G201" s="412"/>
      <c r="H201" s="129">
        <f t="shared" si="6"/>
        <v>0</v>
      </c>
    </row>
    <row r="202" spans="1:8" ht="33" customHeight="1">
      <c r="A202" s="89">
        <v>200</v>
      </c>
      <c r="B202" s="90"/>
      <c r="C202" s="78"/>
      <c r="D202" s="163"/>
      <c r="E202" s="163"/>
      <c r="F202" s="90"/>
      <c r="G202" s="412"/>
      <c r="H202" s="129">
        <f t="shared" si="6"/>
        <v>0</v>
      </c>
    </row>
    <row r="203" spans="1:8" ht="33" customHeight="1">
      <c r="A203" s="89">
        <v>201</v>
      </c>
      <c r="B203" s="90"/>
      <c r="C203" s="78"/>
      <c r="D203" s="163"/>
      <c r="E203" s="163"/>
      <c r="F203" s="90"/>
      <c r="G203" s="412"/>
      <c r="H203" s="129">
        <f t="shared" si="6"/>
        <v>0</v>
      </c>
    </row>
    <row r="204" spans="1:8" ht="33" customHeight="1">
      <c r="A204" s="89">
        <v>202</v>
      </c>
      <c r="B204" s="90"/>
      <c r="C204" s="78"/>
      <c r="D204" s="163"/>
      <c r="E204" s="163"/>
      <c r="F204" s="90"/>
      <c r="G204" s="412"/>
      <c r="H204" s="129">
        <f t="shared" si="6"/>
        <v>0</v>
      </c>
    </row>
    <row r="205" spans="1:8" ht="33" customHeight="1">
      <c r="A205" s="89">
        <v>203</v>
      </c>
      <c r="B205" s="90"/>
      <c r="C205" s="78"/>
      <c r="D205" s="163"/>
      <c r="E205" s="163"/>
      <c r="F205" s="90"/>
      <c r="G205" s="412"/>
      <c r="H205" s="129">
        <f t="shared" si="6"/>
        <v>0</v>
      </c>
    </row>
    <row r="206" spans="1:8" ht="33" customHeight="1">
      <c r="A206" s="89">
        <v>204</v>
      </c>
      <c r="B206" s="90"/>
      <c r="C206" s="78"/>
      <c r="D206" s="163"/>
      <c r="E206" s="163"/>
      <c r="F206" s="90"/>
      <c r="G206" s="412"/>
      <c r="H206" s="129">
        <f t="shared" si="6"/>
        <v>0</v>
      </c>
    </row>
    <row r="207" spans="1:8" ht="33" customHeight="1">
      <c r="A207" s="89">
        <v>205</v>
      </c>
      <c r="B207" s="90"/>
      <c r="C207" s="78"/>
      <c r="D207" s="163"/>
      <c r="E207" s="163"/>
      <c r="F207" s="90"/>
      <c r="G207" s="412"/>
      <c r="H207" s="129">
        <f t="shared" si="6"/>
        <v>0</v>
      </c>
    </row>
    <row r="208" spans="1:8" ht="33" customHeight="1">
      <c r="A208" s="89">
        <v>206</v>
      </c>
      <c r="B208" s="90"/>
      <c r="C208" s="78"/>
      <c r="D208" s="163"/>
      <c r="E208" s="163"/>
      <c r="F208" s="90"/>
      <c r="G208" s="412"/>
      <c r="H208" s="129">
        <f t="shared" si="6"/>
        <v>0</v>
      </c>
    </row>
    <row r="209" spans="1:8" ht="33" customHeight="1">
      <c r="A209" s="89">
        <v>207</v>
      </c>
      <c r="B209" s="90"/>
      <c r="C209" s="78"/>
      <c r="D209" s="163"/>
      <c r="E209" s="163"/>
      <c r="F209" s="90"/>
      <c r="G209" s="412"/>
      <c r="H209" s="129">
        <f t="shared" si="6"/>
        <v>0</v>
      </c>
    </row>
    <row r="210" spans="1:8" ht="33" customHeight="1">
      <c r="A210" s="89">
        <v>208</v>
      </c>
      <c r="B210" s="90"/>
      <c r="C210" s="78"/>
      <c r="D210" s="163"/>
      <c r="E210" s="163"/>
      <c r="F210" s="90"/>
      <c r="G210" s="412"/>
      <c r="H210" s="129">
        <f t="shared" si="6"/>
        <v>0</v>
      </c>
    </row>
    <row r="211" spans="1:8" ht="33" customHeight="1">
      <c r="A211" s="89">
        <v>209</v>
      </c>
      <c r="B211" s="90"/>
      <c r="C211" s="78"/>
      <c r="D211" s="163"/>
      <c r="E211" s="163"/>
      <c r="F211" s="90"/>
      <c r="G211" s="412"/>
      <c r="H211" s="129">
        <f t="shared" si="6"/>
        <v>0</v>
      </c>
    </row>
    <row r="212" spans="1:8" ht="33" customHeight="1">
      <c r="A212" s="89">
        <v>210</v>
      </c>
      <c r="B212" s="90"/>
      <c r="C212" s="78"/>
      <c r="D212" s="163"/>
      <c r="E212" s="163"/>
      <c r="F212" s="90"/>
      <c r="G212" s="412"/>
      <c r="H212" s="129">
        <f t="shared" si="6"/>
        <v>0</v>
      </c>
    </row>
    <row r="213" spans="1:8" ht="33" customHeight="1">
      <c r="A213" s="89">
        <v>211</v>
      </c>
      <c r="B213" s="90"/>
      <c r="C213" s="78"/>
      <c r="D213" s="163"/>
      <c r="E213" s="163"/>
      <c r="F213" s="90"/>
      <c r="G213" s="412"/>
      <c r="H213" s="129">
        <f t="shared" si="6"/>
        <v>0</v>
      </c>
    </row>
    <row r="214" spans="1:8" ht="33" customHeight="1">
      <c r="A214" s="89">
        <v>212</v>
      </c>
      <c r="B214" s="90"/>
      <c r="C214" s="78"/>
      <c r="D214" s="163"/>
      <c r="E214" s="163"/>
      <c r="F214" s="90"/>
      <c r="G214" s="412"/>
      <c r="H214" s="129">
        <f t="shared" si="6"/>
        <v>0</v>
      </c>
    </row>
    <row r="215" spans="1:8" ht="33" customHeight="1">
      <c r="A215" s="89">
        <v>213</v>
      </c>
      <c r="B215" s="90"/>
      <c r="C215" s="78"/>
      <c r="D215" s="163"/>
      <c r="E215" s="163"/>
      <c r="F215" s="90"/>
      <c r="G215" s="412"/>
      <c r="H215" s="129">
        <f t="shared" si="6"/>
        <v>0</v>
      </c>
    </row>
    <row r="216" spans="1:8" ht="33" customHeight="1">
      <c r="A216" s="89">
        <v>214</v>
      </c>
      <c r="B216" s="90"/>
      <c r="C216" s="78"/>
      <c r="D216" s="163"/>
      <c r="E216" s="163"/>
      <c r="F216" s="90"/>
      <c r="G216" s="412"/>
      <c r="H216" s="129">
        <f t="shared" si="6"/>
        <v>0</v>
      </c>
    </row>
    <row r="217" spans="1:8" ht="33" customHeight="1">
      <c r="A217" s="89">
        <v>215</v>
      </c>
      <c r="B217" s="90"/>
      <c r="C217" s="78"/>
      <c r="D217" s="163"/>
      <c r="E217" s="163"/>
      <c r="F217" s="90"/>
      <c r="G217" s="412"/>
      <c r="H217" s="129">
        <f t="shared" si="6"/>
        <v>0</v>
      </c>
    </row>
    <row r="218" spans="1:8" ht="33" customHeight="1">
      <c r="A218" s="89">
        <v>216</v>
      </c>
      <c r="B218" s="90"/>
      <c r="C218" s="78"/>
      <c r="D218" s="163"/>
      <c r="E218" s="163"/>
      <c r="F218" s="90"/>
      <c r="G218" s="412"/>
      <c r="H218" s="129">
        <f t="shared" si="6"/>
        <v>0</v>
      </c>
    </row>
    <row r="219" spans="1:8" ht="33" customHeight="1">
      <c r="A219" s="89">
        <v>217</v>
      </c>
      <c r="B219" s="90"/>
      <c r="C219" s="78"/>
      <c r="D219" s="163"/>
      <c r="E219" s="163"/>
      <c r="F219" s="90"/>
      <c r="G219" s="412"/>
      <c r="H219" s="129">
        <f t="shared" si="6"/>
        <v>0</v>
      </c>
    </row>
    <row r="220" spans="1:8" ht="33" customHeight="1">
      <c r="A220" s="89">
        <v>218</v>
      </c>
      <c r="B220" s="90"/>
      <c r="C220" s="78"/>
      <c r="D220" s="163"/>
      <c r="E220" s="163"/>
      <c r="F220" s="90"/>
      <c r="G220" s="412"/>
      <c r="H220" s="129">
        <f t="shared" si="6"/>
        <v>0</v>
      </c>
    </row>
    <row r="221" spans="1:8" ht="33" customHeight="1">
      <c r="A221" s="89">
        <v>219</v>
      </c>
      <c r="B221" s="90"/>
      <c r="C221" s="78"/>
      <c r="D221" s="163"/>
      <c r="E221" s="163"/>
      <c r="F221" s="90"/>
      <c r="G221" s="412"/>
      <c r="H221" s="129">
        <f t="shared" si="6"/>
        <v>0</v>
      </c>
    </row>
    <row r="222" spans="1:8" ht="33" customHeight="1">
      <c r="A222" s="89">
        <v>220</v>
      </c>
      <c r="B222" s="90"/>
      <c r="C222" s="78"/>
      <c r="D222" s="163"/>
      <c r="E222" s="163"/>
      <c r="F222" s="90"/>
      <c r="G222" s="412"/>
      <c r="H222" s="129">
        <f t="shared" si="6"/>
        <v>0</v>
      </c>
    </row>
    <row r="223" spans="1:8" ht="33" customHeight="1">
      <c r="A223" s="89">
        <v>221</v>
      </c>
      <c r="B223" s="90"/>
      <c r="C223" s="78"/>
      <c r="D223" s="163"/>
      <c r="E223" s="163"/>
      <c r="F223" s="90"/>
      <c r="G223" s="412"/>
      <c r="H223" s="129">
        <f t="shared" si="6"/>
        <v>0</v>
      </c>
    </row>
    <row r="224" spans="1:8" ht="33" customHeight="1">
      <c r="A224" s="89">
        <v>222</v>
      </c>
      <c r="B224" s="90"/>
      <c r="C224" s="78"/>
      <c r="D224" s="163"/>
      <c r="E224" s="163"/>
      <c r="F224" s="90"/>
      <c r="G224" s="412"/>
      <c r="H224" s="129">
        <f t="shared" si="6"/>
        <v>0</v>
      </c>
    </row>
    <row r="225" spans="1:8" ht="33" customHeight="1">
      <c r="A225" s="89">
        <v>223</v>
      </c>
      <c r="B225" s="90"/>
      <c r="C225" s="78"/>
      <c r="D225" s="163"/>
      <c r="E225" s="163"/>
      <c r="F225" s="90"/>
      <c r="G225" s="412"/>
      <c r="H225" s="129">
        <f t="shared" si="6"/>
        <v>0</v>
      </c>
    </row>
    <row r="226" spans="1:8" ht="33" customHeight="1">
      <c r="A226" s="89">
        <v>224</v>
      </c>
      <c r="B226" s="90"/>
      <c r="C226" s="78"/>
      <c r="D226" s="163"/>
      <c r="E226" s="163"/>
      <c r="F226" s="90"/>
      <c r="G226" s="412"/>
      <c r="H226" s="129">
        <f t="shared" si="6"/>
        <v>0</v>
      </c>
    </row>
    <row r="227" spans="1:8" ht="33" customHeight="1">
      <c r="A227" s="89">
        <v>225</v>
      </c>
      <c r="B227" s="90"/>
      <c r="C227" s="78"/>
      <c r="D227" s="163"/>
      <c r="E227" s="163"/>
      <c r="F227" s="90"/>
      <c r="G227" s="412"/>
      <c r="H227" s="129">
        <f t="shared" si="6"/>
        <v>0</v>
      </c>
    </row>
    <row r="228" spans="1:8" ht="33" customHeight="1">
      <c r="A228" s="89">
        <v>226</v>
      </c>
      <c r="B228" s="90"/>
      <c r="C228" s="78"/>
      <c r="D228" s="163"/>
      <c r="E228" s="163"/>
      <c r="F228" s="90"/>
      <c r="G228" s="412"/>
      <c r="H228" s="129">
        <f t="shared" si="6"/>
        <v>0</v>
      </c>
    </row>
    <row r="229" spans="1:8" ht="33" customHeight="1">
      <c r="A229" s="89">
        <v>227</v>
      </c>
      <c r="B229" s="90"/>
      <c r="C229" s="78"/>
      <c r="D229" s="163"/>
      <c r="E229" s="163"/>
      <c r="F229" s="90"/>
      <c r="G229" s="412"/>
      <c r="H229" s="129">
        <f t="shared" si="6"/>
        <v>0</v>
      </c>
    </row>
    <row r="230" spans="1:8" ht="33" customHeight="1">
      <c r="A230" s="89">
        <v>228</v>
      </c>
      <c r="B230" s="90"/>
      <c r="C230" s="78"/>
      <c r="D230" s="163"/>
      <c r="E230" s="163"/>
      <c r="F230" s="90"/>
      <c r="G230" s="412"/>
      <c r="H230" s="129">
        <f t="shared" si="6"/>
        <v>0</v>
      </c>
    </row>
    <row r="231" spans="1:8" ht="33" customHeight="1">
      <c r="A231" s="89">
        <v>229</v>
      </c>
      <c r="B231" s="90"/>
      <c r="C231" s="78"/>
      <c r="D231" s="163"/>
      <c r="E231" s="163"/>
      <c r="F231" s="90"/>
      <c r="G231" s="412"/>
      <c r="H231" s="129">
        <f t="shared" si="6"/>
        <v>0</v>
      </c>
    </row>
    <row r="232" spans="1:8" ht="33" customHeight="1">
      <c r="A232" s="89">
        <v>230</v>
      </c>
      <c r="B232" s="90"/>
      <c r="C232" s="78"/>
      <c r="D232" s="163"/>
      <c r="E232" s="163"/>
      <c r="F232" s="90"/>
      <c r="G232" s="412"/>
      <c r="H232" s="129">
        <f t="shared" si="6"/>
        <v>0</v>
      </c>
    </row>
    <row r="233" spans="1:8" ht="33" customHeight="1">
      <c r="A233" s="89">
        <v>231</v>
      </c>
      <c r="B233" s="90"/>
      <c r="C233" s="78"/>
      <c r="D233" s="163"/>
      <c r="E233" s="163"/>
      <c r="F233" s="90"/>
      <c r="G233" s="412"/>
      <c r="H233" s="129">
        <f t="shared" si="6"/>
        <v>0</v>
      </c>
    </row>
    <row r="234" spans="1:8" ht="33" customHeight="1">
      <c r="A234" s="89">
        <v>232</v>
      </c>
      <c r="B234" s="90"/>
      <c r="C234" s="78"/>
      <c r="D234" s="163"/>
      <c r="E234" s="163"/>
      <c r="F234" s="90"/>
      <c r="G234" s="412"/>
      <c r="H234" s="129">
        <f t="shared" si="6"/>
        <v>0</v>
      </c>
    </row>
    <row r="235" spans="1:8" ht="33" customHeight="1">
      <c r="A235" s="89">
        <v>233</v>
      </c>
      <c r="B235" s="90"/>
      <c r="C235" s="78"/>
      <c r="D235" s="163"/>
      <c r="E235" s="163"/>
      <c r="F235" s="90"/>
      <c r="G235" s="412"/>
      <c r="H235" s="129">
        <f t="shared" si="6"/>
        <v>0</v>
      </c>
    </row>
    <row r="236" spans="1:8" ht="33" customHeight="1">
      <c r="A236" s="89">
        <v>234</v>
      </c>
      <c r="B236" s="90"/>
      <c r="C236" s="78"/>
      <c r="D236" s="163"/>
      <c r="E236" s="163"/>
      <c r="F236" s="90"/>
      <c r="G236" s="412"/>
      <c r="H236" s="129">
        <f t="shared" si="6"/>
        <v>0</v>
      </c>
    </row>
    <row r="237" spans="1:8" ht="33" customHeight="1">
      <c r="A237" s="89">
        <v>235</v>
      </c>
      <c r="B237" s="90"/>
      <c r="C237" s="78"/>
      <c r="D237" s="163"/>
      <c r="E237" s="163"/>
      <c r="F237" s="90"/>
      <c r="G237" s="412"/>
      <c r="H237" s="129">
        <f t="shared" si="6"/>
        <v>0</v>
      </c>
    </row>
    <row r="238" spans="1:8" ht="33" customHeight="1">
      <c r="A238" s="89">
        <v>236</v>
      </c>
      <c r="B238" s="90"/>
      <c r="C238" s="78"/>
      <c r="D238" s="163"/>
      <c r="E238" s="163"/>
      <c r="F238" s="90"/>
      <c r="G238" s="412"/>
      <c r="H238" s="129">
        <f t="shared" si="6"/>
        <v>0</v>
      </c>
    </row>
    <row r="239" spans="1:8" ht="33" customHeight="1">
      <c r="A239" s="89">
        <v>237</v>
      </c>
      <c r="B239" s="90"/>
      <c r="C239" s="78"/>
      <c r="D239" s="163"/>
      <c r="E239" s="163"/>
      <c r="F239" s="90"/>
      <c r="G239" s="412"/>
      <c r="H239" s="129">
        <f t="shared" si="6"/>
        <v>0</v>
      </c>
    </row>
    <row r="240" spans="1:8" ht="33" customHeight="1">
      <c r="A240" s="89">
        <v>238</v>
      </c>
      <c r="B240" s="90"/>
      <c r="C240" s="78"/>
      <c r="D240" s="163"/>
      <c r="E240" s="163"/>
      <c r="F240" s="90"/>
      <c r="G240" s="412"/>
      <c r="H240" s="129">
        <f t="shared" si="6"/>
        <v>0</v>
      </c>
    </row>
    <row r="241" spans="1:8" ht="33" customHeight="1">
      <c r="A241" s="89">
        <v>239</v>
      </c>
      <c r="B241" s="90"/>
      <c r="C241" s="78"/>
      <c r="D241" s="163"/>
      <c r="E241" s="163"/>
      <c r="F241" s="90"/>
      <c r="G241" s="412"/>
      <c r="H241" s="129">
        <f t="shared" si="6"/>
        <v>0</v>
      </c>
    </row>
    <row r="242" spans="1:8" ht="33" customHeight="1">
      <c r="A242" s="89">
        <v>240</v>
      </c>
      <c r="B242" s="90"/>
      <c r="C242" s="78"/>
      <c r="D242" s="163"/>
      <c r="E242" s="163"/>
      <c r="F242" s="90"/>
      <c r="G242" s="412"/>
      <c r="H242" s="129">
        <f t="shared" si="6"/>
        <v>0</v>
      </c>
    </row>
    <row r="243" spans="1:8" ht="33" customHeight="1">
      <c r="A243" s="89">
        <v>241</v>
      </c>
      <c r="B243" s="90"/>
      <c r="C243" s="78"/>
      <c r="D243" s="163"/>
      <c r="E243" s="163"/>
      <c r="F243" s="90"/>
      <c r="G243" s="412"/>
      <c r="H243" s="129">
        <f t="shared" si="6"/>
        <v>0</v>
      </c>
    </row>
    <row r="244" spans="1:8" ht="33" customHeight="1">
      <c r="A244" s="89">
        <v>242</v>
      </c>
      <c r="B244" s="90"/>
      <c r="C244" s="78"/>
      <c r="D244" s="163"/>
      <c r="E244" s="163"/>
      <c r="F244" s="90"/>
      <c r="G244" s="412"/>
      <c r="H244" s="129">
        <f t="shared" si="6"/>
        <v>0</v>
      </c>
    </row>
    <row r="245" spans="1:8" ht="33" customHeight="1">
      <c r="A245" s="89">
        <v>243</v>
      </c>
      <c r="B245" s="90"/>
      <c r="C245" s="78"/>
      <c r="D245" s="163"/>
      <c r="E245" s="163"/>
      <c r="F245" s="90"/>
      <c r="G245" s="412"/>
      <c r="H245" s="129">
        <f t="shared" si="6"/>
        <v>0</v>
      </c>
    </row>
    <row r="246" spans="1:8" ht="33" customHeight="1">
      <c r="A246" s="89">
        <v>244</v>
      </c>
      <c r="B246" s="90"/>
      <c r="C246" s="78"/>
      <c r="D246" s="163"/>
      <c r="E246" s="163"/>
      <c r="F246" s="90"/>
      <c r="G246" s="412"/>
      <c r="H246" s="129">
        <f t="shared" si="6"/>
        <v>0</v>
      </c>
    </row>
    <row r="247" spans="1:8" ht="33" customHeight="1">
      <c r="A247" s="89">
        <v>245</v>
      </c>
      <c r="B247" s="90"/>
      <c r="C247" s="78"/>
      <c r="D247" s="163"/>
      <c r="E247" s="163"/>
      <c r="F247" s="90"/>
      <c r="G247" s="412"/>
      <c r="H247" s="129">
        <f t="shared" si="6"/>
        <v>0</v>
      </c>
    </row>
    <row r="248" spans="1:8" ht="33" customHeight="1">
      <c r="A248" s="89">
        <v>246</v>
      </c>
      <c r="B248" s="90"/>
      <c r="C248" s="78"/>
      <c r="D248" s="163"/>
      <c r="E248" s="163"/>
      <c r="F248" s="90"/>
      <c r="G248" s="412"/>
      <c r="H248" s="129">
        <f t="shared" si="6"/>
        <v>0</v>
      </c>
    </row>
    <row r="249" spans="1:8" ht="33" customHeight="1">
      <c r="A249" s="89">
        <v>247</v>
      </c>
      <c r="B249" s="90"/>
      <c r="C249" s="78"/>
      <c r="D249" s="163"/>
      <c r="E249" s="163"/>
      <c r="F249" s="90"/>
      <c r="G249" s="412"/>
      <c r="H249" s="129">
        <f t="shared" si="6"/>
        <v>0</v>
      </c>
    </row>
    <row r="250" spans="1:8" ht="33" customHeight="1">
      <c r="A250" s="89">
        <v>248</v>
      </c>
      <c r="B250" s="90"/>
      <c r="C250" s="78"/>
      <c r="D250" s="163"/>
      <c r="E250" s="163"/>
      <c r="F250" s="90"/>
      <c r="G250" s="412"/>
      <c r="H250" s="129">
        <f t="shared" si="6"/>
        <v>0</v>
      </c>
    </row>
    <row r="251" spans="1:8" ht="33" customHeight="1">
      <c r="A251" s="89">
        <v>249</v>
      </c>
      <c r="B251" s="90"/>
      <c r="C251" s="78"/>
      <c r="D251" s="163"/>
      <c r="E251" s="163"/>
      <c r="F251" s="90"/>
      <c r="G251" s="412"/>
      <c r="H251" s="129">
        <f t="shared" si="6"/>
        <v>0</v>
      </c>
    </row>
    <row r="252" spans="1:8" ht="33" customHeight="1">
      <c r="A252" s="89">
        <v>250</v>
      </c>
      <c r="B252" s="90"/>
      <c r="C252" s="78"/>
      <c r="D252" s="163"/>
      <c r="E252" s="163"/>
      <c r="F252" s="90"/>
      <c r="G252" s="412"/>
      <c r="H252" s="129">
        <f t="shared" si="6"/>
        <v>0</v>
      </c>
    </row>
    <row r="253" spans="1:8" ht="33" customHeight="1">
      <c r="A253" s="89">
        <v>251</v>
      </c>
      <c r="B253" s="90"/>
      <c r="C253" s="78"/>
      <c r="D253" s="163"/>
      <c r="E253" s="163"/>
      <c r="F253" s="90"/>
      <c r="G253" s="412"/>
      <c r="H253" s="129">
        <f t="shared" si="6"/>
        <v>0</v>
      </c>
    </row>
    <row r="254" spans="1:8" ht="33" customHeight="1">
      <c r="A254" s="89">
        <v>252</v>
      </c>
      <c r="B254" s="90"/>
      <c r="C254" s="78"/>
      <c r="D254" s="163"/>
      <c r="E254" s="163"/>
      <c r="F254" s="90"/>
      <c r="G254" s="412"/>
      <c r="H254" s="129">
        <f t="shared" si="6"/>
        <v>0</v>
      </c>
    </row>
    <row r="255" spans="1:8" ht="33" customHeight="1">
      <c r="A255" s="89">
        <v>253</v>
      </c>
      <c r="B255" s="90"/>
      <c r="C255" s="78"/>
      <c r="D255" s="163"/>
      <c r="E255" s="163"/>
      <c r="F255" s="90"/>
      <c r="G255" s="412"/>
      <c r="H255" s="129">
        <f t="shared" si="6"/>
        <v>0</v>
      </c>
    </row>
    <row r="256" spans="1:8" ht="33" customHeight="1">
      <c r="A256" s="89">
        <v>254</v>
      </c>
      <c r="B256" s="90"/>
      <c r="C256" s="78"/>
      <c r="D256" s="163"/>
      <c r="E256" s="163"/>
      <c r="F256" s="90"/>
      <c r="G256" s="412"/>
      <c r="H256" s="129">
        <f t="shared" si="6"/>
        <v>0</v>
      </c>
    </row>
    <row r="257" spans="1:8" ht="33" customHeight="1">
      <c r="A257" s="89">
        <v>255</v>
      </c>
      <c r="B257" s="90"/>
      <c r="C257" s="78"/>
      <c r="D257" s="163"/>
      <c r="E257" s="163"/>
      <c r="F257" s="90"/>
      <c r="G257" s="412"/>
      <c r="H257" s="129">
        <f t="shared" si="6"/>
        <v>0</v>
      </c>
    </row>
    <row r="258" spans="1:8" ht="33" customHeight="1">
      <c r="A258" s="89">
        <v>256</v>
      </c>
      <c r="B258" s="90"/>
      <c r="C258" s="78"/>
      <c r="D258" s="163"/>
      <c r="E258" s="163"/>
      <c r="F258" s="90"/>
      <c r="G258" s="412"/>
      <c r="H258" s="129">
        <f t="shared" si="6"/>
        <v>0</v>
      </c>
    </row>
    <row r="259" spans="1:8" ht="33" customHeight="1">
      <c r="A259" s="89">
        <v>257</v>
      </c>
      <c r="B259" s="90"/>
      <c r="C259" s="78"/>
      <c r="D259" s="163"/>
      <c r="E259" s="163"/>
      <c r="F259" s="90"/>
      <c r="G259" s="412"/>
      <c r="H259" s="129">
        <f t="shared" si="6"/>
        <v>0</v>
      </c>
    </row>
    <row r="260" spans="1:8" ht="33" customHeight="1">
      <c r="A260" s="89">
        <v>258</v>
      </c>
      <c r="B260" s="90"/>
      <c r="C260" s="78"/>
      <c r="D260" s="163"/>
      <c r="E260" s="163"/>
      <c r="F260" s="90"/>
      <c r="G260" s="412"/>
      <c r="H260" s="129">
        <f t="shared" ref="H260:H323" si="7">IFERROR((DATEDIF(D260,E260,"M")+1)*C260,0)</f>
        <v>0</v>
      </c>
    </row>
    <row r="261" spans="1:8" ht="33" customHeight="1">
      <c r="A261" s="89">
        <v>259</v>
      </c>
      <c r="B261" s="90"/>
      <c r="C261" s="78"/>
      <c r="D261" s="163"/>
      <c r="E261" s="163"/>
      <c r="F261" s="90"/>
      <c r="G261" s="412"/>
      <c r="H261" s="129">
        <f t="shared" si="7"/>
        <v>0</v>
      </c>
    </row>
    <row r="262" spans="1:8" ht="33" customHeight="1">
      <c r="A262" s="89">
        <v>260</v>
      </c>
      <c r="B262" s="90"/>
      <c r="C262" s="78"/>
      <c r="D262" s="163"/>
      <c r="E262" s="163"/>
      <c r="F262" s="90"/>
      <c r="G262" s="412"/>
      <c r="H262" s="129">
        <f t="shared" si="7"/>
        <v>0</v>
      </c>
    </row>
    <row r="263" spans="1:8" ht="33" customHeight="1">
      <c r="A263" s="89">
        <v>261</v>
      </c>
      <c r="B263" s="90"/>
      <c r="C263" s="78"/>
      <c r="D263" s="163"/>
      <c r="E263" s="163"/>
      <c r="F263" s="90"/>
      <c r="G263" s="412"/>
      <c r="H263" s="129">
        <f t="shared" si="7"/>
        <v>0</v>
      </c>
    </row>
    <row r="264" spans="1:8" ht="33" customHeight="1">
      <c r="A264" s="89">
        <v>262</v>
      </c>
      <c r="B264" s="90"/>
      <c r="C264" s="78"/>
      <c r="D264" s="163"/>
      <c r="E264" s="163"/>
      <c r="F264" s="90"/>
      <c r="G264" s="412"/>
      <c r="H264" s="129">
        <f t="shared" si="7"/>
        <v>0</v>
      </c>
    </row>
    <row r="265" spans="1:8" ht="33" customHeight="1">
      <c r="A265" s="89">
        <v>263</v>
      </c>
      <c r="B265" s="90"/>
      <c r="C265" s="78"/>
      <c r="D265" s="163"/>
      <c r="E265" s="163"/>
      <c r="F265" s="90"/>
      <c r="G265" s="412"/>
      <c r="H265" s="129">
        <f t="shared" si="7"/>
        <v>0</v>
      </c>
    </row>
    <row r="266" spans="1:8" ht="33" customHeight="1">
      <c r="A266" s="89">
        <v>264</v>
      </c>
      <c r="B266" s="90"/>
      <c r="C266" s="78"/>
      <c r="D266" s="163"/>
      <c r="E266" s="163"/>
      <c r="F266" s="90"/>
      <c r="G266" s="412"/>
      <c r="H266" s="129">
        <f t="shared" si="7"/>
        <v>0</v>
      </c>
    </row>
    <row r="267" spans="1:8" ht="33" customHeight="1">
      <c r="A267" s="89">
        <v>265</v>
      </c>
      <c r="B267" s="90"/>
      <c r="C267" s="78"/>
      <c r="D267" s="163"/>
      <c r="E267" s="163"/>
      <c r="F267" s="90"/>
      <c r="G267" s="412"/>
      <c r="H267" s="129">
        <f t="shared" si="7"/>
        <v>0</v>
      </c>
    </row>
    <row r="268" spans="1:8" ht="33" customHeight="1">
      <c r="A268" s="89">
        <v>266</v>
      </c>
      <c r="B268" s="90"/>
      <c r="C268" s="78"/>
      <c r="D268" s="163"/>
      <c r="E268" s="163"/>
      <c r="F268" s="90"/>
      <c r="G268" s="412"/>
      <c r="H268" s="129">
        <f t="shared" si="7"/>
        <v>0</v>
      </c>
    </row>
    <row r="269" spans="1:8" ht="33" customHeight="1">
      <c r="A269" s="89">
        <v>267</v>
      </c>
      <c r="B269" s="90"/>
      <c r="C269" s="78"/>
      <c r="D269" s="163"/>
      <c r="E269" s="163"/>
      <c r="F269" s="90"/>
      <c r="G269" s="412"/>
      <c r="H269" s="129">
        <f t="shared" si="7"/>
        <v>0</v>
      </c>
    </row>
    <row r="270" spans="1:8" ht="33" customHeight="1">
      <c r="A270" s="89">
        <v>268</v>
      </c>
      <c r="B270" s="90"/>
      <c r="C270" s="78"/>
      <c r="D270" s="163"/>
      <c r="E270" s="163"/>
      <c r="F270" s="90"/>
      <c r="G270" s="412"/>
      <c r="H270" s="129">
        <f t="shared" si="7"/>
        <v>0</v>
      </c>
    </row>
    <row r="271" spans="1:8" ht="33" customHeight="1">
      <c r="A271" s="89">
        <v>269</v>
      </c>
      <c r="B271" s="90"/>
      <c r="C271" s="78"/>
      <c r="D271" s="163"/>
      <c r="E271" s="163"/>
      <c r="F271" s="90"/>
      <c r="G271" s="412"/>
      <c r="H271" s="129">
        <f t="shared" si="7"/>
        <v>0</v>
      </c>
    </row>
    <row r="272" spans="1:8" ht="33" customHeight="1">
      <c r="A272" s="89">
        <v>270</v>
      </c>
      <c r="B272" s="90"/>
      <c r="C272" s="78"/>
      <c r="D272" s="163"/>
      <c r="E272" s="163"/>
      <c r="F272" s="90"/>
      <c r="G272" s="412"/>
      <c r="H272" s="129">
        <f t="shared" si="7"/>
        <v>0</v>
      </c>
    </row>
    <row r="273" spans="1:8" ht="33" customHeight="1">
      <c r="A273" s="89">
        <v>271</v>
      </c>
      <c r="B273" s="90"/>
      <c r="C273" s="78"/>
      <c r="D273" s="163"/>
      <c r="E273" s="163"/>
      <c r="F273" s="90"/>
      <c r="G273" s="412"/>
      <c r="H273" s="129">
        <f t="shared" si="7"/>
        <v>0</v>
      </c>
    </row>
    <row r="274" spans="1:8" ht="33" customHeight="1">
      <c r="A274" s="89">
        <v>272</v>
      </c>
      <c r="B274" s="90"/>
      <c r="C274" s="78"/>
      <c r="D274" s="163"/>
      <c r="E274" s="163"/>
      <c r="F274" s="90"/>
      <c r="G274" s="412"/>
      <c r="H274" s="129">
        <f t="shared" si="7"/>
        <v>0</v>
      </c>
    </row>
    <row r="275" spans="1:8" ht="33" customHeight="1">
      <c r="A275" s="89">
        <v>273</v>
      </c>
      <c r="B275" s="90"/>
      <c r="C275" s="78"/>
      <c r="D275" s="163"/>
      <c r="E275" s="163"/>
      <c r="F275" s="90"/>
      <c r="G275" s="412"/>
      <c r="H275" s="129">
        <f t="shared" si="7"/>
        <v>0</v>
      </c>
    </row>
    <row r="276" spans="1:8" ht="33" customHeight="1">
      <c r="A276" s="89">
        <v>274</v>
      </c>
      <c r="B276" s="90"/>
      <c r="C276" s="78"/>
      <c r="D276" s="163"/>
      <c r="E276" s="163"/>
      <c r="F276" s="90"/>
      <c r="G276" s="412"/>
      <c r="H276" s="129">
        <f t="shared" si="7"/>
        <v>0</v>
      </c>
    </row>
    <row r="277" spans="1:8" ht="33" customHeight="1">
      <c r="A277" s="89">
        <v>275</v>
      </c>
      <c r="B277" s="90"/>
      <c r="C277" s="78"/>
      <c r="D277" s="163"/>
      <c r="E277" s="163"/>
      <c r="F277" s="90"/>
      <c r="G277" s="412"/>
      <c r="H277" s="129">
        <f t="shared" si="7"/>
        <v>0</v>
      </c>
    </row>
    <row r="278" spans="1:8" ht="33" customHeight="1">
      <c r="A278" s="89">
        <v>276</v>
      </c>
      <c r="B278" s="90"/>
      <c r="C278" s="78"/>
      <c r="D278" s="163"/>
      <c r="E278" s="163"/>
      <c r="F278" s="90"/>
      <c r="G278" s="412"/>
      <c r="H278" s="129">
        <f t="shared" si="7"/>
        <v>0</v>
      </c>
    </row>
    <row r="279" spans="1:8" ht="33" customHeight="1">
      <c r="A279" s="89">
        <v>277</v>
      </c>
      <c r="B279" s="90"/>
      <c r="C279" s="78"/>
      <c r="D279" s="163"/>
      <c r="E279" s="163"/>
      <c r="F279" s="90"/>
      <c r="G279" s="412"/>
      <c r="H279" s="129">
        <f t="shared" si="7"/>
        <v>0</v>
      </c>
    </row>
    <row r="280" spans="1:8" ht="33" customHeight="1">
      <c r="A280" s="89">
        <v>278</v>
      </c>
      <c r="B280" s="90"/>
      <c r="C280" s="78"/>
      <c r="D280" s="163"/>
      <c r="E280" s="163"/>
      <c r="F280" s="90"/>
      <c r="G280" s="412"/>
      <c r="H280" s="129">
        <f t="shared" si="7"/>
        <v>0</v>
      </c>
    </row>
    <row r="281" spans="1:8" ht="33" customHeight="1">
      <c r="A281" s="89">
        <v>279</v>
      </c>
      <c r="B281" s="90"/>
      <c r="C281" s="78"/>
      <c r="D281" s="163"/>
      <c r="E281" s="163"/>
      <c r="F281" s="90"/>
      <c r="G281" s="412"/>
      <c r="H281" s="129">
        <f t="shared" si="7"/>
        <v>0</v>
      </c>
    </row>
    <row r="282" spans="1:8" ht="33" customHeight="1">
      <c r="A282" s="89">
        <v>280</v>
      </c>
      <c r="B282" s="90"/>
      <c r="C282" s="78"/>
      <c r="D282" s="163"/>
      <c r="E282" s="163"/>
      <c r="F282" s="90"/>
      <c r="G282" s="412"/>
      <c r="H282" s="129">
        <f t="shared" si="7"/>
        <v>0</v>
      </c>
    </row>
    <row r="283" spans="1:8" ht="33" customHeight="1">
      <c r="A283" s="89">
        <v>281</v>
      </c>
      <c r="B283" s="90"/>
      <c r="C283" s="78"/>
      <c r="D283" s="163"/>
      <c r="E283" s="163"/>
      <c r="F283" s="90"/>
      <c r="G283" s="412"/>
      <c r="H283" s="129">
        <f t="shared" si="7"/>
        <v>0</v>
      </c>
    </row>
    <row r="284" spans="1:8" ht="33" customHeight="1">
      <c r="A284" s="89">
        <v>282</v>
      </c>
      <c r="B284" s="90"/>
      <c r="C284" s="78"/>
      <c r="D284" s="163"/>
      <c r="E284" s="163"/>
      <c r="F284" s="90"/>
      <c r="G284" s="412"/>
      <c r="H284" s="129">
        <f t="shared" si="7"/>
        <v>0</v>
      </c>
    </row>
    <row r="285" spans="1:8" ht="33" customHeight="1">
      <c r="A285" s="89">
        <v>283</v>
      </c>
      <c r="B285" s="90"/>
      <c r="C285" s="78"/>
      <c r="D285" s="163"/>
      <c r="E285" s="163"/>
      <c r="F285" s="90"/>
      <c r="G285" s="412"/>
      <c r="H285" s="129">
        <f t="shared" si="7"/>
        <v>0</v>
      </c>
    </row>
    <row r="286" spans="1:8" ht="33" customHeight="1">
      <c r="A286" s="89">
        <v>284</v>
      </c>
      <c r="B286" s="90"/>
      <c r="C286" s="78"/>
      <c r="D286" s="163"/>
      <c r="E286" s="163"/>
      <c r="F286" s="90"/>
      <c r="G286" s="412"/>
      <c r="H286" s="129">
        <f t="shared" si="7"/>
        <v>0</v>
      </c>
    </row>
    <row r="287" spans="1:8" ht="33" customHeight="1">
      <c r="A287" s="89">
        <v>285</v>
      </c>
      <c r="B287" s="90"/>
      <c r="C287" s="78"/>
      <c r="D287" s="163"/>
      <c r="E287" s="163"/>
      <c r="F287" s="90"/>
      <c r="G287" s="412"/>
      <c r="H287" s="129">
        <f t="shared" si="7"/>
        <v>0</v>
      </c>
    </row>
    <row r="288" spans="1:8" ht="33" customHeight="1">
      <c r="A288" s="89">
        <v>286</v>
      </c>
      <c r="B288" s="90"/>
      <c r="C288" s="78"/>
      <c r="D288" s="163"/>
      <c r="E288" s="163"/>
      <c r="F288" s="90"/>
      <c r="G288" s="412"/>
      <c r="H288" s="129">
        <f t="shared" si="7"/>
        <v>0</v>
      </c>
    </row>
    <row r="289" spans="1:8" ht="33" customHeight="1">
      <c r="A289" s="89">
        <v>287</v>
      </c>
      <c r="B289" s="90"/>
      <c r="C289" s="78"/>
      <c r="D289" s="163"/>
      <c r="E289" s="163"/>
      <c r="F289" s="90"/>
      <c r="G289" s="412"/>
      <c r="H289" s="129">
        <f t="shared" si="7"/>
        <v>0</v>
      </c>
    </row>
    <row r="290" spans="1:8" ht="33" customHeight="1">
      <c r="A290" s="89">
        <v>288</v>
      </c>
      <c r="B290" s="90"/>
      <c r="C290" s="78"/>
      <c r="D290" s="163"/>
      <c r="E290" s="163"/>
      <c r="F290" s="90"/>
      <c r="G290" s="412"/>
      <c r="H290" s="129">
        <f t="shared" si="7"/>
        <v>0</v>
      </c>
    </row>
    <row r="291" spans="1:8" ht="33" customHeight="1">
      <c r="A291" s="89">
        <v>289</v>
      </c>
      <c r="B291" s="90"/>
      <c r="C291" s="78"/>
      <c r="D291" s="163"/>
      <c r="E291" s="163"/>
      <c r="F291" s="90"/>
      <c r="G291" s="412"/>
      <c r="H291" s="129">
        <f t="shared" si="7"/>
        <v>0</v>
      </c>
    </row>
    <row r="292" spans="1:8" ht="33" customHeight="1">
      <c r="A292" s="89">
        <v>290</v>
      </c>
      <c r="B292" s="90"/>
      <c r="C292" s="78"/>
      <c r="D292" s="163"/>
      <c r="E292" s="163"/>
      <c r="F292" s="90"/>
      <c r="G292" s="412"/>
      <c r="H292" s="129">
        <f t="shared" si="7"/>
        <v>0</v>
      </c>
    </row>
    <row r="293" spans="1:8" ht="33" customHeight="1">
      <c r="A293" s="89">
        <v>291</v>
      </c>
      <c r="B293" s="90"/>
      <c r="C293" s="78"/>
      <c r="D293" s="163"/>
      <c r="E293" s="163"/>
      <c r="F293" s="90"/>
      <c r="G293" s="412"/>
      <c r="H293" s="129">
        <f t="shared" si="7"/>
        <v>0</v>
      </c>
    </row>
    <row r="294" spans="1:8" ht="33" customHeight="1">
      <c r="A294" s="89">
        <v>292</v>
      </c>
      <c r="B294" s="90"/>
      <c r="C294" s="78"/>
      <c r="D294" s="163"/>
      <c r="E294" s="163"/>
      <c r="F294" s="90"/>
      <c r="G294" s="412"/>
      <c r="H294" s="129">
        <f t="shared" si="7"/>
        <v>0</v>
      </c>
    </row>
    <row r="295" spans="1:8" ht="33" customHeight="1">
      <c r="A295" s="89">
        <v>293</v>
      </c>
      <c r="B295" s="90"/>
      <c r="C295" s="78"/>
      <c r="D295" s="163"/>
      <c r="E295" s="163"/>
      <c r="F295" s="90"/>
      <c r="G295" s="412"/>
      <c r="H295" s="129">
        <f t="shared" si="7"/>
        <v>0</v>
      </c>
    </row>
    <row r="296" spans="1:8" ht="33" customHeight="1">
      <c r="A296" s="89">
        <v>294</v>
      </c>
      <c r="B296" s="90"/>
      <c r="C296" s="78"/>
      <c r="D296" s="163"/>
      <c r="E296" s="163"/>
      <c r="F296" s="90"/>
      <c r="G296" s="412"/>
      <c r="H296" s="129">
        <f t="shared" si="7"/>
        <v>0</v>
      </c>
    </row>
    <row r="297" spans="1:8" ht="33" customHeight="1">
      <c r="A297" s="89">
        <v>295</v>
      </c>
      <c r="B297" s="90"/>
      <c r="C297" s="78"/>
      <c r="D297" s="163"/>
      <c r="E297" s="163"/>
      <c r="F297" s="90"/>
      <c r="G297" s="412"/>
      <c r="H297" s="129">
        <f t="shared" si="7"/>
        <v>0</v>
      </c>
    </row>
    <row r="298" spans="1:8" ht="33" customHeight="1">
      <c r="A298" s="89">
        <v>296</v>
      </c>
      <c r="B298" s="90"/>
      <c r="C298" s="78"/>
      <c r="D298" s="163"/>
      <c r="E298" s="163"/>
      <c r="F298" s="90"/>
      <c r="G298" s="412"/>
      <c r="H298" s="129">
        <f t="shared" si="7"/>
        <v>0</v>
      </c>
    </row>
    <row r="299" spans="1:8" ht="33" customHeight="1">
      <c r="A299" s="89">
        <v>297</v>
      </c>
      <c r="B299" s="90"/>
      <c r="C299" s="78"/>
      <c r="D299" s="163"/>
      <c r="E299" s="163"/>
      <c r="F299" s="90"/>
      <c r="G299" s="412"/>
      <c r="H299" s="129">
        <f t="shared" si="7"/>
        <v>0</v>
      </c>
    </row>
    <row r="300" spans="1:8" ht="33" customHeight="1">
      <c r="A300" s="89">
        <v>298</v>
      </c>
      <c r="B300" s="90"/>
      <c r="C300" s="78"/>
      <c r="D300" s="163"/>
      <c r="E300" s="163"/>
      <c r="F300" s="90"/>
      <c r="G300" s="412"/>
      <c r="H300" s="129">
        <f t="shared" si="7"/>
        <v>0</v>
      </c>
    </row>
    <row r="301" spans="1:8" ht="33" customHeight="1">
      <c r="A301" s="89">
        <v>299</v>
      </c>
      <c r="B301" s="90"/>
      <c r="C301" s="78"/>
      <c r="D301" s="163"/>
      <c r="E301" s="163"/>
      <c r="F301" s="90"/>
      <c r="G301" s="412"/>
      <c r="H301" s="129">
        <f t="shared" si="7"/>
        <v>0</v>
      </c>
    </row>
    <row r="302" spans="1:8" ht="33" customHeight="1">
      <c r="A302" s="89">
        <v>300</v>
      </c>
      <c r="B302" s="90"/>
      <c r="C302" s="78"/>
      <c r="D302" s="163"/>
      <c r="E302" s="163"/>
      <c r="F302" s="90"/>
      <c r="G302" s="412"/>
      <c r="H302" s="129">
        <f t="shared" si="7"/>
        <v>0</v>
      </c>
    </row>
    <row r="303" spans="1:8" ht="33" customHeight="1">
      <c r="A303" s="89">
        <v>301</v>
      </c>
      <c r="B303" s="90"/>
      <c r="C303" s="78"/>
      <c r="D303" s="163"/>
      <c r="E303" s="163"/>
      <c r="F303" s="90"/>
      <c r="G303" s="412"/>
      <c r="H303" s="129">
        <f t="shared" si="7"/>
        <v>0</v>
      </c>
    </row>
    <row r="304" spans="1:8" ht="33" customHeight="1">
      <c r="A304" s="89">
        <v>302</v>
      </c>
      <c r="B304" s="90"/>
      <c r="C304" s="78"/>
      <c r="D304" s="163"/>
      <c r="E304" s="163"/>
      <c r="F304" s="90"/>
      <c r="G304" s="412"/>
      <c r="H304" s="129">
        <f t="shared" si="7"/>
        <v>0</v>
      </c>
    </row>
    <row r="305" spans="1:8" ht="33" customHeight="1">
      <c r="A305" s="89">
        <v>303</v>
      </c>
      <c r="B305" s="90"/>
      <c r="C305" s="78"/>
      <c r="D305" s="163"/>
      <c r="E305" s="163"/>
      <c r="F305" s="90"/>
      <c r="G305" s="412"/>
      <c r="H305" s="129">
        <f t="shared" si="7"/>
        <v>0</v>
      </c>
    </row>
    <row r="306" spans="1:8" ht="33" customHeight="1">
      <c r="A306" s="89">
        <v>304</v>
      </c>
      <c r="B306" s="90"/>
      <c r="C306" s="78"/>
      <c r="D306" s="163"/>
      <c r="E306" s="163"/>
      <c r="F306" s="90"/>
      <c r="G306" s="412"/>
      <c r="H306" s="129">
        <f t="shared" si="7"/>
        <v>0</v>
      </c>
    </row>
    <row r="307" spans="1:8" ht="33" customHeight="1">
      <c r="A307" s="89">
        <v>305</v>
      </c>
      <c r="B307" s="90"/>
      <c r="C307" s="78"/>
      <c r="D307" s="163"/>
      <c r="E307" s="163"/>
      <c r="F307" s="90"/>
      <c r="G307" s="412"/>
      <c r="H307" s="129">
        <f t="shared" si="7"/>
        <v>0</v>
      </c>
    </row>
    <row r="308" spans="1:8" ht="33" customHeight="1">
      <c r="A308" s="89">
        <v>306</v>
      </c>
      <c r="B308" s="90"/>
      <c r="C308" s="78"/>
      <c r="D308" s="163"/>
      <c r="E308" s="163"/>
      <c r="F308" s="90"/>
      <c r="G308" s="412"/>
      <c r="H308" s="129">
        <f t="shared" si="7"/>
        <v>0</v>
      </c>
    </row>
    <row r="309" spans="1:8" ht="33" customHeight="1">
      <c r="A309" s="89">
        <v>307</v>
      </c>
      <c r="B309" s="90"/>
      <c r="C309" s="78"/>
      <c r="D309" s="163"/>
      <c r="E309" s="163"/>
      <c r="F309" s="90"/>
      <c r="G309" s="412"/>
      <c r="H309" s="129">
        <f t="shared" si="7"/>
        <v>0</v>
      </c>
    </row>
    <row r="310" spans="1:8" ht="33" customHeight="1">
      <c r="A310" s="89">
        <v>308</v>
      </c>
      <c r="B310" s="90"/>
      <c r="C310" s="78"/>
      <c r="D310" s="163"/>
      <c r="E310" s="163"/>
      <c r="F310" s="90"/>
      <c r="G310" s="412"/>
      <c r="H310" s="129">
        <f t="shared" si="7"/>
        <v>0</v>
      </c>
    </row>
    <row r="311" spans="1:8" ht="33" customHeight="1">
      <c r="A311" s="89">
        <v>309</v>
      </c>
      <c r="B311" s="90"/>
      <c r="C311" s="78"/>
      <c r="D311" s="163"/>
      <c r="E311" s="163"/>
      <c r="F311" s="90"/>
      <c r="G311" s="412"/>
      <c r="H311" s="129">
        <f t="shared" si="7"/>
        <v>0</v>
      </c>
    </row>
    <row r="312" spans="1:8" ht="33" customHeight="1">
      <c r="A312" s="89">
        <v>310</v>
      </c>
      <c r="B312" s="90"/>
      <c r="C312" s="78"/>
      <c r="D312" s="163"/>
      <c r="E312" s="163"/>
      <c r="F312" s="90"/>
      <c r="G312" s="412"/>
      <c r="H312" s="129">
        <f t="shared" si="7"/>
        <v>0</v>
      </c>
    </row>
    <row r="313" spans="1:8" ht="33" customHeight="1">
      <c r="A313" s="89">
        <v>311</v>
      </c>
      <c r="B313" s="90"/>
      <c r="C313" s="78"/>
      <c r="D313" s="163"/>
      <c r="E313" s="163"/>
      <c r="F313" s="90"/>
      <c r="G313" s="412"/>
      <c r="H313" s="129">
        <f t="shared" si="7"/>
        <v>0</v>
      </c>
    </row>
    <row r="314" spans="1:8" ht="33" customHeight="1">
      <c r="A314" s="89">
        <v>312</v>
      </c>
      <c r="B314" s="90"/>
      <c r="C314" s="78"/>
      <c r="D314" s="163"/>
      <c r="E314" s="163"/>
      <c r="F314" s="90"/>
      <c r="G314" s="412"/>
      <c r="H314" s="129">
        <f t="shared" si="7"/>
        <v>0</v>
      </c>
    </row>
    <row r="315" spans="1:8" ht="33" customHeight="1">
      <c r="A315" s="89">
        <v>313</v>
      </c>
      <c r="B315" s="90"/>
      <c r="C315" s="78"/>
      <c r="D315" s="163"/>
      <c r="E315" s="163"/>
      <c r="F315" s="90"/>
      <c r="G315" s="412"/>
      <c r="H315" s="129">
        <f t="shared" si="7"/>
        <v>0</v>
      </c>
    </row>
    <row r="316" spans="1:8" ht="33" customHeight="1">
      <c r="A316" s="89">
        <v>314</v>
      </c>
      <c r="B316" s="90"/>
      <c r="C316" s="78"/>
      <c r="D316" s="163"/>
      <c r="E316" s="163"/>
      <c r="F316" s="90"/>
      <c r="G316" s="412"/>
      <c r="H316" s="129">
        <f t="shared" si="7"/>
        <v>0</v>
      </c>
    </row>
    <row r="317" spans="1:8" ht="33" customHeight="1">
      <c r="A317" s="89">
        <v>315</v>
      </c>
      <c r="B317" s="90"/>
      <c r="C317" s="78"/>
      <c r="D317" s="163"/>
      <c r="E317" s="163"/>
      <c r="F317" s="90"/>
      <c r="G317" s="412"/>
      <c r="H317" s="129">
        <f t="shared" si="7"/>
        <v>0</v>
      </c>
    </row>
    <row r="318" spans="1:8" ht="33" customHeight="1">
      <c r="A318" s="89">
        <v>316</v>
      </c>
      <c r="B318" s="90"/>
      <c r="C318" s="78"/>
      <c r="D318" s="163"/>
      <c r="E318" s="163"/>
      <c r="F318" s="90"/>
      <c r="G318" s="412"/>
      <c r="H318" s="129">
        <f t="shared" si="7"/>
        <v>0</v>
      </c>
    </row>
    <row r="319" spans="1:8" ht="33" customHeight="1">
      <c r="A319" s="89">
        <v>317</v>
      </c>
      <c r="B319" s="90"/>
      <c r="C319" s="78"/>
      <c r="D319" s="163"/>
      <c r="E319" s="163"/>
      <c r="F319" s="90"/>
      <c r="G319" s="412"/>
      <c r="H319" s="129">
        <f t="shared" si="7"/>
        <v>0</v>
      </c>
    </row>
    <row r="320" spans="1:8" ht="33" customHeight="1">
      <c r="A320" s="89">
        <v>318</v>
      </c>
      <c r="B320" s="90"/>
      <c r="C320" s="78"/>
      <c r="D320" s="163"/>
      <c r="E320" s="163"/>
      <c r="F320" s="90"/>
      <c r="G320" s="412"/>
      <c r="H320" s="129">
        <f t="shared" si="7"/>
        <v>0</v>
      </c>
    </row>
    <row r="321" spans="1:8" ht="33" customHeight="1">
      <c r="A321" s="89">
        <v>319</v>
      </c>
      <c r="B321" s="90"/>
      <c r="C321" s="78"/>
      <c r="D321" s="163"/>
      <c r="E321" s="163"/>
      <c r="F321" s="90"/>
      <c r="G321" s="412"/>
      <c r="H321" s="129">
        <f t="shared" si="7"/>
        <v>0</v>
      </c>
    </row>
    <row r="322" spans="1:8" ht="33" customHeight="1">
      <c r="A322" s="89">
        <v>320</v>
      </c>
      <c r="B322" s="90"/>
      <c r="C322" s="78"/>
      <c r="D322" s="163"/>
      <c r="E322" s="163"/>
      <c r="F322" s="90"/>
      <c r="G322" s="412"/>
      <c r="H322" s="129">
        <f t="shared" si="7"/>
        <v>0</v>
      </c>
    </row>
    <row r="323" spans="1:8" ht="33" customHeight="1">
      <c r="A323" s="89">
        <v>321</v>
      </c>
      <c r="B323" s="90"/>
      <c r="C323" s="78"/>
      <c r="D323" s="163"/>
      <c r="E323" s="163"/>
      <c r="F323" s="90"/>
      <c r="G323" s="412"/>
      <c r="H323" s="129">
        <f t="shared" si="7"/>
        <v>0</v>
      </c>
    </row>
    <row r="324" spans="1:8" ht="33" customHeight="1">
      <c r="A324" s="89">
        <v>322</v>
      </c>
      <c r="B324" s="90"/>
      <c r="C324" s="78"/>
      <c r="D324" s="163"/>
      <c r="E324" s="163"/>
      <c r="F324" s="90"/>
      <c r="G324" s="412"/>
      <c r="H324" s="129">
        <f t="shared" ref="H324:H387" si="8">IFERROR((DATEDIF(D324,E324,"M")+1)*C324,0)</f>
        <v>0</v>
      </c>
    </row>
    <row r="325" spans="1:8" ht="33" customHeight="1">
      <c r="A325" s="89">
        <v>323</v>
      </c>
      <c r="B325" s="90"/>
      <c r="C325" s="78"/>
      <c r="D325" s="163"/>
      <c r="E325" s="163"/>
      <c r="F325" s="90"/>
      <c r="G325" s="412"/>
      <c r="H325" s="129">
        <f t="shared" si="8"/>
        <v>0</v>
      </c>
    </row>
    <row r="326" spans="1:8" ht="33" customHeight="1">
      <c r="A326" s="89">
        <v>324</v>
      </c>
      <c r="B326" s="90"/>
      <c r="C326" s="78"/>
      <c r="D326" s="163"/>
      <c r="E326" s="163"/>
      <c r="F326" s="90"/>
      <c r="G326" s="412"/>
      <c r="H326" s="129">
        <f t="shared" si="8"/>
        <v>0</v>
      </c>
    </row>
    <row r="327" spans="1:8" ht="33" customHeight="1">
      <c r="A327" s="89">
        <v>325</v>
      </c>
      <c r="B327" s="90"/>
      <c r="C327" s="78"/>
      <c r="D327" s="163"/>
      <c r="E327" s="163"/>
      <c r="F327" s="90"/>
      <c r="G327" s="412"/>
      <c r="H327" s="129">
        <f t="shared" si="8"/>
        <v>0</v>
      </c>
    </row>
    <row r="328" spans="1:8" ht="33" customHeight="1">
      <c r="A328" s="89">
        <v>326</v>
      </c>
      <c r="B328" s="90"/>
      <c r="C328" s="78"/>
      <c r="D328" s="163"/>
      <c r="E328" s="163"/>
      <c r="F328" s="90"/>
      <c r="G328" s="412"/>
      <c r="H328" s="129">
        <f t="shared" si="8"/>
        <v>0</v>
      </c>
    </row>
    <row r="329" spans="1:8" ht="33" customHeight="1">
      <c r="A329" s="89">
        <v>327</v>
      </c>
      <c r="B329" s="90"/>
      <c r="C329" s="78"/>
      <c r="D329" s="163"/>
      <c r="E329" s="163"/>
      <c r="F329" s="90"/>
      <c r="G329" s="412"/>
      <c r="H329" s="129">
        <f t="shared" si="8"/>
        <v>0</v>
      </c>
    </row>
    <row r="330" spans="1:8" ht="33" customHeight="1">
      <c r="A330" s="89">
        <v>328</v>
      </c>
      <c r="B330" s="90"/>
      <c r="C330" s="78"/>
      <c r="D330" s="163"/>
      <c r="E330" s="163"/>
      <c r="F330" s="90"/>
      <c r="G330" s="412"/>
      <c r="H330" s="129">
        <f t="shared" si="8"/>
        <v>0</v>
      </c>
    </row>
    <row r="331" spans="1:8" ht="33" customHeight="1">
      <c r="A331" s="89">
        <v>329</v>
      </c>
      <c r="B331" s="90"/>
      <c r="C331" s="78"/>
      <c r="D331" s="163"/>
      <c r="E331" s="163"/>
      <c r="F331" s="90"/>
      <c r="G331" s="412"/>
      <c r="H331" s="129">
        <f t="shared" si="8"/>
        <v>0</v>
      </c>
    </row>
    <row r="332" spans="1:8" ht="33" customHeight="1">
      <c r="A332" s="89">
        <v>330</v>
      </c>
      <c r="B332" s="90"/>
      <c r="C332" s="78"/>
      <c r="D332" s="163"/>
      <c r="E332" s="163"/>
      <c r="F332" s="90"/>
      <c r="G332" s="412"/>
      <c r="H332" s="129">
        <f t="shared" si="8"/>
        <v>0</v>
      </c>
    </row>
    <row r="333" spans="1:8" ht="33" customHeight="1">
      <c r="A333" s="89">
        <v>331</v>
      </c>
      <c r="B333" s="90"/>
      <c r="C333" s="78"/>
      <c r="D333" s="163"/>
      <c r="E333" s="163"/>
      <c r="F333" s="90"/>
      <c r="G333" s="412"/>
      <c r="H333" s="129">
        <f t="shared" si="8"/>
        <v>0</v>
      </c>
    </row>
    <row r="334" spans="1:8" ht="33" customHeight="1">
      <c r="A334" s="89">
        <v>332</v>
      </c>
      <c r="B334" s="90"/>
      <c r="C334" s="78"/>
      <c r="D334" s="163"/>
      <c r="E334" s="163"/>
      <c r="F334" s="90"/>
      <c r="G334" s="412"/>
      <c r="H334" s="129">
        <f t="shared" si="8"/>
        <v>0</v>
      </c>
    </row>
    <row r="335" spans="1:8" ht="33" customHeight="1">
      <c r="A335" s="89">
        <v>333</v>
      </c>
      <c r="B335" s="90"/>
      <c r="C335" s="78"/>
      <c r="D335" s="163"/>
      <c r="E335" s="163"/>
      <c r="F335" s="90"/>
      <c r="G335" s="412"/>
      <c r="H335" s="129">
        <f t="shared" si="8"/>
        <v>0</v>
      </c>
    </row>
    <row r="336" spans="1:8" ht="33" customHeight="1">
      <c r="A336" s="89">
        <v>334</v>
      </c>
      <c r="B336" s="90"/>
      <c r="C336" s="78"/>
      <c r="D336" s="163"/>
      <c r="E336" s="163"/>
      <c r="F336" s="90"/>
      <c r="G336" s="412"/>
      <c r="H336" s="129">
        <f t="shared" si="8"/>
        <v>0</v>
      </c>
    </row>
    <row r="337" spans="1:8" ht="33" customHeight="1">
      <c r="A337" s="89">
        <v>335</v>
      </c>
      <c r="B337" s="90"/>
      <c r="C337" s="78"/>
      <c r="D337" s="163"/>
      <c r="E337" s="163"/>
      <c r="F337" s="90"/>
      <c r="G337" s="412"/>
      <c r="H337" s="129">
        <f t="shared" si="8"/>
        <v>0</v>
      </c>
    </row>
    <row r="338" spans="1:8" ht="33" customHeight="1">
      <c r="A338" s="89">
        <v>336</v>
      </c>
      <c r="B338" s="90"/>
      <c r="C338" s="78"/>
      <c r="D338" s="163"/>
      <c r="E338" s="163"/>
      <c r="F338" s="90"/>
      <c r="G338" s="412"/>
      <c r="H338" s="129">
        <f t="shared" si="8"/>
        <v>0</v>
      </c>
    </row>
    <row r="339" spans="1:8" ht="33" customHeight="1">
      <c r="A339" s="89">
        <v>337</v>
      </c>
      <c r="B339" s="90"/>
      <c r="C339" s="78"/>
      <c r="D339" s="163"/>
      <c r="E339" s="163"/>
      <c r="F339" s="90"/>
      <c r="G339" s="412"/>
      <c r="H339" s="129">
        <f t="shared" si="8"/>
        <v>0</v>
      </c>
    </row>
    <row r="340" spans="1:8" ht="33" customHeight="1">
      <c r="A340" s="89">
        <v>338</v>
      </c>
      <c r="B340" s="90"/>
      <c r="C340" s="78"/>
      <c r="D340" s="163"/>
      <c r="E340" s="163"/>
      <c r="F340" s="90"/>
      <c r="G340" s="412"/>
      <c r="H340" s="129">
        <f t="shared" si="8"/>
        <v>0</v>
      </c>
    </row>
    <row r="341" spans="1:8" ht="33" customHeight="1">
      <c r="A341" s="89">
        <v>339</v>
      </c>
      <c r="B341" s="90"/>
      <c r="C341" s="78"/>
      <c r="D341" s="163"/>
      <c r="E341" s="163"/>
      <c r="F341" s="90"/>
      <c r="G341" s="412"/>
      <c r="H341" s="129">
        <f t="shared" si="8"/>
        <v>0</v>
      </c>
    </row>
    <row r="342" spans="1:8" ht="33" customHeight="1">
      <c r="A342" s="89">
        <v>340</v>
      </c>
      <c r="B342" s="90"/>
      <c r="C342" s="78"/>
      <c r="D342" s="163"/>
      <c r="E342" s="163"/>
      <c r="F342" s="90"/>
      <c r="G342" s="412"/>
      <c r="H342" s="129">
        <f t="shared" si="8"/>
        <v>0</v>
      </c>
    </row>
    <row r="343" spans="1:8" ht="33" customHeight="1">
      <c r="A343" s="89">
        <v>341</v>
      </c>
      <c r="B343" s="90"/>
      <c r="C343" s="78"/>
      <c r="D343" s="163"/>
      <c r="E343" s="163"/>
      <c r="F343" s="90"/>
      <c r="G343" s="412"/>
      <c r="H343" s="129">
        <f t="shared" si="8"/>
        <v>0</v>
      </c>
    </row>
    <row r="344" spans="1:8" ht="33" customHeight="1">
      <c r="A344" s="89">
        <v>342</v>
      </c>
      <c r="B344" s="90"/>
      <c r="C344" s="78"/>
      <c r="D344" s="163"/>
      <c r="E344" s="163"/>
      <c r="F344" s="90"/>
      <c r="G344" s="412"/>
      <c r="H344" s="129">
        <f t="shared" si="8"/>
        <v>0</v>
      </c>
    </row>
    <row r="345" spans="1:8" ht="33" customHeight="1">
      <c r="A345" s="89">
        <v>343</v>
      </c>
      <c r="B345" s="90"/>
      <c r="C345" s="78"/>
      <c r="D345" s="163"/>
      <c r="E345" s="163"/>
      <c r="F345" s="90"/>
      <c r="G345" s="412"/>
      <c r="H345" s="129">
        <f t="shared" si="8"/>
        <v>0</v>
      </c>
    </row>
    <row r="346" spans="1:8" ht="33" customHeight="1">
      <c r="A346" s="89">
        <v>344</v>
      </c>
      <c r="B346" s="90"/>
      <c r="C346" s="78"/>
      <c r="D346" s="163"/>
      <c r="E346" s="163"/>
      <c r="F346" s="90"/>
      <c r="G346" s="412"/>
      <c r="H346" s="129">
        <f t="shared" si="8"/>
        <v>0</v>
      </c>
    </row>
    <row r="347" spans="1:8" ht="33" customHeight="1">
      <c r="A347" s="89">
        <v>345</v>
      </c>
      <c r="B347" s="90"/>
      <c r="C347" s="78"/>
      <c r="D347" s="163"/>
      <c r="E347" s="163"/>
      <c r="F347" s="90"/>
      <c r="G347" s="412"/>
      <c r="H347" s="129">
        <f t="shared" si="8"/>
        <v>0</v>
      </c>
    </row>
    <row r="348" spans="1:8" ht="33" customHeight="1">
      <c r="A348" s="89">
        <v>346</v>
      </c>
      <c r="B348" s="90"/>
      <c r="C348" s="78"/>
      <c r="D348" s="163"/>
      <c r="E348" s="163"/>
      <c r="F348" s="90"/>
      <c r="G348" s="412"/>
      <c r="H348" s="129">
        <f t="shared" si="8"/>
        <v>0</v>
      </c>
    </row>
    <row r="349" spans="1:8" ht="33" customHeight="1">
      <c r="A349" s="89">
        <v>347</v>
      </c>
      <c r="B349" s="90"/>
      <c r="C349" s="78"/>
      <c r="D349" s="163"/>
      <c r="E349" s="163"/>
      <c r="F349" s="90"/>
      <c r="G349" s="412"/>
      <c r="H349" s="129">
        <f t="shared" si="8"/>
        <v>0</v>
      </c>
    </row>
    <row r="350" spans="1:8" ht="33" customHeight="1">
      <c r="A350" s="89">
        <v>348</v>
      </c>
      <c r="B350" s="90"/>
      <c r="C350" s="78"/>
      <c r="D350" s="163"/>
      <c r="E350" s="163"/>
      <c r="F350" s="90"/>
      <c r="G350" s="412"/>
      <c r="H350" s="129">
        <f t="shared" si="8"/>
        <v>0</v>
      </c>
    </row>
    <row r="351" spans="1:8" ht="33" customHeight="1">
      <c r="A351" s="89">
        <v>349</v>
      </c>
      <c r="B351" s="90"/>
      <c r="C351" s="78"/>
      <c r="D351" s="163"/>
      <c r="E351" s="163"/>
      <c r="F351" s="90"/>
      <c r="G351" s="412"/>
      <c r="H351" s="129">
        <f t="shared" si="8"/>
        <v>0</v>
      </c>
    </row>
    <row r="352" spans="1:8" ht="33" customHeight="1">
      <c r="A352" s="89">
        <v>350</v>
      </c>
      <c r="B352" s="90"/>
      <c r="C352" s="78"/>
      <c r="D352" s="163"/>
      <c r="E352" s="163"/>
      <c r="F352" s="90"/>
      <c r="G352" s="412"/>
      <c r="H352" s="129">
        <f t="shared" si="8"/>
        <v>0</v>
      </c>
    </row>
    <row r="353" spans="1:8" ht="33" customHeight="1">
      <c r="A353" s="89">
        <v>351</v>
      </c>
      <c r="B353" s="90"/>
      <c r="C353" s="78"/>
      <c r="D353" s="163"/>
      <c r="E353" s="163"/>
      <c r="F353" s="90"/>
      <c r="G353" s="412"/>
      <c r="H353" s="129">
        <f t="shared" si="8"/>
        <v>0</v>
      </c>
    </row>
    <row r="354" spans="1:8" ht="33" customHeight="1">
      <c r="A354" s="89">
        <v>352</v>
      </c>
      <c r="B354" s="90"/>
      <c r="C354" s="78"/>
      <c r="D354" s="163"/>
      <c r="E354" s="163"/>
      <c r="F354" s="90"/>
      <c r="G354" s="412"/>
      <c r="H354" s="129">
        <f t="shared" si="8"/>
        <v>0</v>
      </c>
    </row>
    <row r="355" spans="1:8" ht="33" customHeight="1">
      <c r="A355" s="89">
        <v>353</v>
      </c>
      <c r="B355" s="90"/>
      <c r="C355" s="78"/>
      <c r="D355" s="163"/>
      <c r="E355" s="163"/>
      <c r="F355" s="90"/>
      <c r="G355" s="412"/>
      <c r="H355" s="129">
        <f t="shared" si="8"/>
        <v>0</v>
      </c>
    </row>
    <row r="356" spans="1:8" ht="33" customHeight="1">
      <c r="A356" s="89">
        <v>354</v>
      </c>
      <c r="B356" s="90"/>
      <c r="C356" s="78"/>
      <c r="D356" s="163"/>
      <c r="E356" s="163"/>
      <c r="F356" s="90"/>
      <c r="G356" s="412"/>
      <c r="H356" s="129">
        <f t="shared" si="8"/>
        <v>0</v>
      </c>
    </row>
    <row r="357" spans="1:8" ht="33" customHeight="1">
      <c r="A357" s="89">
        <v>355</v>
      </c>
      <c r="B357" s="90"/>
      <c r="C357" s="78"/>
      <c r="D357" s="163"/>
      <c r="E357" s="163"/>
      <c r="F357" s="90"/>
      <c r="G357" s="412"/>
      <c r="H357" s="129">
        <f t="shared" si="8"/>
        <v>0</v>
      </c>
    </row>
    <row r="358" spans="1:8" ht="33" customHeight="1">
      <c r="A358" s="89">
        <v>356</v>
      </c>
      <c r="B358" s="90"/>
      <c r="C358" s="78"/>
      <c r="D358" s="163"/>
      <c r="E358" s="163"/>
      <c r="F358" s="90"/>
      <c r="G358" s="412"/>
      <c r="H358" s="129">
        <f t="shared" si="8"/>
        <v>0</v>
      </c>
    </row>
    <row r="359" spans="1:8" ht="33" customHeight="1">
      <c r="A359" s="89">
        <v>357</v>
      </c>
      <c r="B359" s="90"/>
      <c r="C359" s="78"/>
      <c r="D359" s="163"/>
      <c r="E359" s="163"/>
      <c r="F359" s="90"/>
      <c r="G359" s="412"/>
      <c r="H359" s="129">
        <f t="shared" si="8"/>
        <v>0</v>
      </c>
    </row>
    <row r="360" spans="1:8" ht="33" customHeight="1">
      <c r="A360" s="89">
        <v>358</v>
      </c>
      <c r="B360" s="90"/>
      <c r="C360" s="78"/>
      <c r="D360" s="163"/>
      <c r="E360" s="163"/>
      <c r="F360" s="90"/>
      <c r="G360" s="412"/>
      <c r="H360" s="129">
        <f t="shared" si="8"/>
        <v>0</v>
      </c>
    </row>
    <row r="361" spans="1:8" ht="33" customHeight="1">
      <c r="A361" s="89">
        <v>359</v>
      </c>
      <c r="B361" s="90"/>
      <c r="C361" s="78"/>
      <c r="D361" s="163"/>
      <c r="E361" s="163"/>
      <c r="F361" s="90"/>
      <c r="G361" s="412"/>
      <c r="H361" s="129">
        <f t="shared" si="8"/>
        <v>0</v>
      </c>
    </row>
    <row r="362" spans="1:8" ht="33" customHeight="1">
      <c r="A362" s="89">
        <v>360</v>
      </c>
      <c r="B362" s="90"/>
      <c r="C362" s="78"/>
      <c r="D362" s="163"/>
      <c r="E362" s="163"/>
      <c r="F362" s="90"/>
      <c r="G362" s="412"/>
      <c r="H362" s="129">
        <f t="shared" si="8"/>
        <v>0</v>
      </c>
    </row>
    <row r="363" spans="1:8" ht="33" customHeight="1">
      <c r="A363" s="89">
        <v>361</v>
      </c>
      <c r="B363" s="90"/>
      <c r="C363" s="78"/>
      <c r="D363" s="163"/>
      <c r="E363" s="163"/>
      <c r="F363" s="90"/>
      <c r="G363" s="412"/>
      <c r="H363" s="129">
        <f t="shared" si="8"/>
        <v>0</v>
      </c>
    </row>
    <row r="364" spans="1:8" ht="33" customHeight="1">
      <c r="A364" s="89">
        <v>362</v>
      </c>
      <c r="B364" s="90"/>
      <c r="C364" s="78"/>
      <c r="D364" s="163"/>
      <c r="E364" s="163"/>
      <c r="F364" s="90"/>
      <c r="G364" s="412"/>
      <c r="H364" s="129">
        <f t="shared" si="8"/>
        <v>0</v>
      </c>
    </row>
    <row r="365" spans="1:8" ht="33" customHeight="1">
      <c r="A365" s="89">
        <v>363</v>
      </c>
      <c r="B365" s="90"/>
      <c r="C365" s="78"/>
      <c r="D365" s="163"/>
      <c r="E365" s="163"/>
      <c r="F365" s="90"/>
      <c r="G365" s="412"/>
      <c r="H365" s="129">
        <f t="shared" si="8"/>
        <v>0</v>
      </c>
    </row>
    <row r="366" spans="1:8" ht="33" customHeight="1">
      <c r="A366" s="89">
        <v>364</v>
      </c>
      <c r="B366" s="90"/>
      <c r="C366" s="78"/>
      <c r="D366" s="163"/>
      <c r="E366" s="163"/>
      <c r="F366" s="90"/>
      <c r="G366" s="412"/>
      <c r="H366" s="129">
        <f t="shared" si="8"/>
        <v>0</v>
      </c>
    </row>
    <row r="367" spans="1:8" ht="33" customHeight="1">
      <c r="A367" s="89">
        <v>365</v>
      </c>
      <c r="B367" s="90"/>
      <c r="C367" s="78"/>
      <c r="D367" s="163"/>
      <c r="E367" s="163"/>
      <c r="F367" s="90"/>
      <c r="G367" s="412"/>
      <c r="H367" s="129">
        <f t="shared" si="8"/>
        <v>0</v>
      </c>
    </row>
    <row r="368" spans="1:8" ht="33" customHeight="1">
      <c r="A368" s="89">
        <v>366</v>
      </c>
      <c r="B368" s="90"/>
      <c r="C368" s="78"/>
      <c r="D368" s="163"/>
      <c r="E368" s="163"/>
      <c r="F368" s="90"/>
      <c r="G368" s="412"/>
      <c r="H368" s="129">
        <f t="shared" si="8"/>
        <v>0</v>
      </c>
    </row>
    <row r="369" spans="1:8" ht="33" customHeight="1">
      <c r="A369" s="89">
        <v>367</v>
      </c>
      <c r="B369" s="90"/>
      <c r="C369" s="78"/>
      <c r="D369" s="163"/>
      <c r="E369" s="163"/>
      <c r="F369" s="90"/>
      <c r="G369" s="412"/>
      <c r="H369" s="129">
        <f t="shared" si="8"/>
        <v>0</v>
      </c>
    </row>
    <row r="370" spans="1:8" ht="33" customHeight="1">
      <c r="A370" s="89">
        <v>368</v>
      </c>
      <c r="B370" s="90"/>
      <c r="C370" s="78"/>
      <c r="D370" s="163"/>
      <c r="E370" s="163"/>
      <c r="F370" s="90"/>
      <c r="G370" s="412"/>
      <c r="H370" s="129">
        <f t="shared" si="8"/>
        <v>0</v>
      </c>
    </row>
    <row r="371" spans="1:8" ht="33" customHeight="1">
      <c r="A371" s="89">
        <v>369</v>
      </c>
      <c r="B371" s="90"/>
      <c r="C371" s="78"/>
      <c r="D371" s="163"/>
      <c r="E371" s="163"/>
      <c r="F371" s="90"/>
      <c r="G371" s="412"/>
      <c r="H371" s="129">
        <f t="shared" si="8"/>
        <v>0</v>
      </c>
    </row>
    <row r="372" spans="1:8" ht="33" customHeight="1">
      <c r="A372" s="89">
        <v>370</v>
      </c>
      <c r="B372" s="90"/>
      <c r="C372" s="78"/>
      <c r="D372" s="163"/>
      <c r="E372" s="163"/>
      <c r="F372" s="90"/>
      <c r="G372" s="412"/>
      <c r="H372" s="129">
        <f t="shared" si="8"/>
        <v>0</v>
      </c>
    </row>
    <row r="373" spans="1:8" ht="33" customHeight="1">
      <c r="A373" s="89">
        <v>371</v>
      </c>
      <c r="B373" s="90"/>
      <c r="C373" s="78"/>
      <c r="D373" s="163"/>
      <c r="E373" s="163"/>
      <c r="F373" s="90"/>
      <c r="G373" s="412"/>
      <c r="H373" s="129">
        <f t="shared" si="8"/>
        <v>0</v>
      </c>
    </row>
    <row r="374" spans="1:8" ht="33" customHeight="1">
      <c r="A374" s="89">
        <v>372</v>
      </c>
      <c r="B374" s="90"/>
      <c r="C374" s="78"/>
      <c r="D374" s="163"/>
      <c r="E374" s="163"/>
      <c r="F374" s="90"/>
      <c r="G374" s="412"/>
      <c r="H374" s="129">
        <f t="shared" si="8"/>
        <v>0</v>
      </c>
    </row>
    <row r="375" spans="1:8" ht="33" customHeight="1">
      <c r="A375" s="89">
        <v>373</v>
      </c>
      <c r="B375" s="90"/>
      <c r="C375" s="78"/>
      <c r="D375" s="163"/>
      <c r="E375" s="163"/>
      <c r="F375" s="90"/>
      <c r="G375" s="412"/>
      <c r="H375" s="129">
        <f t="shared" si="8"/>
        <v>0</v>
      </c>
    </row>
    <row r="376" spans="1:8" ht="33" customHeight="1">
      <c r="A376" s="89">
        <v>374</v>
      </c>
      <c r="B376" s="90"/>
      <c r="C376" s="78"/>
      <c r="D376" s="163"/>
      <c r="E376" s="163"/>
      <c r="F376" s="90"/>
      <c r="G376" s="412"/>
      <c r="H376" s="129">
        <f t="shared" si="8"/>
        <v>0</v>
      </c>
    </row>
    <row r="377" spans="1:8" ht="33" customHeight="1">
      <c r="A377" s="89">
        <v>375</v>
      </c>
      <c r="B377" s="90"/>
      <c r="C377" s="78"/>
      <c r="D377" s="163"/>
      <c r="E377" s="163"/>
      <c r="F377" s="90"/>
      <c r="G377" s="412"/>
      <c r="H377" s="129">
        <f t="shared" si="8"/>
        <v>0</v>
      </c>
    </row>
    <row r="378" spans="1:8" ht="33" customHeight="1">
      <c r="A378" s="89">
        <v>376</v>
      </c>
      <c r="B378" s="90"/>
      <c r="C378" s="78"/>
      <c r="D378" s="163"/>
      <c r="E378" s="163"/>
      <c r="F378" s="90"/>
      <c r="G378" s="412"/>
      <c r="H378" s="129">
        <f t="shared" si="8"/>
        <v>0</v>
      </c>
    </row>
    <row r="379" spans="1:8" ht="33" customHeight="1">
      <c r="A379" s="89">
        <v>377</v>
      </c>
      <c r="B379" s="90"/>
      <c r="C379" s="78"/>
      <c r="D379" s="163"/>
      <c r="E379" s="163"/>
      <c r="F379" s="90"/>
      <c r="G379" s="412"/>
      <c r="H379" s="129">
        <f t="shared" si="8"/>
        <v>0</v>
      </c>
    </row>
    <row r="380" spans="1:8" ht="33" customHeight="1">
      <c r="A380" s="89">
        <v>378</v>
      </c>
      <c r="B380" s="90"/>
      <c r="C380" s="78"/>
      <c r="D380" s="163"/>
      <c r="E380" s="163"/>
      <c r="F380" s="90"/>
      <c r="G380" s="412"/>
      <c r="H380" s="129">
        <f t="shared" si="8"/>
        <v>0</v>
      </c>
    </row>
    <row r="381" spans="1:8" ht="33" customHeight="1">
      <c r="A381" s="89">
        <v>379</v>
      </c>
      <c r="B381" s="90"/>
      <c r="C381" s="78"/>
      <c r="D381" s="163"/>
      <c r="E381" s="163"/>
      <c r="F381" s="90"/>
      <c r="G381" s="412"/>
      <c r="H381" s="129">
        <f t="shared" si="8"/>
        <v>0</v>
      </c>
    </row>
    <row r="382" spans="1:8" ht="33" customHeight="1">
      <c r="A382" s="89">
        <v>380</v>
      </c>
      <c r="B382" s="90"/>
      <c r="C382" s="78"/>
      <c r="D382" s="163"/>
      <c r="E382" s="163"/>
      <c r="F382" s="90"/>
      <c r="G382" s="412"/>
      <c r="H382" s="129">
        <f t="shared" si="8"/>
        <v>0</v>
      </c>
    </row>
    <row r="383" spans="1:8" ht="33" customHeight="1">
      <c r="A383" s="89">
        <v>381</v>
      </c>
      <c r="B383" s="90"/>
      <c r="C383" s="78"/>
      <c r="D383" s="163"/>
      <c r="E383" s="163"/>
      <c r="F383" s="90"/>
      <c r="G383" s="412"/>
      <c r="H383" s="129">
        <f t="shared" si="8"/>
        <v>0</v>
      </c>
    </row>
    <row r="384" spans="1:8" ht="33" customHeight="1">
      <c r="A384" s="89">
        <v>382</v>
      </c>
      <c r="B384" s="90"/>
      <c r="C384" s="78"/>
      <c r="D384" s="163"/>
      <c r="E384" s="163"/>
      <c r="F384" s="90"/>
      <c r="G384" s="412"/>
      <c r="H384" s="129">
        <f t="shared" si="8"/>
        <v>0</v>
      </c>
    </row>
    <row r="385" spans="1:8" ht="33" customHeight="1">
      <c r="A385" s="89">
        <v>383</v>
      </c>
      <c r="B385" s="90"/>
      <c r="C385" s="78"/>
      <c r="D385" s="163"/>
      <c r="E385" s="163"/>
      <c r="F385" s="90"/>
      <c r="G385" s="412"/>
      <c r="H385" s="129">
        <f t="shared" si="8"/>
        <v>0</v>
      </c>
    </row>
    <row r="386" spans="1:8" ht="33" customHeight="1">
      <c r="A386" s="89">
        <v>384</v>
      </c>
      <c r="B386" s="90"/>
      <c r="C386" s="78"/>
      <c r="D386" s="163"/>
      <c r="E386" s="163"/>
      <c r="F386" s="90"/>
      <c r="G386" s="412"/>
      <c r="H386" s="129">
        <f t="shared" si="8"/>
        <v>0</v>
      </c>
    </row>
    <row r="387" spans="1:8" ht="33" customHeight="1">
      <c r="A387" s="89">
        <v>385</v>
      </c>
      <c r="B387" s="90"/>
      <c r="C387" s="78"/>
      <c r="D387" s="163"/>
      <c r="E387" s="163"/>
      <c r="F387" s="90"/>
      <c r="G387" s="412"/>
      <c r="H387" s="129">
        <f t="shared" si="8"/>
        <v>0</v>
      </c>
    </row>
    <row r="388" spans="1:8" ht="33" customHeight="1">
      <c r="A388" s="89">
        <v>386</v>
      </c>
      <c r="B388" s="90"/>
      <c r="C388" s="78"/>
      <c r="D388" s="163"/>
      <c r="E388" s="163"/>
      <c r="F388" s="90"/>
      <c r="G388" s="412"/>
      <c r="H388" s="129">
        <f t="shared" ref="H388:H451" si="9">IFERROR((DATEDIF(D388,E388,"M")+1)*C388,0)</f>
        <v>0</v>
      </c>
    </row>
    <row r="389" spans="1:8" ht="33" customHeight="1">
      <c r="A389" s="89">
        <v>387</v>
      </c>
      <c r="B389" s="90"/>
      <c r="C389" s="78"/>
      <c r="D389" s="163"/>
      <c r="E389" s="163"/>
      <c r="F389" s="90"/>
      <c r="G389" s="412"/>
      <c r="H389" s="129">
        <f t="shared" si="9"/>
        <v>0</v>
      </c>
    </row>
    <row r="390" spans="1:8" ht="33" customHeight="1">
      <c r="A390" s="89">
        <v>388</v>
      </c>
      <c r="B390" s="90"/>
      <c r="C390" s="78"/>
      <c r="D390" s="163"/>
      <c r="E390" s="163"/>
      <c r="F390" s="90"/>
      <c r="G390" s="412"/>
      <c r="H390" s="129">
        <f t="shared" si="9"/>
        <v>0</v>
      </c>
    </row>
    <row r="391" spans="1:8" ht="33" customHeight="1">
      <c r="A391" s="89">
        <v>389</v>
      </c>
      <c r="B391" s="90"/>
      <c r="C391" s="78"/>
      <c r="D391" s="163"/>
      <c r="E391" s="163"/>
      <c r="F391" s="90"/>
      <c r="G391" s="412"/>
      <c r="H391" s="129">
        <f t="shared" si="9"/>
        <v>0</v>
      </c>
    </row>
    <row r="392" spans="1:8" ht="33" customHeight="1">
      <c r="A392" s="89">
        <v>390</v>
      </c>
      <c r="B392" s="90"/>
      <c r="C392" s="78"/>
      <c r="D392" s="163"/>
      <c r="E392" s="163"/>
      <c r="F392" s="90"/>
      <c r="G392" s="412"/>
      <c r="H392" s="129">
        <f t="shared" si="9"/>
        <v>0</v>
      </c>
    </row>
    <row r="393" spans="1:8" ht="33" customHeight="1">
      <c r="A393" s="89">
        <v>391</v>
      </c>
      <c r="B393" s="90"/>
      <c r="C393" s="78"/>
      <c r="D393" s="163"/>
      <c r="E393" s="163"/>
      <c r="F393" s="90"/>
      <c r="G393" s="412"/>
      <c r="H393" s="129">
        <f t="shared" si="9"/>
        <v>0</v>
      </c>
    </row>
    <row r="394" spans="1:8" ht="33" customHeight="1">
      <c r="A394" s="89">
        <v>392</v>
      </c>
      <c r="B394" s="90"/>
      <c r="C394" s="78"/>
      <c r="D394" s="163"/>
      <c r="E394" s="163"/>
      <c r="F394" s="90"/>
      <c r="G394" s="412"/>
      <c r="H394" s="129">
        <f t="shared" si="9"/>
        <v>0</v>
      </c>
    </row>
    <row r="395" spans="1:8" ht="33" customHeight="1">
      <c r="A395" s="89">
        <v>393</v>
      </c>
      <c r="B395" s="90"/>
      <c r="C395" s="78"/>
      <c r="D395" s="163"/>
      <c r="E395" s="163"/>
      <c r="F395" s="90"/>
      <c r="G395" s="412"/>
      <c r="H395" s="129">
        <f t="shared" si="9"/>
        <v>0</v>
      </c>
    </row>
    <row r="396" spans="1:8" ht="33" customHeight="1">
      <c r="A396" s="89">
        <v>394</v>
      </c>
      <c r="B396" s="90"/>
      <c r="C396" s="78"/>
      <c r="D396" s="163"/>
      <c r="E396" s="163"/>
      <c r="F396" s="90"/>
      <c r="G396" s="412"/>
      <c r="H396" s="129">
        <f t="shared" si="9"/>
        <v>0</v>
      </c>
    </row>
    <row r="397" spans="1:8" ht="33" customHeight="1">
      <c r="A397" s="89">
        <v>395</v>
      </c>
      <c r="B397" s="90"/>
      <c r="C397" s="78"/>
      <c r="D397" s="163"/>
      <c r="E397" s="163"/>
      <c r="F397" s="90"/>
      <c r="G397" s="412"/>
      <c r="H397" s="129">
        <f t="shared" si="9"/>
        <v>0</v>
      </c>
    </row>
    <row r="398" spans="1:8" ht="33" customHeight="1">
      <c r="A398" s="89">
        <v>396</v>
      </c>
      <c r="B398" s="90"/>
      <c r="C398" s="78"/>
      <c r="D398" s="163"/>
      <c r="E398" s="163"/>
      <c r="F398" s="90"/>
      <c r="G398" s="412"/>
      <c r="H398" s="129">
        <f t="shared" si="9"/>
        <v>0</v>
      </c>
    </row>
    <row r="399" spans="1:8" ht="33" customHeight="1">
      <c r="A399" s="89">
        <v>397</v>
      </c>
      <c r="B399" s="90"/>
      <c r="C399" s="78"/>
      <c r="D399" s="163"/>
      <c r="E399" s="163"/>
      <c r="F399" s="90"/>
      <c r="G399" s="412"/>
      <c r="H399" s="129">
        <f t="shared" si="9"/>
        <v>0</v>
      </c>
    </row>
    <row r="400" spans="1:8" ht="33" customHeight="1">
      <c r="A400" s="89">
        <v>398</v>
      </c>
      <c r="B400" s="90"/>
      <c r="C400" s="78"/>
      <c r="D400" s="163"/>
      <c r="E400" s="163"/>
      <c r="F400" s="90"/>
      <c r="G400" s="412"/>
      <c r="H400" s="129">
        <f t="shared" si="9"/>
        <v>0</v>
      </c>
    </row>
    <row r="401" spans="1:8" ht="33" customHeight="1">
      <c r="A401" s="89">
        <v>399</v>
      </c>
      <c r="B401" s="90"/>
      <c r="C401" s="78"/>
      <c r="D401" s="163"/>
      <c r="E401" s="163"/>
      <c r="F401" s="90"/>
      <c r="G401" s="412"/>
      <c r="H401" s="129">
        <f t="shared" si="9"/>
        <v>0</v>
      </c>
    </row>
    <row r="402" spans="1:8" ht="33" customHeight="1">
      <c r="A402" s="89">
        <v>400</v>
      </c>
      <c r="B402" s="90"/>
      <c r="C402" s="78"/>
      <c r="D402" s="163"/>
      <c r="E402" s="163"/>
      <c r="F402" s="90"/>
      <c r="G402" s="412"/>
      <c r="H402" s="129">
        <f t="shared" si="9"/>
        <v>0</v>
      </c>
    </row>
    <row r="403" spans="1:8" ht="33" customHeight="1">
      <c r="A403" s="89">
        <v>401</v>
      </c>
      <c r="B403" s="90"/>
      <c r="C403" s="78"/>
      <c r="D403" s="163"/>
      <c r="E403" s="163"/>
      <c r="F403" s="90"/>
      <c r="G403" s="412"/>
      <c r="H403" s="129">
        <f t="shared" si="9"/>
        <v>0</v>
      </c>
    </row>
    <row r="404" spans="1:8" ht="33" customHeight="1">
      <c r="A404" s="89">
        <v>402</v>
      </c>
      <c r="B404" s="90"/>
      <c r="C404" s="78"/>
      <c r="D404" s="163"/>
      <c r="E404" s="163"/>
      <c r="F404" s="90"/>
      <c r="G404" s="412"/>
      <c r="H404" s="129">
        <f t="shared" si="9"/>
        <v>0</v>
      </c>
    </row>
    <row r="405" spans="1:8" ht="33" customHeight="1">
      <c r="A405" s="89">
        <v>403</v>
      </c>
      <c r="B405" s="90"/>
      <c r="C405" s="78"/>
      <c r="D405" s="163"/>
      <c r="E405" s="163"/>
      <c r="F405" s="90"/>
      <c r="G405" s="412"/>
      <c r="H405" s="129">
        <f t="shared" si="9"/>
        <v>0</v>
      </c>
    </row>
    <row r="406" spans="1:8" ht="33" customHeight="1">
      <c r="A406" s="89">
        <v>404</v>
      </c>
      <c r="B406" s="90"/>
      <c r="C406" s="78"/>
      <c r="D406" s="163"/>
      <c r="E406" s="163"/>
      <c r="F406" s="90"/>
      <c r="G406" s="412"/>
      <c r="H406" s="129">
        <f t="shared" si="9"/>
        <v>0</v>
      </c>
    </row>
    <row r="407" spans="1:8" ht="33" customHeight="1">
      <c r="A407" s="89">
        <v>405</v>
      </c>
      <c r="B407" s="90"/>
      <c r="C407" s="78"/>
      <c r="D407" s="163"/>
      <c r="E407" s="163"/>
      <c r="F407" s="90"/>
      <c r="G407" s="412"/>
      <c r="H407" s="129">
        <f t="shared" si="9"/>
        <v>0</v>
      </c>
    </row>
    <row r="408" spans="1:8" ht="33" customHeight="1">
      <c r="A408" s="89">
        <v>406</v>
      </c>
      <c r="B408" s="90"/>
      <c r="C408" s="78"/>
      <c r="D408" s="163"/>
      <c r="E408" s="163"/>
      <c r="F408" s="90"/>
      <c r="G408" s="412"/>
      <c r="H408" s="129">
        <f t="shared" si="9"/>
        <v>0</v>
      </c>
    </row>
    <row r="409" spans="1:8" ht="33" customHeight="1">
      <c r="A409" s="89">
        <v>407</v>
      </c>
      <c r="B409" s="90"/>
      <c r="C409" s="78"/>
      <c r="D409" s="163"/>
      <c r="E409" s="163"/>
      <c r="F409" s="90"/>
      <c r="G409" s="412"/>
      <c r="H409" s="129">
        <f t="shared" si="9"/>
        <v>0</v>
      </c>
    </row>
    <row r="410" spans="1:8" ht="33" customHeight="1">
      <c r="A410" s="89">
        <v>408</v>
      </c>
      <c r="B410" s="90"/>
      <c r="C410" s="78"/>
      <c r="D410" s="163"/>
      <c r="E410" s="163"/>
      <c r="F410" s="90"/>
      <c r="G410" s="412"/>
      <c r="H410" s="129">
        <f t="shared" si="9"/>
        <v>0</v>
      </c>
    </row>
    <row r="411" spans="1:8" ht="33" customHeight="1">
      <c r="A411" s="89">
        <v>409</v>
      </c>
      <c r="B411" s="90"/>
      <c r="C411" s="78"/>
      <c r="D411" s="163"/>
      <c r="E411" s="163"/>
      <c r="F411" s="90"/>
      <c r="G411" s="412"/>
      <c r="H411" s="129">
        <f t="shared" si="9"/>
        <v>0</v>
      </c>
    </row>
    <row r="412" spans="1:8" ht="33" customHeight="1">
      <c r="A412" s="89">
        <v>410</v>
      </c>
      <c r="B412" s="90"/>
      <c r="C412" s="78"/>
      <c r="D412" s="163"/>
      <c r="E412" s="163"/>
      <c r="F412" s="90"/>
      <c r="G412" s="412"/>
      <c r="H412" s="129">
        <f t="shared" si="9"/>
        <v>0</v>
      </c>
    </row>
    <row r="413" spans="1:8" ht="33" customHeight="1">
      <c r="A413" s="89">
        <v>411</v>
      </c>
      <c r="B413" s="90"/>
      <c r="C413" s="78"/>
      <c r="D413" s="163"/>
      <c r="E413" s="163"/>
      <c r="F413" s="90"/>
      <c r="G413" s="412"/>
      <c r="H413" s="129">
        <f t="shared" si="9"/>
        <v>0</v>
      </c>
    </row>
    <row r="414" spans="1:8" ht="33" customHeight="1">
      <c r="A414" s="89">
        <v>412</v>
      </c>
      <c r="B414" s="90"/>
      <c r="C414" s="78"/>
      <c r="D414" s="163"/>
      <c r="E414" s="163"/>
      <c r="F414" s="90"/>
      <c r="G414" s="412"/>
      <c r="H414" s="129">
        <f t="shared" si="9"/>
        <v>0</v>
      </c>
    </row>
    <row r="415" spans="1:8" ht="33" customHeight="1">
      <c r="A415" s="89">
        <v>413</v>
      </c>
      <c r="B415" s="90"/>
      <c r="C415" s="78"/>
      <c r="D415" s="163"/>
      <c r="E415" s="163"/>
      <c r="F415" s="90"/>
      <c r="G415" s="412"/>
      <c r="H415" s="129">
        <f t="shared" si="9"/>
        <v>0</v>
      </c>
    </row>
    <row r="416" spans="1:8" ht="33" customHeight="1">
      <c r="A416" s="89">
        <v>414</v>
      </c>
      <c r="B416" s="90"/>
      <c r="C416" s="78"/>
      <c r="D416" s="163"/>
      <c r="E416" s="163"/>
      <c r="F416" s="90"/>
      <c r="G416" s="412"/>
      <c r="H416" s="129">
        <f t="shared" si="9"/>
        <v>0</v>
      </c>
    </row>
    <row r="417" spans="1:8" ht="33" customHeight="1">
      <c r="A417" s="89">
        <v>415</v>
      </c>
      <c r="B417" s="90"/>
      <c r="C417" s="78"/>
      <c r="D417" s="163"/>
      <c r="E417" s="163"/>
      <c r="F417" s="90"/>
      <c r="G417" s="412"/>
      <c r="H417" s="129">
        <f t="shared" si="9"/>
        <v>0</v>
      </c>
    </row>
    <row r="418" spans="1:8" ht="33" customHeight="1">
      <c r="A418" s="89">
        <v>416</v>
      </c>
      <c r="B418" s="90"/>
      <c r="C418" s="78"/>
      <c r="D418" s="163"/>
      <c r="E418" s="163"/>
      <c r="F418" s="90"/>
      <c r="G418" s="412"/>
      <c r="H418" s="129">
        <f t="shared" si="9"/>
        <v>0</v>
      </c>
    </row>
    <row r="419" spans="1:8" ht="33" customHeight="1">
      <c r="A419" s="89">
        <v>417</v>
      </c>
      <c r="B419" s="90"/>
      <c r="C419" s="78"/>
      <c r="D419" s="163"/>
      <c r="E419" s="163"/>
      <c r="F419" s="90"/>
      <c r="G419" s="412"/>
      <c r="H419" s="129">
        <f t="shared" si="9"/>
        <v>0</v>
      </c>
    </row>
    <row r="420" spans="1:8" ht="33" customHeight="1">
      <c r="A420" s="89">
        <v>418</v>
      </c>
      <c r="B420" s="90"/>
      <c r="C420" s="78"/>
      <c r="D420" s="163"/>
      <c r="E420" s="163"/>
      <c r="F420" s="90"/>
      <c r="G420" s="412"/>
      <c r="H420" s="129">
        <f t="shared" si="9"/>
        <v>0</v>
      </c>
    </row>
    <row r="421" spans="1:8" ht="33" customHeight="1">
      <c r="A421" s="89">
        <v>419</v>
      </c>
      <c r="B421" s="90"/>
      <c r="C421" s="78"/>
      <c r="D421" s="163"/>
      <c r="E421" s="163"/>
      <c r="F421" s="90"/>
      <c r="G421" s="412"/>
      <c r="H421" s="129">
        <f t="shared" si="9"/>
        <v>0</v>
      </c>
    </row>
    <row r="422" spans="1:8" ht="33" customHeight="1">
      <c r="A422" s="89">
        <v>420</v>
      </c>
      <c r="B422" s="90"/>
      <c r="C422" s="78"/>
      <c r="D422" s="163"/>
      <c r="E422" s="163"/>
      <c r="F422" s="90"/>
      <c r="G422" s="412"/>
      <c r="H422" s="129">
        <f t="shared" si="9"/>
        <v>0</v>
      </c>
    </row>
    <row r="423" spans="1:8" ht="33" customHeight="1">
      <c r="A423" s="89">
        <v>421</v>
      </c>
      <c r="B423" s="90"/>
      <c r="C423" s="78"/>
      <c r="D423" s="163"/>
      <c r="E423" s="163"/>
      <c r="F423" s="90"/>
      <c r="G423" s="412"/>
      <c r="H423" s="129">
        <f t="shared" si="9"/>
        <v>0</v>
      </c>
    </row>
    <row r="424" spans="1:8" ht="33" customHeight="1">
      <c r="A424" s="89">
        <v>422</v>
      </c>
      <c r="B424" s="90"/>
      <c r="C424" s="78"/>
      <c r="D424" s="163"/>
      <c r="E424" s="163"/>
      <c r="F424" s="90"/>
      <c r="G424" s="412"/>
      <c r="H424" s="129">
        <f t="shared" si="9"/>
        <v>0</v>
      </c>
    </row>
    <row r="425" spans="1:8" ht="33" customHeight="1">
      <c r="A425" s="89">
        <v>423</v>
      </c>
      <c r="B425" s="90"/>
      <c r="C425" s="78"/>
      <c r="D425" s="163"/>
      <c r="E425" s="163"/>
      <c r="F425" s="90"/>
      <c r="G425" s="412"/>
      <c r="H425" s="129">
        <f t="shared" si="9"/>
        <v>0</v>
      </c>
    </row>
    <row r="426" spans="1:8" ht="33" customHeight="1">
      <c r="A426" s="89">
        <v>424</v>
      </c>
      <c r="B426" s="90"/>
      <c r="C426" s="78"/>
      <c r="D426" s="163"/>
      <c r="E426" s="163"/>
      <c r="F426" s="90"/>
      <c r="G426" s="412"/>
      <c r="H426" s="129">
        <f t="shared" si="9"/>
        <v>0</v>
      </c>
    </row>
    <row r="427" spans="1:8" ht="33" customHeight="1">
      <c r="A427" s="89">
        <v>425</v>
      </c>
      <c r="B427" s="90"/>
      <c r="C427" s="78"/>
      <c r="D427" s="163"/>
      <c r="E427" s="163"/>
      <c r="F427" s="90"/>
      <c r="G427" s="412"/>
      <c r="H427" s="129">
        <f t="shared" si="9"/>
        <v>0</v>
      </c>
    </row>
    <row r="428" spans="1:8" ht="33" customHeight="1">
      <c r="A428" s="89">
        <v>426</v>
      </c>
      <c r="B428" s="90"/>
      <c r="C428" s="78"/>
      <c r="D428" s="163"/>
      <c r="E428" s="163"/>
      <c r="F428" s="90"/>
      <c r="G428" s="412"/>
      <c r="H428" s="129">
        <f t="shared" si="9"/>
        <v>0</v>
      </c>
    </row>
    <row r="429" spans="1:8" ht="33" customHeight="1">
      <c r="A429" s="89">
        <v>427</v>
      </c>
      <c r="B429" s="90"/>
      <c r="C429" s="78"/>
      <c r="D429" s="163"/>
      <c r="E429" s="163"/>
      <c r="F429" s="90"/>
      <c r="G429" s="412"/>
      <c r="H429" s="129">
        <f t="shared" si="9"/>
        <v>0</v>
      </c>
    </row>
    <row r="430" spans="1:8" ht="33" customHeight="1">
      <c r="A430" s="89">
        <v>428</v>
      </c>
      <c r="B430" s="90"/>
      <c r="C430" s="78"/>
      <c r="D430" s="163"/>
      <c r="E430" s="163"/>
      <c r="F430" s="90"/>
      <c r="G430" s="412"/>
      <c r="H430" s="129">
        <f t="shared" si="9"/>
        <v>0</v>
      </c>
    </row>
    <row r="431" spans="1:8" ht="33" customHeight="1">
      <c r="A431" s="89">
        <v>429</v>
      </c>
      <c r="B431" s="90"/>
      <c r="C431" s="78"/>
      <c r="D431" s="163"/>
      <c r="E431" s="163"/>
      <c r="F431" s="90"/>
      <c r="G431" s="412"/>
      <c r="H431" s="129">
        <f t="shared" si="9"/>
        <v>0</v>
      </c>
    </row>
    <row r="432" spans="1:8" ht="33" customHeight="1">
      <c r="A432" s="89">
        <v>430</v>
      </c>
      <c r="B432" s="90"/>
      <c r="C432" s="78"/>
      <c r="D432" s="163"/>
      <c r="E432" s="163"/>
      <c r="F432" s="90"/>
      <c r="G432" s="412"/>
      <c r="H432" s="129">
        <f t="shared" si="9"/>
        <v>0</v>
      </c>
    </row>
    <row r="433" spans="1:8" ht="33" customHeight="1">
      <c r="A433" s="89">
        <v>431</v>
      </c>
      <c r="B433" s="90"/>
      <c r="C433" s="78"/>
      <c r="D433" s="163"/>
      <c r="E433" s="163"/>
      <c r="F433" s="90"/>
      <c r="G433" s="412"/>
      <c r="H433" s="129">
        <f t="shared" si="9"/>
        <v>0</v>
      </c>
    </row>
    <row r="434" spans="1:8" ht="33" customHeight="1">
      <c r="A434" s="89">
        <v>432</v>
      </c>
      <c r="B434" s="90"/>
      <c r="C434" s="78"/>
      <c r="D434" s="163"/>
      <c r="E434" s="163"/>
      <c r="F434" s="90"/>
      <c r="G434" s="412"/>
      <c r="H434" s="129">
        <f t="shared" si="9"/>
        <v>0</v>
      </c>
    </row>
    <row r="435" spans="1:8" ht="33" customHeight="1">
      <c r="A435" s="89">
        <v>433</v>
      </c>
      <c r="B435" s="90"/>
      <c r="C435" s="78"/>
      <c r="D435" s="163"/>
      <c r="E435" s="163"/>
      <c r="F435" s="90"/>
      <c r="G435" s="412"/>
      <c r="H435" s="129">
        <f t="shared" si="9"/>
        <v>0</v>
      </c>
    </row>
    <row r="436" spans="1:8" ht="33" customHeight="1">
      <c r="A436" s="89">
        <v>434</v>
      </c>
      <c r="B436" s="90"/>
      <c r="C436" s="78"/>
      <c r="D436" s="163"/>
      <c r="E436" s="163"/>
      <c r="F436" s="90"/>
      <c r="G436" s="412"/>
      <c r="H436" s="129">
        <f t="shared" si="9"/>
        <v>0</v>
      </c>
    </row>
    <row r="437" spans="1:8" ht="33" customHeight="1">
      <c r="A437" s="89">
        <v>435</v>
      </c>
      <c r="B437" s="90"/>
      <c r="C437" s="78"/>
      <c r="D437" s="163"/>
      <c r="E437" s="163"/>
      <c r="F437" s="90"/>
      <c r="G437" s="412"/>
      <c r="H437" s="129">
        <f t="shared" si="9"/>
        <v>0</v>
      </c>
    </row>
    <row r="438" spans="1:8" ht="33" customHeight="1">
      <c r="A438" s="89">
        <v>436</v>
      </c>
      <c r="B438" s="90"/>
      <c r="C438" s="78"/>
      <c r="D438" s="163"/>
      <c r="E438" s="163"/>
      <c r="F438" s="90"/>
      <c r="G438" s="412"/>
      <c r="H438" s="129">
        <f t="shared" si="9"/>
        <v>0</v>
      </c>
    </row>
    <row r="439" spans="1:8" ht="33" customHeight="1">
      <c r="A439" s="89">
        <v>437</v>
      </c>
      <c r="B439" s="90"/>
      <c r="C439" s="78"/>
      <c r="D439" s="163"/>
      <c r="E439" s="163"/>
      <c r="F439" s="90"/>
      <c r="G439" s="412"/>
      <c r="H439" s="129">
        <f t="shared" si="9"/>
        <v>0</v>
      </c>
    </row>
    <row r="440" spans="1:8" ht="33" customHeight="1">
      <c r="A440" s="89">
        <v>438</v>
      </c>
      <c r="B440" s="90"/>
      <c r="C440" s="78"/>
      <c r="D440" s="163"/>
      <c r="E440" s="163"/>
      <c r="F440" s="90"/>
      <c r="G440" s="412"/>
      <c r="H440" s="129">
        <f t="shared" si="9"/>
        <v>0</v>
      </c>
    </row>
    <row r="441" spans="1:8" ht="33" customHeight="1">
      <c r="A441" s="89">
        <v>439</v>
      </c>
      <c r="B441" s="90"/>
      <c r="C441" s="78"/>
      <c r="D441" s="163"/>
      <c r="E441" s="163"/>
      <c r="F441" s="90"/>
      <c r="G441" s="412"/>
      <c r="H441" s="129">
        <f t="shared" si="9"/>
        <v>0</v>
      </c>
    </row>
    <row r="442" spans="1:8" ht="33" customHeight="1">
      <c r="A442" s="89">
        <v>440</v>
      </c>
      <c r="B442" s="90"/>
      <c r="C442" s="78"/>
      <c r="D442" s="163"/>
      <c r="E442" s="163"/>
      <c r="F442" s="90"/>
      <c r="G442" s="412"/>
      <c r="H442" s="129">
        <f t="shared" si="9"/>
        <v>0</v>
      </c>
    </row>
    <row r="443" spans="1:8" ht="33" customHeight="1">
      <c r="A443" s="89">
        <v>441</v>
      </c>
      <c r="B443" s="90"/>
      <c r="C443" s="78"/>
      <c r="D443" s="163"/>
      <c r="E443" s="163"/>
      <c r="F443" s="90"/>
      <c r="G443" s="412"/>
      <c r="H443" s="129">
        <f t="shared" si="9"/>
        <v>0</v>
      </c>
    </row>
    <row r="444" spans="1:8" ht="33" customHeight="1">
      <c r="A444" s="89">
        <v>442</v>
      </c>
      <c r="B444" s="90"/>
      <c r="C444" s="78"/>
      <c r="D444" s="163"/>
      <c r="E444" s="163"/>
      <c r="F444" s="90"/>
      <c r="G444" s="412"/>
      <c r="H444" s="129">
        <f t="shared" si="9"/>
        <v>0</v>
      </c>
    </row>
    <row r="445" spans="1:8" ht="33" customHeight="1">
      <c r="A445" s="89">
        <v>443</v>
      </c>
      <c r="B445" s="90"/>
      <c r="C445" s="78"/>
      <c r="D445" s="163"/>
      <c r="E445" s="163"/>
      <c r="F445" s="90"/>
      <c r="G445" s="412"/>
      <c r="H445" s="129">
        <f t="shared" si="9"/>
        <v>0</v>
      </c>
    </row>
    <row r="446" spans="1:8" ht="33" customHeight="1">
      <c r="A446" s="89">
        <v>444</v>
      </c>
      <c r="B446" s="90"/>
      <c r="C446" s="78"/>
      <c r="D446" s="163"/>
      <c r="E446" s="163"/>
      <c r="F446" s="90"/>
      <c r="G446" s="412"/>
      <c r="H446" s="129">
        <f t="shared" si="9"/>
        <v>0</v>
      </c>
    </row>
    <row r="447" spans="1:8" ht="33" customHeight="1">
      <c r="A447" s="89">
        <v>445</v>
      </c>
      <c r="B447" s="90"/>
      <c r="C447" s="78"/>
      <c r="D447" s="163"/>
      <c r="E447" s="163"/>
      <c r="F447" s="90"/>
      <c r="G447" s="412"/>
      <c r="H447" s="129">
        <f t="shared" si="9"/>
        <v>0</v>
      </c>
    </row>
    <row r="448" spans="1:8" ht="33" customHeight="1">
      <c r="A448" s="89">
        <v>446</v>
      </c>
      <c r="B448" s="90"/>
      <c r="C448" s="78"/>
      <c r="D448" s="163"/>
      <c r="E448" s="163"/>
      <c r="F448" s="90"/>
      <c r="G448" s="412"/>
      <c r="H448" s="129">
        <f t="shared" si="9"/>
        <v>0</v>
      </c>
    </row>
    <row r="449" spans="1:8" ht="33" customHeight="1">
      <c r="A449" s="89">
        <v>447</v>
      </c>
      <c r="B449" s="90"/>
      <c r="C449" s="78"/>
      <c r="D449" s="163"/>
      <c r="E449" s="163"/>
      <c r="F449" s="90"/>
      <c r="G449" s="412"/>
      <c r="H449" s="129">
        <f t="shared" si="9"/>
        <v>0</v>
      </c>
    </row>
    <row r="450" spans="1:8" ht="33" customHeight="1">
      <c r="A450" s="89">
        <v>448</v>
      </c>
      <c r="B450" s="90"/>
      <c r="C450" s="78"/>
      <c r="D450" s="163"/>
      <c r="E450" s="163"/>
      <c r="F450" s="90"/>
      <c r="G450" s="412"/>
      <c r="H450" s="129">
        <f t="shared" si="9"/>
        <v>0</v>
      </c>
    </row>
    <row r="451" spans="1:8" ht="33" customHeight="1">
      <c r="A451" s="89">
        <v>449</v>
      </c>
      <c r="B451" s="90"/>
      <c r="C451" s="78"/>
      <c r="D451" s="163"/>
      <c r="E451" s="163"/>
      <c r="F451" s="90"/>
      <c r="G451" s="412"/>
      <c r="H451" s="129">
        <f t="shared" si="9"/>
        <v>0</v>
      </c>
    </row>
    <row r="452" spans="1:8" ht="33" customHeight="1">
      <c r="A452" s="89">
        <v>450</v>
      </c>
      <c r="B452" s="90"/>
      <c r="C452" s="78"/>
      <c r="D452" s="163"/>
      <c r="E452" s="163"/>
      <c r="F452" s="90"/>
      <c r="G452" s="412"/>
      <c r="H452" s="129">
        <f t="shared" ref="H452:H515" si="10">IFERROR((DATEDIF(D452,E452,"M")+1)*C452,0)</f>
        <v>0</v>
      </c>
    </row>
    <row r="453" spans="1:8" ht="33" customHeight="1">
      <c r="A453" s="89">
        <v>451</v>
      </c>
      <c r="B453" s="90"/>
      <c r="C453" s="78"/>
      <c r="D453" s="163"/>
      <c r="E453" s="163"/>
      <c r="F453" s="90"/>
      <c r="G453" s="412"/>
      <c r="H453" s="129">
        <f t="shared" si="10"/>
        <v>0</v>
      </c>
    </row>
    <row r="454" spans="1:8" ht="33" customHeight="1">
      <c r="A454" s="89">
        <v>452</v>
      </c>
      <c r="B454" s="90"/>
      <c r="C454" s="78"/>
      <c r="D454" s="163"/>
      <c r="E454" s="163"/>
      <c r="F454" s="90"/>
      <c r="G454" s="412"/>
      <c r="H454" s="129">
        <f t="shared" si="10"/>
        <v>0</v>
      </c>
    </row>
    <row r="455" spans="1:8" ht="33" customHeight="1">
      <c r="A455" s="89">
        <v>453</v>
      </c>
      <c r="B455" s="90"/>
      <c r="C455" s="78"/>
      <c r="D455" s="163"/>
      <c r="E455" s="163"/>
      <c r="F455" s="90"/>
      <c r="G455" s="412"/>
      <c r="H455" s="129">
        <f t="shared" si="10"/>
        <v>0</v>
      </c>
    </row>
    <row r="456" spans="1:8" ht="33" customHeight="1">
      <c r="A456" s="89">
        <v>454</v>
      </c>
      <c r="B456" s="90"/>
      <c r="C456" s="78"/>
      <c r="D456" s="163"/>
      <c r="E456" s="163"/>
      <c r="F456" s="90"/>
      <c r="G456" s="412"/>
      <c r="H456" s="129">
        <f t="shared" si="10"/>
        <v>0</v>
      </c>
    </row>
    <row r="457" spans="1:8" ht="33" customHeight="1">
      <c r="A457" s="89">
        <v>455</v>
      </c>
      <c r="B457" s="90"/>
      <c r="C457" s="78"/>
      <c r="D457" s="163"/>
      <c r="E457" s="163"/>
      <c r="F457" s="90"/>
      <c r="G457" s="412"/>
      <c r="H457" s="129">
        <f t="shared" si="10"/>
        <v>0</v>
      </c>
    </row>
    <row r="458" spans="1:8" ht="33" customHeight="1">
      <c r="A458" s="89">
        <v>456</v>
      </c>
      <c r="B458" s="90"/>
      <c r="C458" s="78"/>
      <c r="D458" s="163"/>
      <c r="E458" s="163"/>
      <c r="F458" s="90"/>
      <c r="G458" s="412"/>
      <c r="H458" s="129">
        <f t="shared" si="10"/>
        <v>0</v>
      </c>
    </row>
    <row r="459" spans="1:8" ht="33" customHeight="1">
      <c r="A459" s="89">
        <v>457</v>
      </c>
      <c r="B459" s="90"/>
      <c r="C459" s="78"/>
      <c r="D459" s="163"/>
      <c r="E459" s="163"/>
      <c r="F459" s="90"/>
      <c r="G459" s="412"/>
      <c r="H459" s="129">
        <f t="shared" si="10"/>
        <v>0</v>
      </c>
    </row>
    <row r="460" spans="1:8" ht="33" customHeight="1">
      <c r="A460" s="89">
        <v>458</v>
      </c>
      <c r="B460" s="90"/>
      <c r="C460" s="78"/>
      <c r="D460" s="163"/>
      <c r="E460" s="163"/>
      <c r="F460" s="90"/>
      <c r="G460" s="412"/>
      <c r="H460" s="129">
        <f t="shared" si="10"/>
        <v>0</v>
      </c>
    </row>
    <row r="461" spans="1:8" ht="33" customHeight="1">
      <c r="A461" s="89">
        <v>459</v>
      </c>
      <c r="B461" s="90"/>
      <c r="C461" s="78"/>
      <c r="D461" s="163"/>
      <c r="E461" s="163"/>
      <c r="F461" s="90"/>
      <c r="G461" s="412"/>
      <c r="H461" s="129">
        <f t="shared" si="10"/>
        <v>0</v>
      </c>
    </row>
    <row r="462" spans="1:8" ht="33" customHeight="1">
      <c r="A462" s="89">
        <v>460</v>
      </c>
      <c r="B462" s="90"/>
      <c r="C462" s="78"/>
      <c r="D462" s="163"/>
      <c r="E462" s="163"/>
      <c r="F462" s="90"/>
      <c r="G462" s="412"/>
      <c r="H462" s="129">
        <f t="shared" si="10"/>
        <v>0</v>
      </c>
    </row>
    <row r="463" spans="1:8" ht="33" customHeight="1">
      <c r="A463" s="89">
        <v>461</v>
      </c>
      <c r="B463" s="90"/>
      <c r="C463" s="78"/>
      <c r="D463" s="163"/>
      <c r="E463" s="163"/>
      <c r="F463" s="90"/>
      <c r="G463" s="412"/>
      <c r="H463" s="129">
        <f t="shared" si="10"/>
        <v>0</v>
      </c>
    </row>
    <row r="464" spans="1:8" ht="33" customHeight="1">
      <c r="A464" s="89">
        <v>462</v>
      </c>
      <c r="B464" s="90"/>
      <c r="C464" s="78"/>
      <c r="D464" s="163"/>
      <c r="E464" s="163"/>
      <c r="F464" s="90"/>
      <c r="G464" s="412"/>
      <c r="H464" s="129">
        <f t="shared" si="10"/>
        <v>0</v>
      </c>
    </row>
    <row r="465" spans="1:8" ht="33" customHeight="1">
      <c r="A465" s="89">
        <v>463</v>
      </c>
      <c r="B465" s="90"/>
      <c r="C465" s="78"/>
      <c r="D465" s="163"/>
      <c r="E465" s="163"/>
      <c r="F465" s="90"/>
      <c r="G465" s="412"/>
      <c r="H465" s="129">
        <f t="shared" si="10"/>
        <v>0</v>
      </c>
    </row>
    <row r="466" spans="1:8" ht="33" customHeight="1">
      <c r="A466" s="89">
        <v>464</v>
      </c>
      <c r="B466" s="90"/>
      <c r="C466" s="78"/>
      <c r="D466" s="163"/>
      <c r="E466" s="163"/>
      <c r="F466" s="90"/>
      <c r="G466" s="412"/>
      <c r="H466" s="129">
        <f t="shared" si="10"/>
        <v>0</v>
      </c>
    </row>
    <row r="467" spans="1:8" ht="33" customHeight="1">
      <c r="A467" s="89">
        <v>465</v>
      </c>
      <c r="B467" s="90"/>
      <c r="C467" s="78"/>
      <c r="D467" s="163"/>
      <c r="E467" s="163"/>
      <c r="F467" s="90"/>
      <c r="G467" s="412"/>
      <c r="H467" s="129">
        <f t="shared" si="10"/>
        <v>0</v>
      </c>
    </row>
    <row r="468" spans="1:8" ht="33" customHeight="1">
      <c r="A468" s="89">
        <v>466</v>
      </c>
      <c r="B468" s="90"/>
      <c r="C468" s="78"/>
      <c r="D468" s="163"/>
      <c r="E468" s="163"/>
      <c r="F468" s="90"/>
      <c r="G468" s="412"/>
      <c r="H468" s="129">
        <f t="shared" si="10"/>
        <v>0</v>
      </c>
    </row>
    <row r="469" spans="1:8" ht="33" customHeight="1">
      <c r="A469" s="89">
        <v>467</v>
      </c>
      <c r="B469" s="90"/>
      <c r="C469" s="78"/>
      <c r="D469" s="163"/>
      <c r="E469" s="163"/>
      <c r="F469" s="90"/>
      <c r="G469" s="412"/>
      <c r="H469" s="129">
        <f t="shared" si="10"/>
        <v>0</v>
      </c>
    </row>
    <row r="470" spans="1:8" ht="33" customHeight="1">
      <c r="A470" s="89">
        <v>468</v>
      </c>
      <c r="B470" s="90"/>
      <c r="C470" s="78"/>
      <c r="D470" s="163"/>
      <c r="E470" s="163"/>
      <c r="F470" s="90"/>
      <c r="G470" s="412"/>
      <c r="H470" s="129">
        <f t="shared" si="10"/>
        <v>0</v>
      </c>
    </row>
    <row r="471" spans="1:8" ht="33" customHeight="1">
      <c r="A471" s="89">
        <v>469</v>
      </c>
      <c r="B471" s="90"/>
      <c r="C471" s="78"/>
      <c r="D471" s="163"/>
      <c r="E471" s="163"/>
      <c r="F471" s="90"/>
      <c r="G471" s="412"/>
      <c r="H471" s="129">
        <f t="shared" si="10"/>
        <v>0</v>
      </c>
    </row>
    <row r="472" spans="1:8" ht="33" customHeight="1">
      <c r="A472" s="89">
        <v>470</v>
      </c>
      <c r="B472" s="90"/>
      <c r="C472" s="78"/>
      <c r="D472" s="163"/>
      <c r="E472" s="163"/>
      <c r="F472" s="90"/>
      <c r="G472" s="412"/>
      <c r="H472" s="129">
        <f t="shared" si="10"/>
        <v>0</v>
      </c>
    </row>
    <row r="473" spans="1:8" ht="33" customHeight="1">
      <c r="A473" s="89">
        <v>471</v>
      </c>
      <c r="B473" s="90"/>
      <c r="C473" s="78"/>
      <c r="D473" s="163"/>
      <c r="E473" s="163"/>
      <c r="F473" s="90"/>
      <c r="G473" s="412"/>
      <c r="H473" s="129">
        <f t="shared" si="10"/>
        <v>0</v>
      </c>
    </row>
    <row r="474" spans="1:8" ht="33" customHeight="1">
      <c r="A474" s="89">
        <v>472</v>
      </c>
      <c r="B474" s="90"/>
      <c r="C474" s="78"/>
      <c r="D474" s="163"/>
      <c r="E474" s="163"/>
      <c r="F474" s="90"/>
      <c r="G474" s="412"/>
      <c r="H474" s="129">
        <f t="shared" si="10"/>
        <v>0</v>
      </c>
    </row>
    <row r="475" spans="1:8" ht="33" customHeight="1">
      <c r="A475" s="89">
        <v>473</v>
      </c>
      <c r="B475" s="90"/>
      <c r="C475" s="78"/>
      <c r="D475" s="163"/>
      <c r="E475" s="163"/>
      <c r="F475" s="90"/>
      <c r="G475" s="412"/>
      <c r="H475" s="129">
        <f t="shared" si="10"/>
        <v>0</v>
      </c>
    </row>
    <row r="476" spans="1:8" ht="33" customHeight="1">
      <c r="A476" s="89">
        <v>474</v>
      </c>
      <c r="B476" s="90"/>
      <c r="C476" s="78"/>
      <c r="D476" s="163"/>
      <c r="E476" s="163"/>
      <c r="F476" s="90"/>
      <c r="G476" s="412"/>
      <c r="H476" s="129">
        <f t="shared" si="10"/>
        <v>0</v>
      </c>
    </row>
    <row r="477" spans="1:8" ht="33" customHeight="1">
      <c r="A477" s="89">
        <v>475</v>
      </c>
      <c r="B477" s="90"/>
      <c r="C477" s="78"/>
      <c r="D477" s="163"/>
      <c r="E477" s="163"/>
      <c r="F477" s="90"/>
      <c r="G477" s="412"/>
      <c r="H477" s="129">
        <f t="shared" si="10"/>
        <v>0</v>
      </c>
    </row>
    <row r="478" spans="1:8" ht="33" customHeight="1">
      <c r="A478" s="89">
        <v>476</v>
      </c>
      <c r="B478" s="90"/>
      <c r="C478" s="78"/>
      <c r="D478" s="163"/>
      <c r="E478" s="163"/>
      <c r="F478" s="90"/>
      <c r="G478" s="412"/>
      <c r="H478" s="129">
        <f t="shared" si="10"/>
        <v>0</v>
      </c>
    </row>
    <row r="479" spans="1:8" ht="33" customHeight="1">
      <c r="A479" s="89">
        <v>477</v>
      </c>
      <c r="B479" s="90"/>
      <c r="C479" s="78"/>
      <c r="D479" s="163"/>
      <c r="E479" s="163"/>
      <c r="F479" s="90"/>
      <c r="G479" s="412"/>
      <c r="H479" s="129">
        <f t="shared" si="10"/>
        <v>0</v>
      </c>
    </row>
    <row r="480" spans="1:8" ht="33" customHeight="1">
      <c r="A480" s="89">
        <v>478</v>
      </c>
      <c r="B480" s="90"/>
      <c r="C480" s="78"/>
      <c r="D480" s="163"/>
      <c r="E480" s="163"/>
      <c r="F480" s="90"/>
      <c r="G480" s="412"/>
      <c r="H480" s="129">
        <f t="shared" si="10"/>
        <v>0</v>
      </c>
    </row>
    <row r="481" spans="1:8" ht="33" customHeight="1">
      <c r="A481" s="89">
        <v>479</v>
      </c>
      <c r="B481" s="90"/>
      <c r="C481" s="78"/>
      <c r="D481" s="163"/>
      <c r="E481" s="163"/>
      <c r="F481" s="90"/>
      <c r="G481" s="412"/>
      <c r="H481" s="129">
        <f t="shared" si="10"/>
        <v>0</v>
      </c>
    </row>
    <row r="482" spans="1:8" ht="33" customHeight="1">
      <c r="A482" s="89">
        <v>480</v>
      </c>
      <c r="B482" s="90"/>
      <c r="C482" s="78"/>
      <c r="D482" s="163"/>
      <c r="E482" s="163"/>
      <c r="F482" s="90"/>
      <c r="G482" s="412"/>
      <c r="H482" s="129">
        <f t="shared" si="10"/>
        <v>0</v>
      </c>
    </row>
    <row r="483" spans="1:8" ht="33" customHeight="1">
      <c r="A483" s="89">
        <v>481</v>
      </c>
      <c r="B483" s="90"/>
      <c r="C483" s="78"/>
      <c r="D483" s="163"/>
      <c r="E483" s="163"/>
      <c r="F483" s="90"/>
      <c r="G483" s="412"/>
      <c r="H483" s="129">
        <f t="shared" si="10"/>
        <v>0</v>
      </c>
    </row>
    <row r="484" spans="1:8" ht="33" customHeight="1">
      <c r="A484" s="89">
        <v>482</v>
      </c>
      <c r="B484" s="90"/>
      <c r="C484" s="78"/>
      <c r="D484" s="163"/>
      <c r="E484" s="163"/>
      <c r="F484" s="90"/>
      <c r="G484" s="412"/>
      <c r="H484" s="129">
        <f t="shared" si="10"/>
        <v>0</v>
      </c>
    </row>
    <row r="485" spans="1:8" ht="33" customHeight="1">
      <c r="A485" s="89">
        <v>483</v>
      </c>
      <c r="B485" s="90"/>
      <c r="C485" s="78"/>
      <c r="D485" s="163"/>
      <c r="E485" s="163"/>
      <c r="F485" s="90"/>
      <c r="G485" s="412"/>
      <c r="H485" s="129">
        <f t="shared" si="10"/>
        <v>0</v>
      </c>
    </row>
    <row r="486" spans="1:8" ht="33" customHeight="1">
      <c r="A486" s="89">
        <v>484</v>
      </c>
      <c r="B486" s="90"/>
      <c r="C486" s="78"/>
      <c r="D486" s="163"/>
      <c r="E486" s="163"/>
      <c r="F486" s="90"/>
      <c r="G486" s="412"/>
      <c r="H486" s="129">
        <f t="shared" si="10"/>
        <v>0</v>
      </c>
    </row>
    <row r="487" spans="1:8" ht="33" customHeight="1">
      <c r="A487" s="89">
        <v>485</v>
      </c>
      <c r="B487" s="90"/>
      <c r="C487" s="78"/>
      <c r="D487" s="163"/>
      <c r="E487" s="163"/>
      <c r="F487" s="90"/>
      <c r="G487" s="412"/>
      <c r="H487" s="129">
        <f t="shared" si="10"/>
        <v>0</v>
      </c>
    </row>
    <row r="488" spans="1:8" ht="33" customHeight="1">
      <c r="A488" s="89">
        <v>486</v>
      </c>
      <c r="B488" s="90"/>
      <c r="C488" s="78"/>
      <c r="D488" s="163"/>
      <c r="E488" s="163"/>
      <c r="F488" s="90"/>
      <c r="G488" s="412"/>
      <c r="H488" s="129">
        <f t="shared" si="10"/>
        <v>0</v>
      </c>
    </row>
    <row r="489" spans="1:8" ht="33" customHeight="1">
      <c r="A489" s="89">
        <v>487</v>
      </c>
      <c r="B489" s="90"/>
      <c r="C489" s="78"/>
      <c r="D489" s="163"/>
      <c r="E489" s="163"/>
      <c r="F489" s="90"/>
      <c r="G489" s="412"/>
      <c r="H489" s="129">
        <f t="shared" si="10"/>
        <v>0</v>
      </c>
    </row>
    <row r="490" spans="1:8" ht="33" customHeight="1">
      <c r="A490" s="89">
        <v>488</v>
      </c>
      <c r="B490" s="90"/>
      <c r="C490" s="78"/>
      <c r="D490" s="163"/>
      <c r="E490" s="163"/>
      <c r="F490" s="90"/>
      <c r="G490" s="412"/>
      <c r="H490" s="129">
        <f t="shared" si="10"/>
        <v>0</v>
      </c>
    </row>
    <row r="491" spans="1:8" ht="33" customHeight="1">
      <c r="A491" s="89">
        <v>489</v>
      </c>
      <c r="B491" s="90"/>
      <c r="C491" s="78"/>
      <c r="D491" s="163"/>
      <c r="E491" s="163"/>
      <c r="F491" s="90"/>
      <c r="G491" s="412"/>
      <c r="H491" s="129">
        <f t="shared" si="10"/>
        <v>0</v>
      </c>
    </row>
    <row r="492" spans="1:8" ht="33" customHeight="1">
      <c r="A492" s="89">
        <v>490</v>
      </c>
      <c r="B492" s="90"/>
      <c r="C492" s="78"/>
      <c r="D492" s="163"/>
      <c r="E492" s="163"/>
      <c r="F492" s="90"/>
      <c r="G492" s="412"/>
      <c r="H492" s="129">
        <f t="shared" si="10"/>
        <v>0</v>
      </c>
    </row>
    <row r="493" spans="1:8" ht="33" customHeight="1">
      <c r="A493" s="89">
        <v>491</v>
      </c>
      <c r="B493" s="90"/>
      <c r="C493" s="78"/>
      <c r="D493" s="163"/>
      <c r="E493" s="163"/>
      <c r="F493" s="90"/>
      <c r="G493" s="412"/>
      <c r="H493" s="129">
        <f t="shared" si="10"/>
        <v>0</v>
      </c>
    </row>
    <row r="494" spans="1:8" ht="33" customHeight="1">
      <c r="A494" s="89">
        <v>492</v>
      </c>
      <c r="B494" s="90"/>
      <c r="C494" s="78"/>
      <c r="D494" s="163"/>
      <c r="E494" s="163"/>
      <c r="F494" s="90"/>
      <c r="G494" s="412"/>
      <c r="H494" s="129">
        <f t="shared" si="10"/>
        <v>0</v>
      </c>
    </row>
    <row r="495" spans="1:8" ht="33" customHeight="1">
      <c r="A495" s="89">
        <v>493</v>
      </c>
      <c r="B495" s="90"/>
      <c r="C495" s="78"/>
      <c r="D495" s="163"/>
      <c r="E495" s="163"/>
      <c r="F495" s="90"/>
      <c r="G495" s="412"/>
      <c r="H495" s="129">
        <f t="shared" si="10"/>
        <v>0</v>
      </c>
    </row>
    <row r="496" spans="1:8" ht="33" customHeight="1">
      <c r="A496" s="89">
        <v>494</v>
      </c>
      <c r="B496" s="90"/>
      <c r="C496" s="78"/>
      <c r="D496" s="163"/>
      <c r="E496" s="163"/>
      <c r="F496" s="90"/>
      <c r="G496" s="412"/>
      <c r="H496" s="129">
        <f t="shared" si="10"/>
        <v>0</v>
      </c>
    </row>
    <row r="497" spans="1:8" ht="33" customHeight="1">
      <c r="A497" s="89">
        <v>495</v>
      </c>
      <c r="B497" s="90"/>
      <c r="C497" s="78"/>
      <c r="D497" s="163"/>
      <c r="E497" s="163"/>
      <c r="F497" s="90"/>
      <c r="G497" s="412"/>
      <c r="H497" s="129">
        <f t="shared" si="10"/>
        <v>0</v>
      </c>
    </row>
    <row r="498" spans="1:8" ht="33" customHeight="1">
      <c r="A498" s="89">
        <v>496</v>
      </c>
      <c r="B498" s="90"/>
      <c r="C498" s="78"/>
      <c r="D498" s="163"/>
      <c r="E498" s="163"/>
      <c r="F498" s="90"/>
      <c r="G498" s="412"/>
      <c r="H498" s="129">
        <f t="shared" si="10"/>
        <v>0</v>
      </c>
    </row>
    <row r="499" spans="1:8" ht="33" customHeight="1">
      <c r="A499" s="89">
        <v>497</v>
      </c>
      <c r="B499" s="90"/>
      <c r="C499" s="78"/>
      <c r="D499" s="163"/>
      <c r="E499" s="163"/>
      <c r="F499" s="90"/>
      <c r="G499" s="412"/>
      <c r="H499" s="129">
        <f t="shared" si="10"/>
        <v>0</v>
      </c>
    </row>
    <row r="500" spans="1:8" ht="33" customHeight="1">
      <c r="A500" s="89">
        <v>498</v>
      </c>
      <c r="B500" s="90"/>
      <c r="C500" s="78"/>
      <c r="D500" s="163"/>
      <c r="E500" s="163"/>
      <c r="F500" s="90"/>
      <c r="G500" s="412"/>
      <c r="H500" s="129">
        <f t="shared" si="10"/>
        <v>0</v>
      </c>
    </row>
    <row r="501" spans="1:8" ht="33" customHeight="1">
      <c r="A501" s="89">
        <v>499</v>
      </c>
      <c r="B501" s="90"/>
      <c r="C501" s="78"/>
      <c r="D501" s="163"/>
      <c r="E501" s="163"/>
      <c r="F501" s="90"/>
      <c r="G501" s="412"/>
      <c r="H501" s="129">
        <f t="shared" si="10"/>
        <v>0</v>
      </c>
    </row>
    <row r="502" spans="1:8" ht="33" customHeight="1">
      <c r="A502" s="89">
        <v>500</v>
      </c>
      <c r="B502" s="90"/>
      <c r="C502" s="78"/>
      <c r="D502" s="163"/>
      <c r="E502" s="163"/>
      <c r="F502" s="90"/>
      <c r="G502" s="412"/>
      <c r="H502" s="129">
        <f t="shared" si="10"/>
        <v>0</v>
      </c>
    </row>
    <row r="503" spans="1:8" ht="33" customHeight="1">
      <c r="A503" s="89">
        <v>501</v>
      </c>
      <c r="B503" s="90"/>
      <c r="C503" s="78"/>
      <c r="D503" s="163"/>
      <c r="E503" s="163"/>
      <c r="F503" s="90"/>
      <c r="G503" s="412"/>
      <c r="H503" s="129">
        <f t="shared" si="10"/>
        <v>0</v>
      </c>
    </row>
    <row r="504" spans="1:8" ht="33" customHeight="1">
      <c r="A504" s="89">
        <v>502</v>
      </c>
      <c r="B504" s="90"/>
      <c r="C504" s="78"/>
      <c r="D504" s="163"/>
      <c r="E504" s="163"/>
      <c r="F504" s="90"/>
      <c r="G504" s="412"/>
      <c r="H504" s="129">
        <f t="shared" si="10"/>
        <v>0</v>
      </c>
    </row>
    <row r="505" spans="1:8" ht="33" customHeight="1">
      <c r="A505" s="89">
        <v>503</v>
      </c>
      <c r="B505" s="90"/>
      <c r="C505" s="78"/>
      <c r="D505" s="163"/>
      <c r="E505" s="163"/>
      <c r="F505" s="90"/>
      <c r="G505" s="412"/>
      <c r="H505" s="129">
        <f t="shared" si="10"/>
        <v>0</v>
      </c>
    </row>
    <row r="506" spans="1:8" ht="33" customHeight="1">
      <c r="A506" s="89">
        <v>504</v>
      </c>
      <c r="B506" s="90"/>
      <c r="C506" s="78"/>
      <c r="D506" s="163"/>
      <c r="E506" s="163"/>
      <c r="F506" s="90"/>
      <c r="G506" s="412"/>
      <c r="H506" s="129">
        <f t="shared" si="10"/>
        <v>0</v>
      </c>
    </row>
    <row r="507" spans="1:8" ht="33" customHeight="1">
      <c r="A507" s="89">
        <v>505</v>
      </c>
      <c r="B507" s="90"/>
      <c r="C507" s="78"/>
      <c r="D507" s="163"/>
      <c r="E507" s="163"/>
      <c r="F507" s="90"/>
      <c r="G507" s="412"/>
      <c r="H507" s="129">
        <f t="shared" si="10"/>
        <v>0</v>
      </c>
    </row>
    <row r="508" spans="1:8" ht="33" customHeight="1">
      <c r="A508" s="89">
        <v>506</v>
      </c>
      <c r="B508" s="90"/>
      <c r="C508" s="78"/>
      <c r="D508" s="163"/>
      <c r="E508" s="163"/>
      <c r="F508" s="90"/>
      <c r="G508" s="412"/>
      <c r="H508" s="129">
        <f t="shared" si="10"/>
        <v>0</v>
      </c>
    </row>
    <row r="509" spans="1:8" ht="33" customHeight="1">
      <c r="A509" s="89">
        <v>507</v>
      </c>
      <c r="B509" s="90"/>
      <c r="C509" s="78"/>
      <c r="D509" s="163"/>
      <c r="E509" s="163"/>
      <c r="F509" s="90"/>
      <c r="G509" s="412"/>
      <c r="H509" s="129">
        <f t="shared" si="10"/>
        <v>0</v>
      </c>
    </row>
    <row r="510" spans="1:8" ht="33" customHeight="1">
      <c r="A510" s="89">
        <v>508</v>
      </c>
      <c r="B510" s="90"/>
      <c r="C510" s="78"/>
      <c r="D510" s="163"/>
      <c r="E510" s="163"/>
      <c r="F510" s="90"/>
      <c r="G510" s="412"/>
      <c r="H510" s="129">
        <f t="shared" si="10"/>
        <v>0</v>
      </c>
    </row>
    <row r="511" spans="1:8" ht="33" customHeight="1">
      <c r="A511" s="89">
        <v>509</v>
      </c>
      <c r="B511" s="90"/>
      <c r="C511" s="78"/>
      <c r="D511" s="163"/>
      <c r="E511" s="163"/>
      <c r="F511" s="90"/>
      <c r="G511" s="412"/>
      <c r="H511" s="129">
        <f t="shared" si="10"/>
        <v>0</v>
      </c>
    </row>
    <row r="512" spans="1:8" ht="33" customHeight="1">
      <c r="A512" s="89">
        <v>510</v>
      </c>
      <c r="B512" s="90"/>
      <c r="C512" s="78"/>
      <c r="D512" s="163"/>
      <c r="E512" s="163"/>
      <c r="F512" s="90"/>
      <c r="G512" s="412"/>
      <c r="H512" s="129">
        <f t="shared" si="10"/>
        <v>0</v>
      </c>
    </row>
    <row r="513" spans="1:8" ht="33" customHeight="1">
      <c r="A513" s="89">
        <v>511</v>
      </c>
      <c r="B513" s="90"/>
      <c r="C513" s="78"/>
      <c r="D513" s="163"/>
      <c r="E513" s="163"/>
      <c r="F513" s="90"/>
      <c r="G513" s="412"/>
      <c r="H513" s="129">
        <f t="shared" si="10"/>
        <v>0</v>
      </c>
    </row>
    <row r="514" spans="1:8" ht="33" customHeight="1">
      <c r="A514" s="89">
        <v>512</v>
      </c>
      <c r="B514" s="90"/>
      <c r="C514" s="78"/>
      <c r="D514" s="163"/>
      <c r="E514" s="163"/>
      <c r="F514" s="90"/>
      <c r="G514" s="412"/>
      <c r="H514" s="129">
        <f t="shared" si="10"/>
        <v>0</v>
      </c>
    </row>
    <row r="515" spans="1:8" ht="33" customHeight="1">
      <c r="A515" s="89">
        <v>513</v>
      </c>
      <c r="B515" s="90"/>
      <c r="C515" s="78"/>
      <c r="D515" s="163"/>
      <c r="E515" s="163"/>
      <c r="F515" s="90"/>
      <c r="G515" s="412"/>
      <c r="H515" s="129">
        <f t="shared" si="10"/>
        <v>0</v>
      </c>
    </row>
    <row r="516" spans="1:8" ht="33" customHeight="1">
      <c r="A516" s="89">
        <v>514</v>
      </c>
      <c r="B516" s="90"/>
      <c r="C516" s="78"/>
      <c r="D516" s="163"/>
      <c r="E516" s="163"/>
      <c r="F516" s="90"/>
      <c r="G516" s="412"/>
      <c r="H516" s="129">
        <f t="shared" ref="H516:H579" si="11">IFERROR((DATEDIF(D516,E516,"M")+1)*C516,0)</f>
        <v>0</v>
      </c>
    </row>
    <row r="517" spans="1:8" ht="33" customHeight="1">
      <c r="A517" s="89">
        <v>515</v>
      </c>
      <c r="B517" s="90"/>
      <c r="C517" s="78"/>
      <c r="D517" s="163"/>
      <c r="E517" s="163"/>
      <c r="F517" s="90"/>
      <c r="G517" s="412"/>
      <c r="H517" s="129">
        <f t="shared" si="11"/>
        <v>0</v>
      </c>
    </row>
    <row r="518" spans="1:8" ht="33" customHeight="1">
      <c r="A518" s="89">
        <v>516</v>
      </c>
      <c r="B518" s="90"/>
      <c r="C518" s="78"/>
      <c r="D518" s="163"/>
      <c r="E518" s="163"/>
      <c r="F518" s="90"/>
      <c r="G518" s="412"/>
      <c r="H518" s="129">
        <f t="shared" si="11"/>
        <v>0</v>
      </c>
    </row>
    <row r="519" spans="1:8" ht="33" customHeight="1">
      <c r="A519" s="89">
        <v>517</v>
      </c>
      <c r="B519" s="90"/>
      <c r="C519" s="78"/>
      <c r="D519" s="163"/>
      <c r="E519" s="163"/>
      <c r="F519" s="90"/>
      <c r="G519" s="412"/>
      <c r="H519" s="129">
        <f t="shared" si="11"/>
        <v>0</v>
      </c>
    </row>
    <row r="520" spans="1:8" ht="33" customHeight="1">
      <c r="A520" s="89">
        <v>518</v>
      </c>
      <c r="B520" s="90"/>
      <c r="C520" s="78"/>
      <c r="D520" s="163"/>
      <c r="E520" s="163"/>
      <c r="F520" s="90"/>
      <c r="G520" s="412"/>
      <c r="H520" s="129">
        <f t="shared" si="11"/>
        <v>0</v>
      </c>
    </row>
    <row r="521" spans="1:8" ht="33" customHeight="1">
      <c r="A521" s="89">
        <v>519</v>
      </c>
      <c r="B521" s="90"/>
      <c r="C521" s="78"/>
      <c r="D521" s="163"/>
      <c r="E521" s="163"/>
      <c r="F521" s="90"/>
      <c r="G521" s="412"/>
      <c r="H521" s="129">
        <f t="shared" si="11"/>
        <v>0</v>
      </c>
    </row>
    <row r="522" spans="1:8" ht="33" customHeight="1">
      <c r="A522" s="89">
        <v>520</v>
      </c>
      <c r="B522" s="90"/>
      <c r="C522" s="78"/>
      <c r="D522" s="163"/>
      <c r="E522" s="163"/>
      <c r="F522" s="90"/>
      <c r="G522" s="412"/>
      <c r="H522" s="129">
        <f t="shared" si="11"/>
        <v>0</v>
      </c>
    </row>
    <row r="523" spans="1:8" ht="33" customHeight="1">
      <c r="A523" s="89">
        <v>521</v>
      </c>
      <c r="B523" s="90"/>
      <c r="C523" s="78"/>
      <c r="D523" s="163"/>
      <c r="E523" s="163"/>
      <c r="F523" s="90"/>
      <c r="G523" s="412"/>
      <c r="H523" s="129">
        <f t="shared" si="11"/>
        <v>0</v>
      </c>
    </row>
    <row r="524" spans="1:8" ht="33" customHeight="1">
      <c r="A524" s="89">
        <v>522</v>
      </c>
      <c r="B524" s="90"/>
      <c r="C524" s="78"/>
      <c r="D524" s="163"/>
      <c r="E524" s="163"/>
      <c r="F524" s="90"/>
      <c r="G524" s="412"/>
      <c r="H524" s="129">
        <f t="shared" si="11"/>
        <v>0</v>
      </c>
    </row>
    <row r="525" spans="1:8" ht="33" customHeight="1">
      <c r="A525" s="89">
        <v>523</v>
      </c>
      <c r="B525" s="90"/>
      <c r="C525" s="78"/>
      <c r="D525" s="163"/>
      <c r="E525" s="163"/>
      <c r="F525" s="90"/>
      <c r="G525" s="412"/>
      <c r="H525" s="129">
        <f t="shared" si="11"/>
        <v>0</v>
      </c>
    </row>
    <row r="526" spans="1:8" ht="33" customHeight="1">
      <c r="A526" s="89">
        <v>524</v>
      </c>
      <c r="B526" s="90"/>
      <c r="C526" s="78"/>
      <c r="D526" s="163"/>
      <c r="E526" s="163"/>
      <c r="F526" s="90"/>
      <c r="G526" s="412"/>
      <c r="H526" s="129">
        <f t="shared" si="11"/>
        <v>0</v>
      </c>
    </row>
    <row r="527" spans="1:8" ht="33" customHeight="1">
      <c r="A527" s="89">
        <v>525</v>
      </c>
      <c r="B527" s="90"/>
      <c r="C527" s="78"/>
      <c r="D527" s="163"/>
      <c r="E527" s="163"/>
      <c r="F527" s="90"/>
      <c r="G527" s="412"/>
      <c r="H527" s="129">
        <f t="shared" si="11"/>
        <v>0</v>
      </c>
    </row>
    <row r="528" spans="1:8" ht="33" customHeight="1">
      <c r="A528" s="89">
        <v>526</v>
      </c>
      <c r="B528" s="90"/>
      <c r="C528" s="78"/>
      <c r="D528" s="163"/>
      <c r="E528" s="163"/>
      <c r="F528" s="90"/>
      <c r="G528" s="412"/>
      <c r="H528" s="129">
        <f t="shared" si="11"/>
        <v>0</v>
      </c>
    </row>
    <row r="529" spans="1:8" ht="33" customHeight="1">
      <c r="A529" s="89">
        <v>527</v>
      </c>
      <c r="B529" s="90"/>
      <c r="C529" s="78"/>
      <c r="D529" s="163"/>
      <c r="E529" s="163"/>
      <c r="F529" s="90"/>
      <c r="G529" s="412"/>
      <c r="H529" s="129">
        <f t="shared" si="11"/>
        <v>0</v>
      </c>
    </row>
    <row r="530" spans="1:8" ht="33" customHeight="1">
      <c r="A530" s="89">
        <v>528</v>
      </c>
      <c r="B530" s="90"/>
      <c r="C530" s="78"/>
      <c r="D530" s="163"/>
      <c r="E530" s="163"/>
      <c r="F530" s="90"/>
      <c r="G530" s="412"/>
      <c r="H530" s="129">
        <f t="shared" si="11"/>
        <v>0</v>
      </c>
    </row>
    <row r="531" spans="1:8" ht="33" customHeight="1">
      <c r="A531" s="89">
        <v>529</v>
      </c>
      <c r="B531" s="90"/>
      <c r="C531" s="78"/>
      <c r="D531" s="163"/>
      <c r="E531" s="163"/>
      <c r="F531" s="90"/>
      <c r="G531" s="412"/>
      <c r="H531" s="129">
        <f t="shared" si="11"/>
        <v>0</v>
      </c>
    </row>
    <row r="532" spans="1:8" ht="33" customHeight="1">
      <c r="A532" s="89">
        <v>530</v>
      </c>
      <c r="B532" s="90"/>
      <c r="C532" s="78"/>
      <c r="D532" s="163"/>
      <c r="E532" s="163"/>
      <c r="F532" s="90"/>
      <c r="G532" s="412"/>
      <c r="H532" s="129">
        <f t="shared" si="11"/>
        <v>0</v>
      </c>
    </row>
    <row r="533" spans="1:8" ht="33" customHeight="1">
      <c r="A533" s="89">
        <v>531</v>
      </c>
      <c r="B533" s="90"/>
      <c r="C533" s="78"/>
      <c r="D533" s="163"/>
      <c r="E533" s="163"/>
      <c r="F533" s="90"/>
      <c r="G533" s="412"/>
      <c r="H533" s="129">
        <f t="shared" si="11"/>
        <v>0</v>
      </c>
    </row>
    <row r="534" spans="1:8" ht="33" customHeight="1">
      <c r="A534" s="89">
        <v>532</v>
      </c>
      <c r="B534" s="90"/>
      <c r="C534" s="78"/>
      <c r="D534" s="163"/>
      <c r="E534" s="163"/>
      <c r="F534" s="90"/>
      <c r="G534" s="412"/>
      <c r="H534" s="129">
        <f t="shared" si="11"/>
        <v>0</v>
      </c>
    </row>
    <row r="535" spans="1:8" ht="33" customHeight="1">
      <c r="A535" s="89">
        <v>533</v>
      </c>
      <c r="B535" s="90"/>
      <c r="C535" s="78"/>
      <c r="D535" s="163"/>
      <c r="E535" s="163"/>
      <c r="F535" s="90"/>
      <c r="G535" s="412"/>
      <c r="H535" s="129">
        <f t="shared" si="11"/>
        <v>0</v>
      </c>
    </row>
    <row r="536" spans="1:8" ht="33" customHeight="1">
      <c r="A536" s="89">
        <v>534</v>
      </c>
      <c r="B536" s="90"/>
      <c r="C536" s="78"/>
      <c r="D536" s="163"/>
      <c r="E536" s="163"/>
      <c r="F536" s="90"/>
      <c r="G536" s="412"/>
      <c r="H536" s="129">
        <f t="shared" si="11"/>
        <v>0</v>
      </c>
    </row>
    <row r="537" spans="1:8" ht="33" customHeight="1">
      <c r="A537" s="89">
        <v>535</v>
      </c>
      <c r="B537" s="90"/>
      <c r="C537" s="78"/>
      <c r="D537" s="163"/>
      <c r="E537" s="163"/>
      <c r="F537" s="90"/>
      <c r="G537" s="412"/>
      <c r="H537" s="129">
        <f t="shared" si="11"/>
        <v>0</v>
      </c>
    </row>
    <row r="538" spans="1:8" ht="33" customHeight="1">
      <c r="A538" s="89">
        <v>536</v>
      </c>
      <c r="B538" s="90"/>
      <c r="C538" s="78"/>
      <c r="D538" s="163"/>
      <c r="E538" s="163"/>
      <c r="F538" s="90"/>
      <c r="G538" s="412"/>
      <c r="H538" s="129">
        <f t="shared" si="11"/>
        <v>0</v>
      </c>
    </row>
    <row r="539" spans="1:8" ht="33" customHeight="1">
      <c r="A539" s="89">
        <v>537</v>
      </c>
      <c r="B539" s="90"/>
      <c r="C539" s="78"/>
      <c r="D539" s="163"/>
      <c r="E539" s="163"/>
      <c r="F539" s="90"/>
      <c r="G539" s="412"/>
      <c r="H539" s="129">
        <f t="shared" si="11"/>
        <v>0</v>
      </c>
    </row>
    <row r="540" spans="1:8" ht="33" customHeight="1">
      <c r="A540" s="89">
        <v>538</v>
      </c>
      <c r="B540" s="90"/>
      <c r="C540" s="78"/>
      <c r="D540" s="163"/>
      <c r="E540" s="163"/>
      <c r="F540" s="90"/>
      <c r="G540" s="412"/>
      <c r="H540" s="129">
        <f t="shared" si="11"/>
        <v>0</v>
      </c>
    </row>
    <row r="541" spans="1:8" ht="33" customHeight="1">
      <c r="A541" s="89">
        <v>539</v>
      </c>
      <c r="B541" s="90"/>
      <c r="C541" s="78"/>
      <c r="D541" s="163"/>
      <c r="E541" s="163"/>
      <c r="F541" s="90"/>
      <c r="G541" s="412"/>
      <c r="H541" s="129">
        <f t="shared" si="11"/>
        <v>0</v>
      </c>
    </row>
    <row r="542" spans="1:8" ht="33" customHeight="1">
      <c r="A542" s="89">
        <v>540</v>
      </c>
      <c r="B542" s="90"/>
      <c r="C542" s="78"/>
      <c r="D542" s="163"/>
      <c r="E542" s="163"/>
      <c r="F542" s="90"/>
      <c r="G542" s="412"/>
      <c r="H542" s="129">
        <f t="shared" si="11"/>
        <v>0</v>
      </c>
    </row>
    <row r="543" spans="1:8" ht="33" customHeight="1">
      <c r="A543" s="89">
        <v>541</v>
      </c>
      <c r="B543" s="90"/>
      <c r="C543" s="78"/>
      <c r="D543" s="163"/>
      <c r="E543" s="163"/>
      <c r="F543" s="90"/>
      <c r="G543" s="412"/>
      <c r="H543" s="129">
        <f t="shared" si="11"/>
        <v>0</v>
      </c>
    </row>
    <row r="544" spans="1:8" ht="33" customHeight="1">
      <c r="A544" s="89">
        <v>542</v>
      </c>
      <c r="B544" s="90"/>
      <c r="C544" s="78"/>
      <c r="D544" s="163"/>
      <c r="E544" s="163"/>
      <c r="F544" s="90"/>
      <c r="G544" s="412"/>
      <c r="H544" s="129">
        <f t="shared" si="11"/>
        <v>0</v>
      </c>
    </row>
    <row r="545" spans="1:8" ht="33" customHeight="1">
      <c r="A545" s="89">
        <v>543</v>
      </c>
      <c r="B545" s="90"/>
      <c r="C545" s="78"/>
      <c r="D545" s="163"/>
      <c r="E545" s="163"/>
      <c r="F545" s="90"/>
      <c r="G545" s="412"/>
      <c r="H545" s="129">
        <f t="shared" si="11"/>
        <v>0</v>
      </c>
    </row>
    <row r="546" spans="1:8" ht="33" customHeight="1">
      <c r="A546" s="89">
        <v>544</v>
      </c>
      <c r="B546" s="90"/>
      <c r="C546" s="78"/>
      <c r="D546" s="163"/>
      <c r="E546" s="163"/>
      <c r="F546" s="90"/>
      <c r="G546" s="412"/>
      <c r="H546" s="129">
        <f t="shared" si="11"/>
        <v>0</v>
      </c>
    </row>
    <row r="547" spans="1:8" ht="33" customHeight="1">
      <c r="A547" s="89">
        <v>545</v>
      </c>
      <c r="B547" s="90"/>
      <c r="C547" s="78"/>
      <c r="D547" s="163"/>
      <c r="E547" s="163"/>
      <c r="F547" s="90"/>
      <c r="G547" s="412"/>
      <c r="H547" s="129">
        <f t="shared" si="11"/>
        <v>0</v>
      </c>
    </row>
    <row r="548" spans="1:8" ht="33" customHeight="1">
      <c r="A548" s="89">
        <v>546</v>
      </c>
      <c r="B548" s="90"/>
      <c r="C548" s="78"/>
      <c r="D548" s="163"/>
      <c r="E548" s="163"/>
      <c r="F548" s="90"/>
      <c r="G548" s="412"/>
      <c r="H548" s="129">
        <f t="shared" si="11"/>
        <v>0</v>
      </c>
    </row>
    <row r="549" spans="1:8" ht="33" customHeight="1">
      <c r="A549" s="89">
        <v>547</v>
      </c>
      <c r="B549" s="90"/>
      <c r="C549" s="78"/>
      <c r="D549" s="163"/>
      <c r="E549" s="163"/>
      <c r="F549" s="90"/>
      <c r="G549" s="412"/>
      <c r="H549" s="129">
        <f t="shared" si="11"/>
        <v>0</v>
      </c>
    </row>
    <row r="550" spans="1:8" ht="33" customHeight="1">
      <c r="A550" s="89">
        <v>548</v>
      </c>
      <c r="B550" s="90"/>
      <c r="C550" s="78"/>
      <c r="D550" s="163"/>
      <c r="E550" s="163"/>
      <c r="F550" s="90"/>
      <c r="G550" s="412"/>
      <c r="H550" s="129">
        <f t="shared" si="11"/>
        <v>0</v>
      </c>
    </row>
    <row r="551" spans="1:8" ht="33" customHeight="1">
      <c r="A551" s="89">
        <v>549</v>
      </c>
      <c r="B551" s="90"/>
      <c r="C551" s="78"/>
      <c r="D551" s="163"/>
      <c r="E551" s="163"/>
      <c r="F551" s="90"/>
      <c r="G551" s="412"/>
      <c r="H551" s="129">
        <f t="shared" si="11"/>
        <v>0</v>
      </c>
    </row>
    <row r="552" spans="1:8" ht="33" customHeight="1">
      <c r="A552" s="89">
        <v>550</v>
      </c>
      <c r="B552" s="90"/>
      <c r="C552" s="78"/>
      <c r="D552" s="163"/>
      <c r="E552" s="163"/>
      <c r="F552" s="90"/>
      <c r="G552" s="412"/>
      <c r="H552" s="129">
        <f t="shared" si="11"/>
        <v>0</v>
      </c>
    </row>
    <row r="553" spans="1:8" ht="33" customHeight="1">
      <c r="A553" s="89">
        <v>551</v>
      </c>
      <c r="B553" s="90"/>
      <c r="C553" s="78"/>
      <c r="D553" s="163"/>
      <c r="E553" s="163"/>
      <c r="F553" s="90"/>
      <c r="G553" s="412"/>
      <c r="H553" s="129">
        <f t="shared" si="11"/>
        <v>0</v>
      </c>
    </row>
    <row r="554" spans="1:8" ht="33" customHeight="1">
      <c r="A554" s="89">
        <v>552</v>
      </c>
      <c r="B554" s="90"/>
      <c r="C554" s="78"/>
      <c r="D554" s="163"/>
      <c r="E554" s="163"/>
      <c r="F554" s="90"/>
      <c r="G554" s="412"/>
      <c r="H554" s="129">
        <f t="shared" si="11"/>
        <v>0</v>
      </c>
    </row>
    <row r="555" spans="1:8" ht="33" customHeight="1">
      <c r="A555" s="89">
        <v>553</v>
      </c>
      <c r="B555" s="90"/>
      <c r="C555" s="78"/>
      <c r="D555" s="163"/>
      <c r="E555" s="163"/>
      <c r="F555" s="90"/>
      <c r="G555" s="412"/>
      <c r="H555" s="129">
        <f t="shared" si="11"/>
        <v>0</v>
      </c>
    </row>
    <row r="556" spans="1:8" ht="33" customHeight="1">
      <c r="A556" s="89">
        <v>554</v>
      </c>
      <c r="B556" s="90"/>
      <c r="C556" s="78"/>
      <c r="D556" s="163"/>
      <c r="E556" s="163"/>
      <c r="F556" s="90"/>
      <c r="G556" s="412"/>
      <c r="H556" s="129">
        <f t="shared" si="11"/>
        <v>0</v>
      </c>
    </row>
    <row r="557" spans="1:8" ht="33" customHeight="1">
      <c r="A557" s="89">
        <v>555</v>
      </c>
      <c r="B557" s="90"/>
      <c r="C557" s="78"/>
      <c r="D557" s="163"/>
      <c r="E557" s="163"/>
      <c r="F557" s="90"/>
      <c r="G557" s="412"/>
      <c r="H557" s="129">
        <f t="shared" si="11"/>
        <v>0</v>
      </c>
    </row>
    <row r="558" spans="1:8" ht="33" customHeight="1">
      <c r="A558" s="89">
        <v>556</v>
      </c>
      <c r="B558" s="90"/>
      <c r="C558" s="78"/>
      <c r="D558" s="163"/>
      <c r="E558" s="163"/>
      <c r="F558" s="90"/>
      <c r="G558" s="412"/>
      <c r="H558" s="129">
        <f t="shared" si="11"/>
        <v>0</v>
      </c>
    </row>
    <row r="559" spans="1:8" ht="33" customHeight="1">
      <c r="A559" s="89">
        <v>557</v>
      </c>
      <c r="B559" s="90"/>
      <c r="C559" s="78"/>
      <c r="D559" s="163"/>
      <c r="E559" s="163"/>
      <c r="F559" s="90"/>
      <c r="G559" s="412"/>
      <c r="H559" s="129">
        <f t="shared" si="11"/>
        <v>0</v>
      </c>
    </row>
    <row r="560" spans="1:8" ht="33" customHeight="1">
      <c r="A560" s="89">
        <v>558</v>
      </c>
      <c r="B560" s="90"/>
      <c r="C560" s="78"/>
      <c r="D560" s="163"/>
      <c r="E560" s="163"/>
      <c r="F560" s="90"/>
      <c r="G560" s="412"/>
      <c r="H560" s="129">
        <f t="shared" si="11"/>
        <v>0</v>
      </c>
    </row>
    <row r="561" spans="1:8" ht="33" customHeight="1">
      <c r="A561" s="89">
        <v>559</v>
      </c>
      <c r="B561" s="90"/>
      <c r="C561" s="78"/>
      <c r="D561" s="163"/>
      <c r="E561" s="163"/>
      <c r="F561" s="90"/>
      <c r="G561" s="412"/>
      <c r="H561" s="129">
        <f t="shared" si="11"/>
        <v>0</v>
      </c>
    </row>
    <row r="562" spans="1:8" ht="33" customHeight="1">
      <c r="A562" s="89">
        <v>560</v>
      </c>
      <c r="B562" s="90"/>
      <c r="C562" s="78"/>
      <c r="D562" s="163"/>
      <c r="E562" s="163"/>
      <c r="F562" s="90"/>
      <c r="G562" s="412"/>
      <c r="H562" s="129">
        <f t="shared" si="11"/>
        <v>0</v>
      </c>
    </row>
    <row r="563" spans="1:8" ht="33" customHeight="1">
      <c r="A563" s="89">
        <v>561</v>
      </c>
      <c r="B563" s="90"/>
      <c r="C563" s="78"/>
      <c r="D563" s="163"/>
      <c r="E563" s="163"/>
      <c r="F563" s="90"/>
      <c r="G563" s="412"/>
      <c r="H563" s="129">
        <f t="shared" si="11"/>
        <v>0</v>
      </c>
    </row>
    <row r="564" spans="1:8" ht="33" customHeight="1">
      <c r="A564" s="89">
        <v>562</v>
      </c>
      <c r="B564" s="90"/>
      <c r="C564" s="78"/>
      <c r="D564" s="163"/>
      <c r="E564" s="163"/>
      <c r="F564" s="90"/>
      <c r="G564" s="412"/>
      <c r="H564" s="129">
        <f t="shared" si="11"/>
        <v>0</v>
      </c>
    </row>
    <row r="565" spans="1:8" ht="33" customHeight="1">
      <c r="A565" s="89">
        <v>563</v>
      </c>
      <c r="B565" s="90"/>
      <c r="C565" s="78"/>
      <c r="D565" s="163"/>
      <c r="E565" s="163"/>
      <c r="F565" s="90"/>
      <c r="G565" s="412"/>
      <c r="H565" s="129">
        <f t="shared" si="11"/>
        <v>0</v>
      </c>
    </row>
    <row r="566" spans="1:8" ht="33" customHeight="1">
      <c r="A566" s="89">
        <v>564</v>
      </c>
      <c r="B566" s="90"/>
      <c r="C566" s="78"/>
      <c r="D566" s="163"/>
      <c r="E566" s="163"/>
      <c r="F566" s="90"/>
      <c r="G566" s="412"/>
      <c r="H566" s="129">
        <f t="shared" si="11"/>
        <v>0</v>
      </c>
    </row>
    <row r="567" spans="1:8" ht="33" customHeight="1">
      <c r="A567" s="89">
        <v>565</v>
      </c>
      <c r="B567" s="90"/>
      <c r="C567" s="78"/>
      <c r="D567" s="163"/>
      <c r="E567" s="163"/>
      <c r="F567" s="90"/>
      <c r="G567" s="412"/>
      <c r="H567" s="129">
        <f t="shared" si="11"/>
        <v>0</v>
      </c>
    </row>
    <row r="568" spans="1:8" ht="33" customHeight="1">
      <c r="A568" s="89">
        <v>566</v>
      </c>
      <c r="B568" s="90"/>
      <c r="C568" s="78"/>
      <c r="D568" s="163"/>
      <c r="E568" s="163"/>
      <c r="F568" s="90"/>
      <c r="G568" s="412"/>
      <c r="H568" s="129">
        <f t="shared" si="11"/>
        <v>0</v>
      </c>
    </row>
    <row r="569" spans="1:8" ht="33" customHeight="1">
      <c r="A569" s="89">
        <v>567</v>
      </c>
      <c r="B569" s="90"/>
      <c r="C569" s="78"/>
      <c r="D569" s="163"/>
      <c r="E569" s="163"/>
      <c r="F569" s="90"/>
      <c r="G569" s="412"/>
      <c r="H569" s="129">
        <f t="shared" si="11"/>
        <v>0</v>
      </c>
    </row>
    <row r="570" spans="1:8" ht="33" customHeight="1">
      <c r="A570" s="89">
        <v>568</v>
      </c>
      <c r="B570" s="90"/>
      <c r="C570" s="78"/>
      <c r="D570" s="163"/>
      <c r="E570" s="163"/>
      <c r="F570" s="90"/>
      <c r="G570" s="412"/>
      <c r="H570" s="129">
        <f t="shared" si="11"/>
        <v>0</v>
      </c>
    </row>
    <row r="571" spans="1:8" ht="33" customHeight="1">
      <c r="A571" s="89">
        <v>569</v>
      </c>
      <c r="B571" s="90"/>
      <c r="C571" s="78"/>
      <c r="D571" s="163"/>
      <c r="E571" s="163"/>
      <c r="F571" s="90"/>
      <c r="G571" s="412"/>
      <c r="H571" s="129">
        <f t="shared" si="11"/>
        <v>0</v>
      </c>
    </row>
    <row r="572" spans="1:8" ht="33" customHeight="1">
      <c r="A572" s="89">
        <v>570</v>
      </c>
      <c r="B572" s="90"/>
      <c r="C572" s="78"/>
      <c r="D572" s="163"/>
      <c r="E572" s="163"/>
      <c r="F572" s="90"/>
      <c r="G572" s="412"/>
      <c r="H572" s="129">
        <f t="shared" si="11"/>
        <v>0</v>
      </c>
    </row>
    <row r="573" spans="1:8" ht="33" customHeight="1">
      <c r="A573" s="89">
        <v>571</v>
      </c>
      <c r="B573" s="90"/>
      <c r="C573" s="78"/>
      <c r="D573" s="163"/>
      <c r="E573" s="163"/>
      <c r="F573" s="90"/>
      <c r="G573" s="412"/>
      <c r="H573" s="129">
        <f t="shared" si="11"/>
        <v>0</v>
      </c>
    </row>
    <row r="574" spans="1:8" ht="33" customHeight="1">
      <c r="A574" s="89">
        <v>572</v>
      </c>
      <c r="B574" s="90"/>
      <c r="C574" s="78"/>
      <c r="D574" s="163"/>
      <c r="E574" s="163"/>
      <c r="F574" s="90"/>
      <c r="G574" s="412"/>
      <c r="H574" s="129">
        <f t="shared" si="11"/>
        <v>0</v>
      </c>
    </row>
    <row r="575" spans="1:8" ht="33" customHeight="1">
      <c r="A575" s="89">
        <v>573</v>
      </c>
      <c r="B575" s="90"/>
      <c r="C575" s="78"/>
      <c r="D575" s="163"/>
      <c r="E575" s="163"/>
      <c r="F575" s="90"/>
      <c r="G575" s="412"/>
      <c r="H575" s="129">
        <f t="shared" si="11"/>
        <v>0</v>
      </c>
    </row>
    <row r="576" spans="1:8" ht="33" customHeight="1">
      <c r="A576" s="89">
        <v>574</v>
      </c>
      <c r="B576" s="90"/>
      <c r="C576" s="78"/>
      <c r="D576" s="163"/>
      <c r="E576" s="163"/>
      <c r="F576" s="90"/>
      <c r="G576" s="412"/>
      <c r="H576" s="129">
        <f t="shared" si="11"/>
        <v>0</v>
      </c>
    </row>
    <row r="577" spans="1:8" ht="33" customHeight="1">
      <c r="A577" s="89">
        <v>575</v>
      </c>
      <c r="B577" s="90"/>
      <c r="C577" s="78"/>
      <c r="D577" s="163"/>
      <c r="E577" s="163"/>
      <c r="F577" s="90"/>
      <c r="G577" s="412"/>
      <c r="H577" s="129">
        <f t="shared" si="11"/>
        <v>0</v>
      </c>
    </row>
    <row r="578" spans="1:8" ht="33" customHeight="1">
      <c r="A578" s="89">
        <v>576</v>
      </c>
      <c r="B578" s="90"/>
      <c r="C578" s="78"/>
      <c r="D578" s="163"/>
      <c r="E578" s="163"/>
      <c r="F578" s="90"/>
      <c r="G578" s="412"/>
      <c r="H578" s="129">
        <f t="shared" si="11"/>
        <v>0</v>
      </c>
    </row>
    <row r="579" spans="1:8" ht="33" customHeight="1">
      <c r="A579" s="89">
        <v>577</v>
      </c>
      <c r="B579" s="90"/>
      <c r="C579" s="78"/>
      <c r="D579" s="163"/>
      <c r="E579" s="163"/>
      <c r="F579" s="90"/>
      <c r="G579" s="412"/>
      <c r="H579" s="129">
        <f t="shared" si="11"/>
        <v>0</v>
      </c>
    </row>
    <row r="580" spans="1:8" ht="33" customHeight="1">
      <c r="A580" s="89">
        <v>578</v>
      </c>
      <c r="B580" s="90"/>
      <c r="C580" s="78"/>
      <c r="D580" s="163"/>
      <c r="E580" s="163"/>
      <c r="F580" s="90"/>
      <c r="G580" s="412"/>
      <c r="H580" s="129">
        <f t="shared" ref="H580:H643" si="12">IFERROR((DATEDIF(D580,E580,"M")+1)*C580,0)</f>
        <v>0</v>
      </c>
    </row>
    <row r="581" spans="1:8" ht="33" customHeight="1">
      <c r="A581" s="89">
        <v>579</v>
      </c>
      <c r="B581" s="90"/>
      <c r="C581" s="78"/>
      <c r="D581" s="163"/>
      <c r="E581" s="163"/>
      <c r="F581" s="90"/>
      <c r="G581" s="412"/>
      <c r="H581" s="129">
        <f t="shared" si="12"/>
        <v>0</v>
      </c>
    </row>
    <row r="582" spans="1:8" ht="33" customHeight="1">
      <c r="A582" s="89">
        <v>580</v>
      </c>
      <c r="B582" s="90"/>
      <c r="C582" s="78"/>
      <c r="D582" s="163"/>
      <c r="E582" s="163"/>
      <c r="F582" s="90"/>
      <c r="G582" s="412"/>
      <c r="H582" s="129">
        <f t="shared" si="12"/>
        <v>0</v>
      </c>
    </row>
    <row r="583" spans="1:8" ht="33" customHeight="1">
      <c r="A583" s="89">
        <v>581</v>
      </c>
      <c r="B583" s="90"/>
      <c r="C583" s="78"/>
      <c r="D583" s="163"/>
      <c r="E583" s="163"/>
      <c r="F583" s="90"/>
      <c r="G583" s="412"/>
      <c r="H583" s="129">
        <f t="shared" si="12"/>
        <v>0</v>
      </c>
    </row>
    <row r="584" spans="1:8" ht="33" customHeight="1">
      <c r="A584" s="89">
        <v>582</v>
      </c>
      <c r="B584" s="90"/>
      <c r="C584" s="78"/>
      <c r="D584" s="163"/>
      <c r="E584" s="163"/>
      <c r="F584" s="90"/>
      <c r="G584" s="412"/>
      <c r="H584" s="129">
        <f t="shared" si="12"/>
        <v>0</v>
      </c>
    </row>
    <row r="585" spans="1:8" ht="33" customHeight="1">
      <c r="A585" s="89">
        <v>583</v>
      </c>
      <c r="B585" s="90"/>
      <c r="C585" s="78"/>
      <c r="D585" s="163"/>
      <c r="E585" s="163"/>
      <c r="F585" s="90"/>
      <c r="G585" s="412"/>
      <c r="H585" s="129">
        <f t="shared" si="12"/>
        <v>0</v>
      </c>
    </row>
    <row r="586" spans="1:8" ht="33" customHeight="1">
      <c r="A586" s="89">
        <v>584</v>
      </c>
      <c r="B586" s="90"/>
      <c r="C586" s="78"/>
      <c r="D586" s="163"/>
      <c r="E586" s="163"/>
      <c r="F586" s="90"/>
      <c r="G586" s="412"/>
      <c r="H586" s="129">
        <f t="shared" si="12"/>
        <v>0</v>
      </c>
    </row>
    <row r="587" spans="1:8" ht="33" customHeight="1">
      <c r="A587" s="89">
        <v>585</v>
      </c>
      <c r="B587" s="90"/>
      <c r="C587" s="78"/>
      <c r="D587" s="163"/>
      <c r="E587" s="163"/>
      <c r="F587" s="90"/>
      <c r="G587" s="412"/>
      <c r="H587" s="129">
        <f t="shared" si="12"/>
        <v>0</v>
      </c>
    </row>
    <row r="588" spans="1:8" ht="33" customHeight="1">
      <c r="A588" s="89">
        <v>586</v>
      </c>
      <c r="B588" s="90"/>
      <c r="C588" s="78"/>
      <c r="D588" s="163"/>
      <c r="E588" s="163"/>
      <c r="F588" s="90"/>
      <c r="G588" s="412"/>
      <c r="H588" s="129">
        <f t="shared" si="12"/>
        <v>0</v>
      </c>
    </row>
    <row r="589" spans="1:8" ht="33" customHeight="1">
      <c r="A589" s="89">
        <v>587</v>
      </c>
      <c r="B589" s="90"/>
      <c r="C589" s="78"/>
      <c r="D589" s="163"/>
      <c r="E589" s="163"/>
      <c r="F589" s="90"/>
      <c r="G589" s="412"/>
      <c r="H589" s="129">
        <f t="shared" si="12"/>
        <v>0</v>
      </c>
    </row>
    <row r="590" spans="1:8" ht="33" customHeight="1">
      <c r="A590" s="89">
        <v>588</v>
      </c>
      <c r="B590" s="90"/>
      <c r="C590" s="78"/>
      <c r="D590" s="163"/>
      <c r="E590" s="163"/>
      <c r="F590" s="90"/>
      <c r="G590" s="412"/>
      <c r="H590" s="129">
        <f t="shared" si="12"/>
        <v>0</v>
      </c>
    </row>
    <row r="591" spans="1:8" ht="33" customHeight="1">
      <c r="A591" s="89">
        <v>589</v>
      </c>
      <c r="B591" s="90"/>
      <c r="C591" s="78"/>
      <c r="D591" s="163"/>
      <c r="E591" s="163"/>
      <c r="F591" s="90"/>
      <c r="G591" s="412"/>
      <c r="H591" s="129">
        <f t="shared" si="12"/>
        <v>0</v>
      </c>
    </row>
    <row r="592" spans="1:8" ht="33" customHeight="1">
      <c r="A592" s="89">
        <v>590</v>
      </c>
      <c r="B592" s="90"/>
      <c r="C592" s="78"/>
      <c r="D592" s="163"/>
      <c r="E592" s="163"/>
      <c r="F592" s="90"/>
      <c r="G592" s="412"/>
      <c r="H592" s="129">
        <f t="shared" si="12"/>
        <v>0</v>
      </c>
    </row>
    <row r="593" spans="1:8" ht="33" customHeight="1">
      <c r="A593" s="89">
        <v>591</v>
      </c>
      <c r="B593" s="90"/>
      <c r="C593" s="78"/>
      <c r="D593" s="163"/>
      <c r="E593" s="163"/>
      <c r="F593" s="90"/>
      <c r="G593" s="412"/>
      <c r="H593" s="129">
        <f t="shared" si="12"/>
        <v>0</v>
      </c>
    </row>
    <row r="594" spans="1:8" ht="33" customHeight="1">
      <c r="A594" s="89">
        <v>592</v>
      </c>
      <c r="B594" s="90"/>
      <c r="C594" s="78"/>
      <c r="D594" s="163"/>
      <c r="E594" s="163"/>
      <c r="F594" s="90"/>
      <c r="G594" s="412"/>
      <c r="H594" s="129">
        <f t="shared" si="12"/>
        <v>0</v>
      </c>
    </row>
    <row r="595" spans="1:8" ht="33" customHeight="1">
      <c r="A595" s="89">
        <v>593</v>
      </c>
      <c r="B595" s="90"/>
      <c r="C595" s="78"/>
      <c r="D595" s="163"/>
      <c r="E595" s="163"/>
      <c r="F595" s="90"/>
      <c r="G595" s="412"/>
      <c r="H595" s="129">
        <f t="shared" si="12"/>
        <v>0</v>
      </c>
    </row>
    <row r="596" spans="1:8" ht="33" customHeight="1">
      <c r="A596" s="89">
        <v>594</v>
      </c>
      <c r="B596" s="90"/>
      <c r="C596" s="78"/>
      <c r="D596" s="163"/>
      <c r="E596" s="163"/>
      <c r="F596" s="90"/>
      <c r="G596" s="412"/>
      <c r="H596" s="129">
        <f t="shared" si="12"/>
        <v>0</v>
      </c>
    </row>
    <row r="597" spans="1:8" ht="33" customHeight="1">
      <c r="A597" s="89">
        <v>595</v>
      </c>
      <c r="B597" s="90"/>
      <c r="C597" s="78"/>
      <c r="D597" s="163"/>
      <c r="E597" s="163"/>
      <c r="F597" s="90"/>
      <c r="G597" s="412"/>
      <c r="H597" s="129">
        <f t="shared" si="12"/>
        <v>0</v>
      </c>
    </row>
    <row r="598" spans="1:8" ht="33" customHeight="1">
      <c r="A598" s="89">
        <v>596</v>
      </c>
      <c r="B598" s="90"/>
      <c r="C598" s="78"/>
      <c r="D598" s="163"/>
      <c r="E598" s="163"/>
      <c r="F598" s="90"/>
      <c r="G598" s="412"/>
      <c r="H598" s="129">
        <f t="shared" si="12"/>
        <v>0</v>
      </c>
    </row>
    <row r="599" spans="1:8" ht="33" customHeight="1">
      <c r="A599" s="89">
        <v>597</v>
      </c>
      <c r="B599" s="90"/>
      <c r="C599" s="78"/>
      <c r="D599" s="163"/>
      <c r="E599" s="163"/>
      <c r="F599" s="90"/>
      <c r="G599" s="412"/>
      <c r="H599" s="129">
        <f t="shared" si="12"/>
        <v>0</v>
      </c>
    </row>
    <row r="600" spans="1:8" ht="33" customHeight="1">
      <c r="A600" s="89">
        <v>598</v>
      </c>
      <c r="B600" s="90"/>
      <c r="C600" s="78"/>
      <c r="D600" s="163"/>
      <c r="E600" s="163"/>
      <c r="F600" s="90"/>
      <c r="G600" s="412"/>
      <c r="H600" s="129">
        <f t="shared" si="12"/>
        <v>0</v>
      </c>
    </row>
    <row r="601" spans="1:8" ht="33" customHeight="1">
      <c r="A601" s="89">
        <v>599</v>
      </c>
      <c r="B601" s="90"/>
      <c r="C601" s="78"/>
      <c r="D601" s="163"/>
      <c r="E601" s="163"/>
      <c r="F601" s="90"/>
      <c r="G601" s="412"/>
      <c r="H601" s="129">
        <f t="shared" si="12"/>
        <v>0</v>
      </c>
    </row>
    <row r="602" spans="1:8" ht="33" customHeight="1">
      <c r="A602" s="89">
        <v>600</v>
      </c>
      <c r="B602" s="90"/>
      <c r="C602" s="78"/>
      <c r="D602" s="163"/>
      <c r="E602" s="163"/>
      <c r="F602" s="90"/>
      <c r="G602" s="412"/>
      <c r="H602" s="129">
        <f t="shared" si="12"/>
        <v>0</v>
      </c>
    </row>
    <row r="603" spans="1:8" ht="33" customHeight="1">
      <c r="A603" s="89">
        <v>601</v>
      </c>
      <c r="B603" s="90"/>
      <c r="C603" s="78"/>
      <c r="D603" s="163"/>
      <c r="E603" s="163"/>
      <c r="F603" s="90"/>
      <c r="G603" s="412"/>
      <c r="H603" s="129">
        <f t="shared" si="12"/>
        <v>0</v>
      </c>
    </row>
    <row r="604" spans="1:8" ht="33" customHeight="1">
      <c r="A604" s="89">
        <v>602</v>
      </c>
      <c r="B604" s="90"/>
      <c r="C604" s="78"/>
      <c r="D604" s="163"/>
      <c r="E604" s="163"/>
      <c r="F604" s="90"/>
      <c r="G604" s="412"/>
      <c r="H604" s="129">
        <f t="shared" si="12"/>
        <v>0</v>
      </c>
    </row>
    <row r="605" spans="1:8" ht="33" customHeight="1">
      <c r="A605" s="89">
        <v>603</v>
      </c>
      <c r="B605" s="90"/>
      <c r="C605" s="78"/>
      <c r="D605" s="163"/>
      <c r="E605" s="163"/>
      <c r="F605" s="90"/>
      <c r="G605" s="412"/>
      <c r="H605" s="129">
        <f t="shared" si="12"/>
        <v>0</v>
      </c>
    </row>
    <row r="606" spans="1:8" ht="33" customHeight="1">
      <c r="A606" s="89">
        <v>604</v>
      </c>
      <c r="B606" s="90"/>
      <c r="C606" s="78"/>
      <c r="D606" s="163"/>
      <c r="E606" s="163"/>
      <c r="F606" s="90"/>
      <c r="G606" s="412"/>
      <c r="H606" s="129">
        <f t="shared" si="12"/>
        <v>0</v>
      </c>
    </row>
    <row r="607" spans="1:8" ht="33" customHeight="1">
      <c r="A607" s="89">
        <v>605</v>
      </c>
      <c r="B607" s="90"/>
      <c r="C607" s="78"/>
      <c r="D607" s="163"/>
      <c r="E607" s="163"/>
      <c r="F607" s="90"/>
      <c r="G607" s="412"/>
      <c r="H607" s="129">
        <f t="shared" si="12"/>
        <v>0</v>
      </c>
    </row>
    <row r="608" spans="1:8" ht="33" customHeight="1">
      <c r="A608" s="89">
        <v>606</v>
      </c>
      <c r="B608" s="90"/>
      <c r="C608" s="78"/>
      <c r="D608" s="163"/>
      <c r="E608" s="163"/>
      <c r="F608" s="90"/>
      <c r="G608" s="412"/>
      <c r="H608" s="129">
        <f t="shared" si="12"/>
        <v>0</v>
      </c>
    </row>
    <row r="609" spans="1:8" ht="33" customHeight="1">
      <c r="A609" s="89">
        <v>607</v>
      </c>
      <c r="B609" s="90"/>
      <c r="C609" s="78"/>
      <c r="D609" s="163"/>
      <c r="E609" s="163"/>
      <c r="F609" s="90"/>
      <c r="G609" s="412"/>
      <c r="H609" s="129">
        <f t="shared" si="12"/>
        <v>0</v>
      </c>
    </row>
    <row r="610" spans="1:8" ht="33" customHeight="1">
      <c r="A610" s="89">
        <v>608</v>
      </c>
      <c r="B610" s="90"/>
      <c r="C610" s="78"/>
      <c r="D610" s="163"/>
      <c r="E610" s="163"/>
      <c r="F610" s="90"/>
      <c r="G610" s="412"/>
      <c r="H610" s="129">
        <f t="shared" si="12"/>
        <v>0</v>
      </c>
    </row>
    <row r="611" spans="1:8" ht="33" customHeight="1">
      <c r="A611" s="89">
        <v>609</v>
      </c>
      <c r="B611" s="90"/>
      <c r="C611" s="78"/>
      <c r="D611" s="163"/>
      <c r="E611" s="163"/>
      <c r="F611" s="90"/>
      <c r="G611" s="412"/>
      <c r="H611" s="129">
        <f t="shared" si="12"/>
        <v>0</v>
      </c>
    </row>
    <row r="612" spans="1:8" ht="33" customHeight="1">
      <c r="A612" s="89">
        <v>610</v>
      </c>
      <c r="B612" s="90"/>
      <c r="C612" s="78"/>
      <c r="D612" s="163"/>
      <c r="E612" s="163"/>
      <c r="F612" s="90"/>
      <c r="G612" s="412"/>
      <c r="H612" s="129">
        <f t="shared" si="12"/>
        <v>0</v>
      </c>
    </row>
    <row r="613" spans="1:8" ht="33" customHeight="1">
      <c r="A613" s="89">
        <v>611</v>
      </c>
      <c r="B613" s="90"/>
      <c r="C613" s="78"/>
      <c r="D613" s="163"/>
      <c r="E613" s="163"/>
      <c r="F613" s="90"/>
      <c r="G613" s="412"/>
      <c r="H613" s="129">
        <f t="shared" si="12"/>
        <v>0</v>
      </c>
    </row>
    <row r="614" spans="1:8" ht="33" customHeight="1">
      <c r="A614" s="89">
        <v>612</v>
      </c>
      <c r="B614" s="90"/>
      <c r="C614" s="78"/>
      <c r="D614" s="163"/>
      <c r="E614" s="163"/>
      <c r="F614" s="90"/>
      <c r="G614" s="412"/>
      <c r="H614" s="129">
        <f t="shared" si="12"/>
        <v>0</v>
      </c>
    </row>
    <row r="615" spans="1:8" ht="33" customHeight="1">
      <c r="A615" s="89">
        <v>613</v>
      </c>
      <c r="B615" s="90"/>
      <c r="C615" s="78"/>
      <c r="D615" s="163"/>
      <c r="E615" s="163"/>
      <c r="F615" s="90"/>
      <c r="G615" s="412"/>
      <c r="H615" s="129">
        <f t="shared" si="12"/>
        <v>0</v>
      </c>
    </row>
    <row r="616" spans="1:8" ht="33" customHeight="1">
      <c r="A616" s="89">
        <v>614</v>
      </c>
      <c r="B616" s="90"/>
      <c r="C616" s="78"/>
      <c r="D616" s="163"/>
      <c r="E616" s="163"/>
      <c r="F616" s="90"/>
      <c r="G616" s="412"/>
      <c r="H616" s="129">
        <f t="shared" si="12"/>
        <v>0</v>
      </c>
    </row>
    <row r="617" spans="1:8" ht="33" customHeight="1">
      <c r="A617" s="89">
        <v>615</v>
      </c>
      <c r="B617" s="90"/>
      <c r="C617" s="78"/>
      <c r="D617" s="163"/>
      <c r="E617" s="163"/>
      <c r="F617" s="90"/>
      <c r="G617" s="412"/>
      <c r="H617" s="129">
        <f t="shared" si="12"/>
        <v>0</v>
      </c>
    </row>
    <row r="618" spans="1:8" ht="33" customHeight="1">
      <c r="A618" s="89">
        <v>616</v>
      </c>
      <c r="B618" s="90"/>
      <c r="C618" s="78"/>
      <c r="D618" s="163"/>
      <c r="E618" s="163"/>
      <c r="F618" s="90"/>
      <c r="G618" s="412"/>
      <c r="H618" s="129">
        <f t="shared" si="12"/>
        <v>0</v>
      </c>
    </row>
    <row r="619" spans="1:8" ht="33" customHeight="1">
      <c r="A619" s="89">
        <v>617</v>
      </c>
      <c r="B619" s="90"/>
      <c r="C619" s="78"/>
      <c r="D619" s="163"/>
      <c r="E619" s="163"/>
      <c r="F619" s="90"/>
      <c r="G619" s="412"/>
      <c r="H619" s="129">
        <f t="shared" si="12"/>
        <v>0</v>
      </c>
    </row>
    <row r="620" spans="1:8" ht="33" customHeight="1">
      <c r="A620" s="89">
        <v>618</v>
      </c>
      <c r="B620" s="90"/>
      <c r="C620" s="78"/>
      <c r="D620" s="163"/>
      <c r="E620" s="163"/>
      <c r="F620" s="90"/>
      <c r="G620" s="412"/>
      <c r="H620" s="129">
        <f t="shared" si="12"/>
        <v>0</v>
      </c>
    </row>
    <row r="621" spans="1:8" ht="33" customHeight="1">
      <c r="A621" s="89">
        <v>619</v>
      </c>
      <c r="B621" s="90"/>
      <c r="C621" s="78"/>
      <c r="D621" s="163"/>
      <c r="E621" s="163"/>
      <c r="F621" s="90"/>
      <c r="G621" s="412"/>
      <c r="H621" s="129">
        <f t="shared" si="12"/>
        <v>0</v>
      </c>
    </row>
    <row r="622" spans="1:8" ht="33" customHeight="1">
      <c r="A622" s="89">
        <v>620</v>
      </c>
      <c r="B622" s="90"/>
      <c r="C622" s="78"/>
      <c r="D622" s="163"/>
      <c r="E622" s="163"/>
      <c r="F622" s="90"/>
      <c r="G622" s="412"/>
      <c r="H622" s="129">
        <f t="shared" si="12"/>
        <v>0</v>
      </c>
    </row>
    <row r="623" spans="1:8" ht="33" customHeight="1">
      <c r="A623" s="89">
        <v>621</v>
      </c>
      <c r="B623" s="90"/>
      <c r="C623" s="78"/>
      <c r="D623" s="163"/>
      <c r="E623" s="163"/>
      <c r="F623" s="90"/>
      <c r="G623" s="412"/>
      <c r="H623" s="129">
        <f t="shared" si="12"/>
        <v>0</v>
      </c>
    </row>
    <row r="624" spans="1:8" ht="33" customHeight="1">
      <c r="A624" s="89">
        <v>622</v>
      </c>
      <c r="B624" s="90"/>
      <c r="C624" s="78"/>
      <c r="D624" s="163"/>
      <c r="E624" s="163"/>
      <c r="F624" s="90"/>
      <c r="G624" s="412"/>
      <c r="H624" s="129">
        <f t="shared" si="12"/>
        <v>0</v>
      </c>
    </row>
    <row r="625" spans="1:8" ht="33" customHeight="1">
      <c r="A625" s="89">
        <v>623</v>
      </c>
      <c r="B625" s="90"/>
      <c r="C625" s="78"/>
      <c r="D625" s="163"/>
      <c r="E625" s="163"/>
      <c r="F625" s="90"/>
      <c r="G625" s="412"/>
      <c r="H625" s="129">
        <f t="shared" si="12"/>
        <v>0</v>
      </c>
    </row>
    <row r="626" spans="1:8" ht="33" customHeight="1">
      <c r="A626" s="89">
        <v>624</v>
      </c>
      <c r="B626" s="90"/>
      <c r="C626" s="78"/>
      <c r="D626" s="163"/>
      <c r="E626" s="163"/>
      <c r="F626" s="90"/>
      <c r="G626" s="412"/>
      <c r="H626" s="129">
        <f t="shared" si="12"/>
        <v>0</v>
      </c>
    </row>
    <row r="627" spans="1:8" ht="33" customHeight="1">
      <c r="A627" s="89">
        <v>625</v>
      </c>
      <c r="B627" s="90"/>
      <c r="C627" s="78"/>
      <c r="D627" s="163"/>
      <c r="E627" s="163"/>
      <c r="F627" s="90"/>
      <c r="G627" s="412"/>
      <c r="H627" s="129">
        <f t="shared" si="12"/>
        <v>0</v>
      </c>
    </row>
    <row r="628" spans="1:8" ht="33" customHeight="1">
      <c r="A628" s="89">
        <v>626</v>
      </c>
      <c r="B628" s="90"/>
      <c r="C628" s="78"/>
      <c r="D628" s="163"/>
      <c r="E628" s="163"/>
      <c r="F628" s="90"/>
      <c r="G628" s="412"/>
      <c r="H628" s="129">
        <f t="shared" si="12"/>
        <v>0</v>
      </c>
    </row>
    <row r="629" spans="1:8" ht="33" customHeight="1">
      <c r="A629" s="89">
        <v>627</v>
      </c>
      <c r="B629" s="90"/>
      <c r="C629" s="78"/>
      <c r="D629" s="163"/>
      <c r="E629" s="163"/>
      <c r="F629" s="90"/>
      <c r="G629" s="412"/>
      <c r="H629" s="129">
        <f t="shared" si="12"/>
        <v>0</v>
      </c>
    </row>
    <row r="630" spans="1:8" ht="33" customHeight="1">
      <c r="A630" s="89">
        <v>628</v>
      </c>
      <c r="B630" s="90"/>
      <c r="C630" s="78"/>
      <c r="D630" s="163"/>
      <c r="E630" s="163"/>
      <c r="F630" s="90"/>
      <c r="G630" s="412"/>
      <c r="H630" s="129">
        <f t="shared" si="12"/>
        <v>0</v>
      </c>
    </row>
    <row r="631" spans="1:8" ht="33" customHeight="1">
      <c r="A631" s="89">
        <v>629</v>
      </c>
      <c r="B631" s="90"/>
      <c r="C631" s="78"/>
      <c r="D631" s="163"/>
      <c r="E631" s="163"/>
      <c r="F631" s="90"/>
      <c r="G631" s="412"/>
      <c r="H631" s="129">
        <f t="shared" si="12"/>
        <v>0</v>
      </c>
    </row>
    <row r="632" spans="1:8" ht="33" customHeight="1">
      <c r="A632" s="89">
        <v>630</v>
      </c>
      <c r="B632" s="90"/>
      <c r="C632" s="78"/>
      <c r="D632" s="163"/>
      <c r="E632" s="163"/>
      <c r="F632" s="90"/>
      <c r="G632" s="412"/>
      <c r="H632" s="129">
        <f t="shared" si="12"/>
        <v>0</v>
      </c>
    </row>
    <row r="633" spans="1:8" ht="33" customHeight="1">
      <c r="A633" s="89">
        <v>631</v>
      </c>
      <c r="B633" s="90"/>
      <c r="C633" s="78"/>
      <c r="D633" s="163"/>
      <c r="E633" s="163"/>
      <c r="F633" s="90"/>
      <c r="G633" s="412"/>
      <c r="H633" s="129">
        <f t="shared" si="12"/>
        <v>0</v>
      </c>
    </row>
    <row r="634" spans="1:8" ht="33" customHeight="1">
      <c r="A634" s="89">
        <v>632</v>
      </c>
      <c r="B634" s="90"/>
      <c r="C634" s="78"/>
      <c r="D634" s="163"/>
      <c r="E634" s="163"/>
      <c r="F634" s="90"/>
      <c r="G634" s="412"/>
      <c r="H634" s="129">
        <f t="shared" si="12"/>
        <v>0</v>
      </c>
    </row>
    <row r="635" spans="1:8" ht="33" customHeight="1">
      <c r="A635" s="89">
        <v>633</v>
      </c>
      <c r="B635" s="90"/>
      <c r="C635" s="78"/>
      <c r="D635" s="163"/>
      <c r="E635" s="163"/>
      <c r="F635" s="90"/>
      <c r="G635" s="412"/>
      <c r="H635" s="129">
        <f t="shared" si="12"/>
        <v>0</v>
      </c>
    </row>
    <row r="636" spans="1:8" ht="33" customHeight="1">
      <c r="A636" s="89">
        <v>634</v>
      </c>
      <c r="B636" s="90"/>
      <c r="C636" s="78"/>
      <c r="D636" s="163"/>
      <c r="E636" s="163"/>
      <c r="F636" s="90"/>
      <c r="G636" s="412"/>
      <c r="H636" s="129">
        <f t="shared" si="12"/>
        <v>0</v>
      </c>
    </row>
    <row r="637" spans="1:8" ht="33" customHeight="1">
      <c r="A637" s="89">
        <v>635</v>
      </c>
      <c r="B637" s="90"/>
      <c r="C637" s="78"/>
      <c r="D637" s="163"/>
      <c r="E637" s="163"/>
      <c r="F637" s="90"/>
      <c r="G637" s="412"/>
      <c r="H637" s="129">
        <f t="shared" si="12"/>
        <v>0</v>
      </c>
    </row>
    <row r="638" spans="1:8" ht="33" customHeight="1">
      <c r="A638" s="89">
        <v>636</v>
      </c>
      <c r="B638" s="90"/>
      <c r="C638" s="78"/>
      <c r="D638" s="163"/>
      <c r="E638" s="163"/>
      <c r="F638" s="90"/>
      <c r="G638" s="412"/>
      <c r="H638" s="129">
        <f t="shared" si="12"/>
        <v>0</v>
      </c>
    </row>
    <row r="639" spans="1:8" ht="33" customHeight="1">
      <c r="A639" s="89">
        <v>637</v>
      </c>
      <c r="B639" s="90"/>
      <c r="C639" s="78"/>
      <c r="D639" s="163"/>
      <c r="E639" s="163"/>
      <c r="F639" s="90"/>
      <c r="G639" s="412"/>
      <c r="H639" s="129">
        <f t="shared" si="12"/>
        <v>0</v>
      </c>
    </row>
    <row r="640" spans="1:8" ht="33" customHeight="1">
      <c r="A640" s="89">
        <v>638</v>
      </c>
      <c r="B640" s="90"/>
      <c r="C640" s="78"/>
      <c r="D640" s="163"/>
      <c r="E640" s="163"/>
      <c r="F640" s="90"/>
      <c r="G640" s="412"/>
      <c r="H640" s="129">
        <f t="shared" si="12"/>
        <v>0</v>
      </c>
    </row>
    <row r="641" spans="1:8" ht="33" customHeight="1">
      <c r="A641" s="89">
        <v>639</v>
      </c>
      <c r="B641" s="90"/>
      <c r="C641" s="78"/>
      <c r="D641" s="163"/>
      <c r="E641" s="163"/>
      <c r="F641" s="90"/>
      <c r="G641" s="412"/>
      <c r="H641" s="129">
        <f t="shared" si="12"/>
        <v>0</v>
      </c>
    </row>
    <row r="642" spans="1:8" ht="33" customHeight="1">
      <c r="A642" s="89">
        <v>640</v>
      </c>
      <c r="B642" s="90"/>
      <c r="C642" s="78"/>
      <c r="D642" s="163"/>
      <c r="E642" s="163"/>
      <c r="F642" s="90"/>
      <c r="G642" s="412"/>
      <c r="H642" s="129">
        <f t="shared" si="12"/>
        <v>0</v>
      </c>
    </row>
    <row r="643" spans="1:8" ht="33" customHeight="1">
      <c r="A643" s="89">
        <v>641</v>
      </c>
      <c r="B643" s="90"/>
      <c r="C643" s="78"/>
      <c r="D643" s="163"/>
      <c r="E643" s="163"/>
      <c r="F643" s="90"/>
      <c r="G643" s="412"/>
      <c r="H643" s="129">
        <f t="shared" si="12"/>
        <v>0</v>
      </c>
    </row>
    <row r="644" spans="1:8" ht="33" customHeight="1">
      <c r="A644" s="89">
        <v>642</v>
      </c>
      <c r="B644" s="90"/>
      <c r="C644" s="78"/>
      <c r="D644" s="163"/>
      <c r="E644" s="163"/>
      <c r="F644" s="90"/>
      <c r="G644" s="412"/>
      <c r="H644" s="129">
        <f t="shared" ref="H644:H707" si="13">IFERROR((DATEDIF(D644,E644,"M")+1)*C644,0)</f>
        <v>0</v>
      </c>
    </row>
    <row r="645" spans="1:8" ht="33" customHeight="1">
      <c r="A645" s="89">
        <v>643</v>
      </c>
      <c r="B645" s="90"/>
      <c r="C645" s="78"/>
      <c r="D645" s="163"/>
      <c r="E645" s="163"/>
      <c r="F645" s="90"/>
      <c r="G645" s="412"/>
      <c r="H645" s="129">
        <f t="shared" si="13"/>
        <v>0</v>
      </c>
    </row>
    <row r="646" spans="1:8" ht="33" customHeight="1">
      <c r="A646" s="89">
        <v>644</v>
      </c>
      <c r="B646" s="90"/>
      <c r="C646" s="78"/>
      <c r="D646" s="163"/>
      <c r="E646" s="163"/>
      <c r="F646" s="90"/>
      <c r="G646" s="412"/>
      <c r="H646" s="129">
        <f t="shared" si="13"/>
        <v>0</v>
      </c>
    </row>
    <row r="647" spans="1:8" ht="33" customHeight="1">
      <c r="A647" s="89">
        <v>645</v>
      </c>
      <c r="B647" s="90"/>
      <c r="C647" s="78"/>
      <c r="D647" s="163"/>
      <c r="E647" s="163"/>
      <c r="F647" s="90"/>
      <c r="G647" s="412"/>
      <c r="H647" s="129">
        <f t="shared" si="13"/>
        <v>0</v>
      </c>
    </row>
    <row r="648" spans="1:8" ht="33" customHeight="1">
      <c r="A648" s="89">
        <v>646</v>
      </c>
      <c r="B648" s="90"/>
      <c r="C648" s="78"/>
      <c r="D648" s="163"/>
      <c r="E648" s="163"/>
      <c r="F648" s="90"/>
      <c r="G648" s="412"/>
      <c r="H648" s="129">
        <f t="shared" si="13"/>
        <v>0</v>
      </c>
    </row>
    <row r="649" spans="1:8" ht="33" customHeight="1">
      <c r="A649" s="89">
        <v>647</v>
      </c>
      <c r="B649" s="90"/>
      <c r="C649" s="78"/>
      <c r="D649" s="163"/>
      <c r="E649" s="163"/>
      <c r="F649" s="90"/>
      <c r="G649" s="412"/>
      <c r="H649" s="129">
        <f t="shared" si="13"/>
        <v>0</v>
      </c>
    </row>
    <row r="650" spans="1:8" ht="33" customHeight="1">
      <c r="A650" s="89">
        <v>648</v>
      </c>
      <c r="B650" s="90"/>
      <c r="C650" s="78"/>
      <c r="D650" s="163"/>
      <c r="E650" s="163"/>
      <c r="F650" s="90"/>
      <c r="G650" s="412"/>
      <c r="H650" s="129">
        <f t="shared" si="13"/>
        <v>0</v>
      </c>
    </row>
    <row r="651" spans="1:8" ht="33" customHeight="1">
      <c r="A651" s="89">
        <v>649</v>
      </c>
      <c r="B651" s="90"/>
      <c r="C651" s="78"/>
      <c r="D651" s="163"/>
      <c r="E651" s="163"/>
      <c r="F651" s="90"/>
      <c r="G651" s="412"/>
      <c r="H651" s="129">
        <f t="shared" si="13"/>
        <v>0</v>
      </c>
    </row>
    <row r="652" spans="1:8" ht="33" customHeight="1">
      <c r="A652" s="89">
        <v>650</v>
      </c>
      <c r="B652" s="90"/>
      <c r="C652" s="78"/>
      <c r="D652" s="163"/>
      <c r="E652" s="163"/>
      <c r="F652" s="90"/>
      <c r="G652" s="412"/>
      <c r="H652" s="129">
        <f t="shared" si="13"/>
        <v>0</v>
      </c>
    </row>
    <row r="653" spans="1:8" ht="33" customHeight="1">
      <c r="A653" s="89">
        <v>651</v>
      </c>
      <c r="B653" s="90"/>
      <c r="C653" s="78"/>
      <c r="D653" s="163"/>
      <c r="E653" s="163"/>
      <c r="F653" s="90"/>
      <c r="G653" s="412"/>
      <c r="H653" s="129">
        <f t="shared" si="13"/>
        <v>0</v>
      </c>
    </row>
    <row r="654" spans="1:8" ht="33" customHeight="1">
      <c r="A654" s="89">
        <v>652</v>
      </c>
      <c r="B654" s="90"/>
      <c r="C654" s="78"/>
      <c r="D654" s="163"/>
      <c r="E654" s="163"/>
      <c r="F654" s="90"/>
      <c r="G654" s="412"/>
      <c r="H654" s="129">
        <f t="shared" si="13"/>
        <v>0</v>
      </c>
    </row>
    <row r="655" spans="1:8" ht="33" customHeight="1">
      <c r="A655" s="89">
        <v>653</v>
      </c>
      <c r="B655" s="90"/>
      <c r="C655" s="78"/>
      <c r="D655" s="163"/>
      <c r="E655" s="163"/>
      <c r="F655" s="90"/>
      <c r="G655" s="412"/>
      <c r="H655" s="129">
        <f t="shared" si="13"/>
        <v>0</v>
      </c>
    </row>
    <row r="656" spans="1:8" ht="33" customHeight="1">
      <c r="A656" s="89">
        <v>654</v>
      </c>
      <c r="B656" s="90"/>
      <c r="C656" s="78"/>
      <c r="D656" s="163"/>
      <c r="E656" s="163"/>
      <c r="F656" s="90"/>
      <c r="G656" s="412"/>
      <c r="H656" s="129">
        <f t="shared" si="13"/>
        <v>0</v>
      </c>
    </row>
    <row r="657" spans="1:8" ht="33" customHeight="1">
      <c r="A657" s="89">
        <v>655</v>
      </c>
      <c r="B657" s="90"/>
      <c r="C657" s="78"/>
      <c r="D657" s="163"/>
      <c r="E657" s="163"/>
      <c r="F657" s="90"/>
      <c r="G657" s="412"/>
      <c r="H657" s="129">
        <f t="shared" si="13"/>
        <v>0</v>
      </c>
    </row>
    <row r="658" spans="1:8" ht="33" customHeight="1">
      <c r="A658" s="89">
        <v>656</v>
      </c>
      <c r="B658" s="90"/>
      <c r="C658" s="78"/>
      <c r="D658" s="163"/>
      <c r="E658" s="163"/>
      <c r="F658" s="90"/>
      <c r="G658" s="412"/>
      <c r="H658" s="129">
        <f t="shared" si="13"/>
        <v>0</v>
      </c>
    </row>
    <row r="659" spans="1:8" ht="33" customHeight="1">
      <c r="A659" s="89">
        <v>657</v>
      </c>
      <c r="B659" s="90"/>
      <c r="C659" s="78"/>
      <c r="D659" s="163"/>
      <c r="E659" s="163"/>
      <c r="F659" s="90"/>
      <c r="G659" s="412"/>
      <c r="H659" s="129">
        <f t="shared" si="13"/>
        <v>0</v>
      </c>
    </row>
    <row r="660" spans="1:8" ht="33" customHeight="1">
      <c r="A660" s="89">
        <v>658</v>
      </c>
      <c r="B660" s="90"/>
      <c r="C660" s="78"/>
      <c r="D660" s="163"/>
      <c r="E660" s="163"/>
      <c r="F660" s="90"/>
      <c r="G660" s="412"/>
      <c r="H660" s="129">
        <f t="shared" si="13"/>
        <v>0</v>
      </c>
    </row>
    <row r="661" spans="1:8" ht="33" customHeight="1">
      <c r="A661" s="89">
        <v>659</v>
      </c>
      <c r="B661" s="90"/>
      <c r="C661" s="78"/>
      <c r="D661" s="163"/>
      <c r="E661" s="163"/>
      <c r="F661" s="90"/>
      <c r="G661" s="412"/>
      <c r="H661" s="129">
        <f t="shared" si="13"/>
        <v>0</v>
      </c>
    </row>
    <row r="662" spans="1:8" ht="33" customHeight="1">
      <c r="A662" s="89">
        <v>660</v>
      </c>
      <c r="B662" s="90"/>
      <c r="C662" s="78"/>
      <c r="D662" s="163"/>
      <c r="E662" s="163"/>
      <c r="F662" s="90"/>
      <c r="G662" s="412"/>
      <c r="H662" s="129">
        <f t="shared" si="13"/>
        <v>0</v>
      </c>
    </row>
    <row r="663" spans="1:8" ht="33" customHeight="1">
      <c r="A663" s="89">
        <v>661</v>
      </c>
      <c r="B663" s="90"/>
      <c r="C663" s="78"/>
      <c r="D663" s="163"/>
      <c r="E663" s="163"/>
      <c r="F663" s="90"/>
      <c r="G663" s="412"/>
      <c r="H663" s="129">
        <f t="shared" si="13"/>
        <v>0</v>
      </c>
    </row>
    <row r="664" spans="1:8" ht="33" customHeight="1">
      <c r="A664" s="89">
        <v>662</v>
      </c>
      <c r="B664" s="90"/>
      <c r="C664" s="78"/>
      <c r="D664" s="163"/>
      <c r="E664" s="163"/>
      <c r="F664" s="90"/>
      <c r="G664" s="412"/>
      <c r="H664" s="129">
        <f t="shared" si="13"/>
        <v>0</v>
      </c>
    </row>
    <row r="665" spans="1:8" ht="33" customHeight="1">
      <c r="A665" s="89">
        <v>663</v>
      </c>
      <c r="B665" s="90"/>
      <c r="C665" s="78"/>
      <c r="D665" s="163"/>
      <c r="E665" s="163"/>
      <c r="F665" s="90"/>
      <c r="G665" s="412"/>
      <c r="H665" s="129">
        <f t="shared" si="13"/>
        <v>0</v>
      </c>
    </row>
    <row r="666" spans="1:8" ht="33" customHeight="1">
      <c r="A666" s="89">
        <v>664</v>
      </c>
      <c r="B666" s="90"/>
      <c r="C666" s="78"/>
      <c r="D666" s="163"/>
      <c r="E666" s="163"/>
      <c r="F666" s="90"/>
      <c r="G666" s="412"/>
      <c r="H666" s="129">
        <f t="shared" si="13"/>
        <v>0</v>
      </c>
    </row>
    <row r="667" spans="1:8" ht="33" customHeight="1">
      <c r="A667" s="89">
        <v>665</v>
      </c>
      <c r="B667" s="90"/>
      <c r="C667" s="78"/>
      <c r="D667" s="163"/>
      <c r="E667" s="163"/>
      <c r="F667" s="90"/>
      <c r="G667" s="412"/>
      <c r="H667" s="129">
        <f t="shared" si="13"/>
        <v>0</v>
      </c>
    </row>
    <row r="668" spans="1:8" ht="33" customHeight="1">
      <c r="A668" s="89">
        <v>666</v>
      </c>
      <c r="B668" s="90"/>
      <c r="C668" s="78"/>
      <c r="D668" s="163"/>
      <c r="E668" s="163"/>
      <c r="F668" s="90"/>
      <c r="G668" s="412"/>
      <c r="H668" s="129">
        <f t="shared" si="13"/>
        <v>0</v>
      </c>
    </row>
    <row r="669" spans="1:8" ht="33" customHeight="1">
      <c r="A669" s="89">
        <v>667</v>
      </c>
      <c r="B669" s="90"/>
      <c r="C669" s="78"/>
      <c r="D669" s="163"/>
      <c r="E669" s="163"/>
      <c r="F669" s="90"/>
      <c r="G669" s="412"/>
      <c r="H669" s="129">
        <f t="shared" si="13"/>
        <v>0</v>
      </c>
    </row>
    <row r="670" spans="1:8" ht="33" customHeight="1">
      <c r="A670" s="89">
        <v>668</v>
      </c>
      <c r="B670" s="90"/>
      <c r="C670" s="78"/>
      <c r="D670" s="163"/>
      <c r="E670" s="163"/>
      <c r="F670" s="90"/>
      <c r="G670" s="412"/>
      <c r="H670" s="129">
        <f t="shared" si="13"/>
        <v>0</v>
      </c>
    </row>
    <row r="671" spans="1:8" ht="33" customHeight="1">
      <c r="A671" s="89">
        <v>669</v>
      </c>
      <c r="B671" s="90"/>
      <c r="C671" s="78"/>
      <c r="D671" s="163"/>
      <c r="E671" s="163"/>
      <c r="F671" s="90"/>
      <c r="G671" s="412"/>
      <c r="H671" s="129">
        <f t="shared" si="13"/>
        <v>0</v>
      </c>
    </row>
    <row r="672" spans="1:8" ht="33" customHeight="1">
      <c r="A672" s="89">
        <v>670</v>
      </c>
      <c r="B672" s="90"/>
      <c r="C672" s="78"/>
      <c r="D672" s="163"/>
      <c r="E672" s="163"/>
      <c r="F672" s="90"/>
      <c r="G672" s="412"/>
      <c r="H672" s="129">
        <f t="shared" si="13"/>
        <v>0</v>
      </c>
    </row>
    <row r="673" spans="1:8" ht="33" customHeight="1">
      <c r="A673" s="89">
        <v>671</v>
      </c>
      <c r="B673" s="90"/>
      <c r="C673" s="78"/>
      <c r="D673" s="163"/>
      <c r="E673" s="163"/>
      <c r="F673" s="90"/>
      <c r="G673" s="412"/>
      <c r="H673" s="129">
        <f t="shared" si="13"/>
        <v>0</v>
      </c>
    </row>
    <row r="674" spans="1:8" ht="33" customHeight="1">
      <c r="A674" s="89">
        <v>672</v>
      </c>
      <c r="B674" s="90"/>
      <c r="C674" s="78"/>
      <c r="D674" s="163"/>
      <c r="E674" s="163"/>
      <c r="F674" s="90"/>
      <c r="G674" s="412"/>
      <c r="H674" s="129">
        <f t="shared" si="13"/>
        <v>0</v>
      </c>
    </row>
    <row r="675" spans="1:8" ht="33" customHeight="1">
      <c r="A675" s="89">
        <v>673</v>
      </c>
      <c r="B675" s="90"/>
      <c r="C675" s="78"/>
      <c r="D675" s="163"/>
      <c r="E675" s="163"/>
      <c r="F675" s="90"/>
      <c r="G675" s="412"/>
      <c r="H675" s="129">
        <f t="shared" si="13"/>
        <v>0</v>
      </c>
    </row>
    <row r="676" spans="1:8" ht="33" customHeight="1">
      <c r="A676" s="89">
        <v>674</v>
      </c>
      <c r="B676" s="90"/>
      <c r="C676" s="78"/>
      <c r="D676" s="163"/>
      <c r="E676" s="163"/>
      <c r="F676" s="90"/>
      <c r="G676" s="412"/>
      <c r="H676" s="129">
        <f t="shared" si="13"/>
        <v>0</v>
      </c>
    </row>
    <row r="677" spans="1:8" ht="33" customHeight="1">
      <c r="A677" s="89">
        <v>675</v>
      </c>
      <c r="B677" s="90"/>
      <c r="C677" s="78"/>
      <c r="D677" s="163"/>
      <c r="E677" s="163"/>
      <c r="F677" s="90"/>
      <c r="G677" s="412"/>
      <c r="H677" s="129">
        <f t="shared" si="13"/>
        <v>0</v>
      </c>
    </row>
    <row r="678" spans="1:8" ht="33" customHeight="1">
      <c r="A678" s="89">
        <v>676</v>
      </c>
      <c r="B678" s="90"/>
      <c r="C678" s="78"/>
      <c r="D678" s="163"/>
      <c r="E678" s="163"/>
      <c r="F678" s="90"/>
      <c r="G678" s="412"/>
      <c r="H678" s="129">
        <f t="shared" si="13"/>
        <v>0</v>
      </c>
    </row>
    <row r="679" spans="1:8" ht="33" customHeight="1">
      <c r="A679" s="89">
        <v>677</v>
      </c>
      <c r="B679" s="90"/>
      <c r="C679" s="78"/>
      <c r="D679" s="163"/>
      <c r="E679" s="163"/>
      <c r="F679" s="90"/>
      <c r="G679" s="412"/>
      <c r="H679" s="129">
        <f t="shared" si="13"/>
        <v>0</v>
      </c>
    </row>
    <row r="680" spans="1:8" ht="33" customHeight="1">
      <c r="A680" s="89">
        <v>678</v>
      </c>
      <c r="B680" s="90"/>
      <c r="C680" s="78"/>
      <c r="D680" s="163"/>
      <c r="E680" s="163"/>
      <c r="F680" s="90"/>
      <c r="G680" s="412"/>
      <c r="H680" s="129">
        <f t="shared" si="13"/>
        <v>0</v>
      </c>
    </row>
    <row r="681" spans="1:8" ht="33" customHeight="1">
      <c r="A681" s="89">
        <v>679</v>
      </c>
      <c r="B681" s="90"/>
      <c r="C681" s="78"/>
      <c r="D681" s="163"/>
      <c r="E681" s="163"/>
      <c r="F681" s="90"/>
      <c r="G681" s="412"/>
      <c r="H681" s="129">
        <f t="shared" si="13"/>
        <v>0</v>
      </c>
    </row>
    <row r="682" spans="1:8" ht="33" customHeight="1">
      <c r="A682" s="89">
        <v>680</v>
      </c>
      <c r="B682" s="90"/>
      <c r="C682" s="78"/>
      <c r="D682" s="163"/>
      <c r="E682" s="163"/>
      <c r="F682" s="90"/>
      <c r="G682" s="412"/>
      <c r="H682" s="129">
        <f t="shared" si="13"/>
        <v>0</v>
      </c>
    </row>
    <row r="683" spans="1:8" ht="33" customHeight="1">
      <c r="A683" s="89">
        <v>681</v>
      </c>
      <c r="B683" s="90"/>
      <c r="C683" s="78"/>
      <c r="D683" s="163"/>
      <c r="E683" s="163"/>
      <c r="F683" s="90"/>
      <c r="G683" s="412"/>
      <c r="H683" s="129">
        <f t="shared" si="13"/>
        <v>0</v>
      </c>
    </row>
    <row r="684" spans="1:8" ht="33" customHeight="1">
      <c r="A684" s="89">
        <v>682</v>
      </c>
      <c r="B684" s="90"/>
      <c r="C684" s="78"/>
      <c r="D684" s="163"/>
      <c r="E684" s="163"/>
      <c r="F684" s="90"/>
      <c r="G684" s="412"/>
      <c r="H684" s="129">
        <f t="shared" si="13"/>
        <v>0</v>
      </c>
    </row>
    <row r="685" spans="1:8" ht="33" customHeight="1">
      <c r="A685" s="89">
        <v>683</v>
      </c>
      <c r="B685" s="90"/>
      <c r="C685" s="78"/>
      <c r="D685" s="163"/>
      <c r="E685" s="163"/>
      <c r="F685" s="90"/>
      <c r="G685" s="412"/>
      <c r="H685" s="129">
        <f t="shared" si="13"/>
        <v>0</v>
      </c>
    </row>
    <row r="686" spans="1:8" ht="33" customHeight="1">
      <c r="A686" s="89">
        <v>684</v>
      </c>
      <c r="B686" s="90"/>
      <c r="C686" s="78"/>
      <c r="D686" s="163"/>
      <c r="E686" s="163"/>
      <c r="F686" s="90"/>
      <c r="G686" s="412"/>
      <c r="H686" s="129">
        <f t="shared" si="13"/>
        <v>0</v>
      </c>
    </row>
    <row r="687" spans="1:8" ht="33" customHeight="1">
      <c r="A687" s="89">
        <v>685</v>
      </c>
      <c r="B687" s="90"/>
      <c r="C687" s="78"/>
      <c r="D687" s="163"/>
      <c r="E687" s="163"/>
      <c r="F687" s="90"/>
      <c r="G687" s="412"/>
      <c r="H687" s="129">
        <f t="shared" si="13"/>
        <v>0</v>
      </c>
    </row>
    <row r="688" spans="1:8" ht="33" customHeight="1">
      <c r="A688" s="89">
        <v>686</v>
      </c>
      <c r="B688" s="90"/>
      <c r="C688" s="78"/>
      <c r="D688" s="163"/>
      <c r="E688" s="163"/>
      <c r="F688" s="90"/>
      <c r="G688" s="412"/>
      <c r="H688" s="129">
        <f t="shared" si="13"/>
        <v>0</v>
      </c>
    </row>
    <row r="689" spans="1:8" ht="33" customHeight="1">
      <c r="A689" s="89">
        <v>687</v>
      </c>
      <c r="B689" s="90"/>
      <c r="C689" s="78"/>
      <c r="D689" s="163"/>
      <c r="E689" s="163"/>
      <c r="F689" s="90"/>
      <c r="G689" s="412"/>
      <c r="H689" s="129">
        <f t="shared" si="13"/>
        <v>0</v>
      </c>
    </row>
    <row r="690" spans="1:8" ht="33" customHeight="1">
      <c r="A690" s="89">
        <v>688</v>
      </c>
      <c r="B690" s="90"/>
      <c r="C690" s="78"/>
      <c r="D690" s="163"/>
      <c r="E690" s="163"/>
      <c r="F690" s="90"/>
      <c r="G690" s="412"/>
      <c r="H690" s="129">
        <f t="shared" si="13"/>
        <v>0</v>
      </c>
    </row>
    <row r="691" spans="1:8" ht="33" customHeight="1">
      <c r="A691" s="89">
        <v>689</v>
      </c>
      <c r="B691" s="90"/>
      <c r="C691" s="78"/>
      <c r="D691" s="163"/>
      <c r="E691" s="163"/>
      <c r="F691" s="90"/>
      <c r="G691" s="412"/>
      <c r="H691" s="129">
        <f t="shared" si="13"/>
        <v>0</v>
      </c>
    </row>
    <row r="692" spans="1:8" ht="33" customHeight="1">
      <c r="A692" s="89">
        <v>690</v>
      </c>
      <c r="B692" s="90"/>
      <c r="C692" s="78"/>
      <c r="D692" s="163"/>
      <c r="E692" s="163"/>
      <c r="F692" s="90"/>
      <c r="G692" s="412"/>
      <c r="H692" s="129">
        <f t="shared" si="13"/>
        <v>0</v>
      </c>
    </row>
    <row r="693" spans="1:8" ht="33" customHeight="1">
      <c r="A693" s="89">
        <v>691</v>
      </c>
      <c r="B693" s="90"/>
      <c r="C693" s="78"/>
      <c r="D693" s="163"/>
      <c r="E693" s="163"/>
      <c r="F693" s="90"/>
      <c r="G693" s="412"/>
      <c r="H693" s="129">
        <f t="shared" si="13"/>
        <v>0</v>
      </c>
    </row>
    <row r="694" spans="1:8" ht="33" customHeight="1">
      <c r="A694" s="89">
        <v>692</v>
      </c>
      <c r="B694" s="90"/>
      <c r="C694" s="78"/>
      <c r="D694" s="163"/>
      <c r="E694" s="163"/>
      <c r="F694" s="90"/>
      <c r="G694" s="412"/>
      <c r="H694" s="129">
        <f t="shared" si="13"/>
        <v>0</v>
      </c>
    </row>
    <row r="695" spans="1:8" ht="33" customHeight="1">
      <c r="A695" s="89">
        <v>693</v>
      </c>
      <c r="B695" s="90"/>
      <c r="C695" s="78"/>
      <c r="D695" s="163"/>
      <c r="E695" s="163"/>
      <c r="F695" s="90"/>
      <c r="G695" s="412"/>
      <c r="H695" s="129">
        <f t="shared" si="13"/>
        <v>0</v>
      </c>
    </row>
    <row r="696" spans="1:8" ht="33" customHeight="1">
      <c r="A696" s="89">
        <v>694</v>
      </c>
      <c r="B696" s="90"/>
      <c r="C696" s="78"/>
      <c r="D696" s="163"/>
      <c r="E696" s="163"/>
      <c r="F696" s="90"/>
      <c r="G696" s="412"/>
      <c r="H696" s="129">
        <f t="shared" si="13"/>
        <v>0</v>
      </c>
    </row>
    <row r="697" spans="1:8" ht="33" customHeight="1">
      <c r="A697" s="89">
        <v>695</v>
      </c>
      <c r="B697" s="90"/>
      <c r="C697" s="78"/>
      <c r="D697" s="163"/>
      <c r="E697" s="163"/>
      <c r="F697" s="90"/>
      <c r="G697" s="412"/>
      <c r="H697" s="129">
        <f t="shared" si="13"/>
        <v>0</v>
      </c>
    </row>
    <row r="698" spans="1:8" ht="33" customHeight="1">
      <c r="A698" s="89">
        <v>696</v>
      </c>
      <c r="B698" s="90"/>
      <c r="C698" s="78"/>
      <c r="D698" s="163"/>
      <c r="E698" s="163"/>
      <c r="F698" s="90"/>
      <c r="G698" s="412"/>
      <c r="H698" s="129">
        <f t="shared" si="13"/>
        <v>0</v>
      </c>
    </row>
    <row r="699" spans="1:8" ht="33" customHeight="1">
      <c r="A699" s="89">
        <v>697</v>
      </c>
      <c r="B699" s="90"/>
      <c r="C699" s="78"/>
      <c r="D699" s="163"/>
      <c r="E699" s="163"/>
      <c r="F699" s="90"/>
      <c r="G699" s="412"/>
      <c r="H699" s="129">
        <f t="shared" si="13"/>
        <v>0</v>
      </c>
    </row>
    <row r="700" spans="1:8" ht="33" customHeight="1">
      <c r="A700" s="89">
        <v>698</v>
      </c>
      <c r="B700" s="90"/>
      <c r="C700" s="78"/>
      <c r="D700" s="163"/>
      <c r="E700" s="163"/>
      <c r="F700" s="90"/>
      <c r="G700" s="412"/>
      <c r="H700" s="129">
        <f t="shared" si="13"/>
        <v>0</v>
      </c>
    </row>
    <row r="701" spans="1:8" ht="33" customHeight="1">
      <c r="A701" s="89">
        <v>699</v>
      </c>
      <c r="B701" s="90"/>
      <c r="C701" s="78"/>
      <c r="D701" s="163"/>
      <c r="E701" s="163"/>
      <c r="F701" s="90"/>
      <c r="G701" s="412"/>
      <c r="H701" s="129">
        <f t="shared" si="13"/>
        <v>0</v>
      </c>
    </row>
    <row r="702" spans="1:8" ht="33" customHeight="1">
      <c r="A702" s="89">
        <v>700</v>
      </c>
      <c r="B702" s="90"/>
      <c r="C702" s="78"/>
      <c r="D702" s="163"/>
      <c r="E702" s="163"/>
      <c r="F702" s="90"/>
      <c r="G702" s="412"/>
      <c r="H702" s="129">
        <f t="shared" si="13"/>
        <v>0</v>
      </c>
    </row>
    <row r="703" spans="1:8" ht="33" customHeight="1">
      <c r="A703" s="89">
        <v>701</v>
      </c>
      <c r="B703" s="90"/>
      <c r="C703" s="78"/>
      <c r="D703" s="163"/>
      <c r="E703" s="163"/>
      <c r="F703" s="90"/>
      <c r="G703" s="412"/>
      <c r="H703" s="129">
        <f t="shared" si="13"/>
        <v>0</v>
      </c>
    </row>
    <row r="704" spans="1:8" ht="33" customHeight="1">
      <c r="A704" s="89">
        <v>702</v>
      </c>
      <c r="B704" s="90"/>
      <c r="C704" s="78"/>
      <c r="D704" s="163"/>
      <c r="E704" s="163"/>
      <c r="F704" s="90"/>
      <c r="G704" s="412"/>
      <c r="H704" s="129">
        <f t="shared" si="13"/>
        <v>0</v>
      </c>
    </row>
    <row r="705" spans="1:8" ht="33" customHeight="1">
      <c r="A705" s="89">
        <v>703</v>
      </c>
      <c r="B705" s="90"/>
      <c r="C705" s="78"/>
      <c r="D705" s="163"/>
      <c r="E705" s="163"/>
      <c r="F705" s="90"/>
      <c r="G705" s="412"/>
      <c r="H705" s="129">
        <f t="shared" si="13"/>
        <v>0</v>
      </c>
    </row>
    <row r="706" spans="1:8" ht="33" customHeight="1">
      <c r="A706" s="89">
        <v>704</v>
      </c>
      <c r="B706" s="90"/>
      <c r="C706" s="78"/>
      <c r="D706" s="163"/>
      <c r="E706" s="163"/>
      <c r="F706" s="90"/>
      <c r="G706" s="412"/>
      <c r="H706" s="129">
        <f t="shared" si="13"/>
        <v>0</v>
      </c>
    </row>
    <row r="707" spans="1:8" ht="33" customHeight="1">
      <c r="A707" s="89">
        <v>705</v>
      </c>
      <c r="B707" s="90"/>
      <c r="C707" s="78"/>
      <c r="D707" s="163"/>
      <c r="E707" s="163"/>
      <c r="F707" s="90"/>
      <c r="G707" s="412"/>
      <c r="H707" s="129">
        <f t="shared" si="13"/>
        <v>0</v>
      </c>
    </row>
    <row r="708" spans="1:8" ht="33" customHeight="1">
      <c r="A708" s="89">
        <v>706</v>
      </c>
      <c r="B708" s="90"/>
      <c r="C708" s="78"/>
      <c r="D708" s="163"/>
      <c r="E708" s="163"/>
      <c r="F708" s="90"/>
      <c r="G708" s="412"/>
      <c r="H708" s="129">
        <f t="shared" ref="H708:H771" si="14">IFERROR((DATEDIF(D708,E708,"M")+1)*C708,0)</f>
        <v>0</v>
      </c>
    </row>
    <row r="709" spans="1:8" ht="33" customHeight="1">
      <c r="A709" s="89">
        <v>707</v>
      </c>
      <c r="B709" s="90"/>
      <c r="C709" s="78"/>
      <c r="D709" s="163"/>
      <c r="E709" s="163"/>
      <c r="F709" s="90"/>
      <c r="G709" s="412"/>
      <c r="H709" s="129">
        <f t="shared" si="14"/>
        <v>0</v>
      </c>
    </row>
    <row r="710" spans="1:8" ht="33" customHeight="1">
      <c r="A710" s="89">
        <v>708</v>
      </c>
      <c r="B710" s="90"/>
      <c r="C710" s="78"/>
      <c r="D710" s="163"/>
      <c r="E710" s="163"/>
      <c r="F710" s="90"/>
      <c r="G710" s="412"/>
      <c r="H710" s="129">
        <f t="shared" si="14"/>
        <v>0</v>
      </c>
    </row>
    <row r="711" spans="1:8" ht="33" customHeight="1">
      <c r="A711" s="89">
        <v>709</v>
      </c>
      <c r="B711" s="90"/>
      <c r="C711" s="78"/>
      <c r="D711" s="163"/>
      <c r="E711" s="163"/>
      <c r="F711" s="90"/>
      <c r="G711" s="412"/>
      <c r="H711" s="129">
        <f t="shared" si="14"/>
        <v>0</v>
      </c>
    </row>
    <row r="712" spans="1:8" ht="33" customHeight="1">
      <c r="A712" s="89">
        <v>710</v>
      </c>
      <c r="B712" s="90"/>
      <c r="C712" s="78"/>
      <c r="D712" s="163"/>
      <c r="E712" s="163"/>
      <c r="F712" s="90"/>
      <c r="G712" s="412"/>
      <c r="H712" s="129">
        <f t="shared" si="14"/>
        <v>0</v>
      </c>
    </row>
    <row r="713" spans="1:8" ht="33" customHeight="1">
      <c r="A713" s="89">
        <v>711</v>
      </c>
      <c r="B713" s="90"/>
      <c r="C713" s="78"/>
      <c r="D713" s="163"/>
      <c r="E713" s="163"/>
      <c r="F713" s="90"/>
      <c r="G713" s="412"/>
      <c r="H713" s="129">
        <f t="shared" si="14"/>
        <v>0</v>
      </c>
    </row>
    <row r="714" spans="1:8" ht="33" customHeight="1">
      <c r="A714" s="89">
        <v>712</v>
      </c>
      <c r="B714" s="90"/>
      <c r="C714" s="78"/>
      <c r="D714" s="163"/>
      <c r="E714" s="163"/>
      <c r="F714" s="90"/>
      <c r="G714" s="412"/>
      <c r="H714" s="129">
        <f t="shared" si="14"/>
        <v>0</v>
      </c>
    </row>
    <row r="715" spans="1:8" ht="33" customHeight="1">
      <c r="A715" s="89">
        <v>713</v>
      </c>
      <c r="B715" s="90"/>
      <c r="C715" s="78"/>
      <c r="D715" s="163"/>
      <c r="E715" s="163"/>
      <c r="F715" s="90"/>
      <c r="G715" s="412"/>
      <c r="H715" s="129">
        <f t="shared" si="14"/>
        <v>0</v>
      </c>
    </row>
    <row r="716" spans="1:8" ht="33" customHeight="1">
      <c r="A716" s="89">
        <v>714</v>
      </c>
      <c r="B716" s="90"/>
      <c r="C716" s="78"/>
      <c r="D716" s="163"/>
      <c r="E716" s="163"/>
      <c r="F716" s="90"/>
      <c r="G716" s="412"/>
      <c r="H716" s="129">
        <f t="shared" si="14"/>
        <v>0</v>
      </c>
    </row>
    <row r="717" spans="1:8" ht="33" customHeight="1">
      <c r="A717" s="89">
        <v>715</v>
      </c>
      <c r="B717" s="90"/>
      <c r="C717" s="78"/>
      <c r="D717" s="163"/>
      <c r="E717" s="163"/>
      <c r="F717" s="90"/>
      <c r="G717" s="412"/>
      <c r="H717" s="129">
        <f t="shared" si="14"/>
        <v>0</v>
      </c>
    </row>
    <row r="718" spans="1:8" ht="33" customHeight="1">
      <c r="A718" s="89">
        <v>716</v>
      </c>
      <c r="B718" s="90"/>
      <c r="C718" s="78"/>
      <c r="D718" s="163"/>
      <c r="E718" s="163"/>
      <c r="F718" s="90"/>
      <c r="G718" s="412"/>
      <c r="H718" s="129">
        <f t="shared" si="14"/>
        <v>0</v>
      </c>
    </row>
    <row r="719" spans="1:8" ht="33" customHeight="1">
      <c r="A719" s="89">
        <v>717</v>
      </c>
      <c r="B719" s="90"/>
      <c r="C719" s="78"/>
      <c r="D719" s="163"/>
      <c r="E719" s="163"/>
      <c r="F719" s="90"/>
      <c r="G719" s="412"/>
      <c r="H719" s="129">
        <f t="shared" si="14"/>
        <v>0</v>
      </c>
    </row>
    <row r="720" spans="1:8" ht="33" customHeight="1">
      <c r="A720" s="89">
        <v>718</v>
      </c>
      <c r="B720" s="90"/>
      <c r="C720" s="78"/>
      <c r="D720" s="163"/>
      <c r="E720" s="163"/>
      <c r="F720" s="90"/>
      <c r="G720" s="412"/>
      <c r="H720" s="129">
        <f t="shared" si="14"/>
        <v>0</v>
      </c>
    </row>
    <row r="721" spans="1:8" ht="33" customHeight="1">
      <c r="A721" s="89">
        <v>719</v>
      </c>
      <c r="B721" s="90"/>
      <c r="C721" s="78"/>
      <c r="D721" s="163"/>
      <c r="E721" s="163"/>
      <c r="F721" s="90"/>
      <c r="G721" s="412"/>
      <c r="H721" s="129">
        <f t="shared" si="14"/>
        <v>0</v>
      </c>
    </row>
    <row r="722" spans="1:8" ht="33" customHeight="1">
      <c r="A722" s="89">
        <v>720</v>
      </c>
      <c r="B722" s="90"/>
      <c r="C722" s="78"/>
      <c r="D722" s="163"/>
      <c r="E722" s="163"/>
      <c r="F722" s="90"/>
      <c r="G722" s="412"/>
      <c r="H722" s="129">
        <f t="shared" si="14"/>
        <v>0</v>
      </c>
    </row>
    <row r="723" spans="1:8" ht="33" customHeight="1">
      <c r="A723" s="89">
        <v>721</v>
      </c>
      <c r="B723" s="90"/>
      <c r="C723" s="78"/>
      <c r="D723" s="163"/>
      <c r="E723" s="163"/>
      <c r="F723" s="90"/>
      <c r="G723" s="412"/>
      <c r="H723" s="129">
        <f t="shared" si="14"/>
        <v>0</v>
      </c>
    </row>
    <row r="724" spans="1:8" ht="33" customHeight="1">
      <c r="A724" s="89">
        <v>722</v>
      </c>
      <c r="B724" s="90"/>
      <c r="C724" s="78"/>
      <c r="D724" s="163"/>
      <c r="E724" s="163"/>
      <c r="F724" s="90"/>
      <c r="G724" s="412"/>
      <c r="H724" s="129">
        <f t="shared" si="14"/>
        <v>0</v>
      </c>
    </row>
    <row r="725" spans="1:8" ht="33" customHeight="1">
      <c r="A725" s="89">
        <v>723</v>
      </c>
      <c r="B725" s="90"/>
      <c r="C725" s="78"/>
      <c r="D725" s="163"/>
      <c r="E725" s="163"/>
      <c r="F725" s="90"/>
      <c r="G725" s="412"/>
      <c r="H725" s="129">
        <f t="shared" si="14"/>
        <v>0</v>
      </c>
    </row>
    <row r="726" spans="1:8" ht="33" customHeight="1">
      <c r="A726" s="89">
        <v>724</v>
      </c>
      <c r="B726" s="90"/>
      <c r="C726" s="78"/>
      <c r="D726" s="163"/>
      <c r="E726" s="163"/>
      <c r="F726" s="90"/>
      <c r="G726" s="412"/>
      <c r="H726" s="129">
        <f t="shared" si="14"/>
        <v>0</v>
      </c>
    </row>
    <row r="727" spans="1:8" ht="33" customHeight="1">
      <c r="A727" s="89">
        <v>725</v>
      </c>
      <c r="B727" s="90"/>
      <c r="C727" s="78"/>
      <c r="D727" s="163"/>
      <c r="E727" s="163"/>
      <c r="F727" s="90"/>
      <c r="G727" s="412"/>
      <c r="H727" s="129">
        <f t="shared" si="14"/>
        <v>0</v>
      </c>
    </row>
    <row r="728" spans="1:8" ht="33" customHeight="1">
      <c r="A728" s="89">
        <v>726</v>
      </c>
      <c r="B728" s="90"/>
      <c r="C728" s="78"/>
      <c r="D728" s="163"/>
      <c r="E728" s="163"/>
      <c r="F728" s="90"/>
      <c r="G728" s="412"/>
      <c r="H728" s="129">
        <f t="shared" si="14"/>
        <v>0</v>
      </c>
    </row>
    <row r="729" spans="1:8" ht="33" customHeight="1">
      <c r="A729" s="89">
        <v>727</v>
      </c>
      <c r="B729" s="90"/>
      <c r="C729" s="78"/>
      <c r="D729" s="163"/>
      <c r="E729" s="163"/>
      <c r="F729" s="90"/>
      <c r="G729" s="412"/>
      <c r="H729" s="129">
        <f t="shared" si="14"/>
        <v>0</v>
      </c>
    </row>
    <row r="730" spans="1:8" ht="33" customHeight="1">
      <c r="A730" s="89">
        <v>728</v>
      </c>
      <c r="B730" s="90"/>
      <c r="C730" s="78"/>
      <c r="D730" s="163"/>
      <c r="E730" s="163"/>
      <c r="F730" s="90"/>
      <c r="G730" s="412"/>
      <c r="H730" s="129">
        <f t="shared" si="14"/>
        <v>0</v>
      </c>
    </row>
    <row r="731" spans="1:8" ht="33" customHeight="1">
      <c r="A731" s="89">
        <v>729</v>
      </c>
      <c r="B731" s="90"/>
      <c r="C731" s="78"/>
      <c r="D731" s="163"/>
      <c r="E731" s="163"/>
      <c r="F731" s="90"/>
      <c r="G731" s="412"/>
      <c r="H731" s="129">
        <f t="shared" si="14"/>
        <v>0</v>
      </c>
    </row>
    <row r="732" spans="1:8" ht="33" customHeight="1">
      <c r="A732" s="89">
        <v>730</v>
      </c>
      <c r="B732" s="90"/>
      <c r="C732" s="78"/>
      <c r="D732" s="163"/>
      <c r="E732" s="163"/>
      <c r="F732" s="90"/>
      <c r="G732" s="412"/>
      <c r="H732" s="129">
        <f t="shared" si="14"/>
        <v>0</v>
      </c>
    </row>
    <row r="733" spans="1:8" ht="33" customHeight="1">
      <c r="A733" s="89">
        <v>731</v>
      </c>
      <c r="B733" s="90"/>
      <c r="C733" s="78"/>
      <c r="D733" s="163"/>
      <c r="E733" s="163"/>
      <c r="F733" s="90"/>
      <c r="G733" s="412"/>
      <c r="H733" s="129">
        <f t="shared" si="14"/>
        <v>0</v>
      </c>
    </row>
    <row r="734" spans="1:8" ht="33" customHeight="1">
      <c r="A734" s="89">
        <v>732</v>
      </c>
      <c r="B734" s="90"/>
      <c r="C734" s="78"/>
      <c r="D734" s="163"/>
      <c r="E734" s="163"/>
      <c r="F734" s="90"/>
      <c r="G734" s="412"/>
      <c r="H734" s="129">
        <f t="shared" si="14"/>
        <v>0</v>
      </c>
    </row>
    <row r="735" spans="1:8" ht="33" customHeight="1">
      <c r="A735" s="89">
        <v>733</v>
      </c>
      <c r="B735" s="90"/>
      <c r="C735" s="78"/>
      <c r="D735" s="163"/>
      <c r="E735" s="163"/>
      <c r="F735" s="90"/>
      <c r="G735" s="412"/>
      <c r="H735" s="129">
        <f t="shared" si="14"/>
        <v>0</v>
      </c>
    </row>
    <row r="736" spans="1:8" ht="33" customHeight="1">
      <c r="A736" s="89">
        <v>734</v>
      </c>
      <c r="B736" s="90"/>
      <c r="C736" s="78"/>
      <c r="D736" s="163"/>
      <c r="E736" s="163"/>
      <c r="F736" s="90"/>
      <c r="G736" s="412"/>
      <c r="H736" s="129">
        <f t="shared" si="14"/>
        <v>0</v>
      </c>
    </row>
    <row r="737" spans="1:8" ht="33" customHeight="1">
      <c r="A737" s="89">
        <v>735</v>
      </c>
      <c r="B737" s="90"/>
      <c r="C737" s="78"/>
      <c r="D737" s="163"/>
      <c r="E737" s="163"/>
      <c r="F737" s="90"/>
      <c r="G737" s="412"/>
      <c r="H737" s="129">
        <f t="shared" si="14"/>
        <v>0</v>
      </c>
    </row>
    <row r="738" spans="1:8" ht="33" customHeight="1">
      <c r="A738" s="89">
        <v>736</v>
      </c>
      <c r="B738" s="90"/>
      <c r="C738" s="78"/>
      <c r="D738" s="163"/>
      <c r="E738" s="163"/>
      <c r="F738" s="90"/>
      <c r="G738" s="412"/>
      <c r="H738" s="129">
        <f t="shared" si="14"/>
        <v>0</v>
      </c>
    </row>
    <row r="739" spans="1:8" ht="33" customHeight="1">
      <c r="A739" s="89">
        <v>737</v>
      </c>
      <c r="B739" s="90"/>
      <c r="C739" s="78"/>
      <c r="D739" s="163"/>
      <c r="E739" s="163"/>
      <c r="F739" s="90"/>
      <c r="G739" s="412"/>
      <c r="H739" s="129">
        <f t="shared" si="14"/>
        <v>0</v>
      </c>
    </row>
    <row r="740" spans="1:8" ht="33" customHeight="1">
      <c r="A740" s="89">
        <v>738</v>
      </c>
      <c r="B740" s="90"/>
      <c r="C740" s="78"/>
      <c r="D740" s="163"/>
      <c r="E740" s="163"/>
      <c r="F740" s="90"/>
      <c r="G740" s="412"/>
      <c r="H740" s="129">
        <f t="shared" si="14"/>
        <v>0</v>
      </c>
    </row>
    <row r="741" spans="1:8" ht="33" customHeight="1">
      <c r="A741" s="89">
        <v>739</v>
      </c>
      <c r="B741" s="90"/>
      <c r="C741" s="78"/>
      <c r="D741" s="163"/>
      <c r="E741" s="163"/>
      <c r="F741" s="90"/>
      <c r="G741" s="412"/>
      <c r="H741" s="129">
        <f t="shared" si="14"/>
        <v>0</v>
      </c>
    </row>
    <row r="742" spans="1:8" ht="33" customHeight="1">
      <c r="A742" s="89">
        <v>740</v>
      </c>
      <c r="B742" s="90"/>
      <c r="C742" s="78"/>
      <c r="D742" s="163"/>
      <c r="E742" s="163"/>
      <c r="F742" s="90"/>
      <c r="G742" s="412"/>
      <c r="H742" s="129">
        <f t="shared" si="14"/>
        <v>0</v>
      </c>
    </row>
    <row r="743" spans="1:8" ht="33" customHeight="1">
      <c r="A743" s="89">
        <v>741</v>
      </c>
      <c r="B743" s="90"/>
      <c r="C743" s="78"/>
      <c r="D743" s="163"/>
      <c r="E743" s="163"/>
      <c r="F743" s="90"/>
      <c r="G743" s="412"/>
      <c r="H743" s="129">
        <f t="shared" si="14"/>
        <v>0</v>
      </c>
    </row>
    <row r="744" spans="1:8" ht="33" customHeight="1">
      <c r="A744" s="89">
        <v>742</v>
      </c>
      <c r="B744" s="90"/>
      <c r="C744" s="78"/>
      <c r="D744" s="163"/>
      <c r="E744" s="163"/>
      <c r="F744" s="90"/>
      <c r="G744" s="412"/>
      <c r="H744" s="129">
        <f t="shared" si="14"/>
        <v>0</v>
      </c>
    </row>
    <row r="745" spans="1:8" ht="33" customHeight="1">
      <c r="A745" s="89">
        <v>743</v>
      </c>
      <c r="B745" s="90"/>
      <c r="C745" s="78"/>
      <c r="D745" s="163"/>
      <c r="E745" s="163"/>
      <c r="F745" s="90"/>
      <c r="G745" s="412"/>
      <c r="H745" s="129">
        <f t="shared" si="14"/>
        <v>0</v>
      </c>
    </row>
    <row r="746" spans="1:8" ht="33" customHeight="1">
      <c r="A746" s="89">
        <v>744</v>
      </c>
      <c r="B746" s="90"/>
      <c r="C746" s="78"/>
      <c r="D746" s="163"/>
      <c r="E746" s="163"/>
      <c r="F746" s="90"/>
      <c r="G746" s="412"/>
      <c r="H746" s="129">
        <f t="shared" si="14"/>
        <v>0</v>
      </c>
    </row>
    <row r="747" spans="1:8" ht="33" customHeight="1">
      <c r="A747" s="89">
        <v>745</v>
      </c>
      <c r="B747" s="90"/>
      <c r="C747" s="78"/>
      <c r="D747" s="163"/>
      <c r="E747" s="163"/>
      <c r="F747" s="90"/>
      <c r="G747" s="412"/>
      <c r="H747" s="129">
        <f t="shared" si="14"/>
        <v>0</v>
      </c>
    </row>
    <row r="748" spans="1:8" ht="33" customHeight="1">
      <c r="A748" s="89">
        <v>746</v>
      </c>
      <c r="B748" s="90"/>
      <c r="C748" s="78"/>
      <c r="D748" s="163"/>
      <c r="E748" s="163"/>
      <c r="F748" s="90"/>
      <c r="G748" s="412"/>
      <c r="H748" s="129">
        <f t="shared" si="14"/>
        <v>0</v>
      </c>
    </row>
    <row r="749" spans="1:8" ht="33" customHeight="1">
      <c r="A749" s="89">
        <v>747</v>
      </c>
      <c r="B749" s="90"/>
      <c r="C749" s="78"/>
      <c r="D749" s="163"/>
      <c r="E749" s="163"/>
      <c r="F749" s="90"/>
      <c r="G749" s="412"/>
      <c r="H749" s="129">
        <f t="shared" si="14"/>
        <v>0</v>
      </c>
    </row>
    <row r="750" spans="1:8" ht="33" customHeight="1">
      <c r="A750" s="89">
        <v>748</v>
      </c>
      <c r="B750" s="90"/>
      <c r="C750" s="78"/>
      <c r="D750" s="163"/>
      <c r="E750" s="163"/>
      <c r="F750" s="90"/>
      <c r="G750" s="412"/>
      <c r="H750" s="129">
        <f t="shared" si="14"/>
        <v>0</v>
      </c>
    </row>
    <row r="751" spans="1:8" ht="33" customHeight="1">
      <c r="A751" s="89">
        <v>749</v>
      </c>
      <c r="B751" s="90"/>
      <c r="C751" s="78"/>
      <c r="D751" s="163"/>
      <c r="E751" s="163"/>
      <c r="F751" s="90"/>
      <c r="G751" s="412"/>
      <c r="H751" s="129">
        <f t="shared" si="14"/>
        <v>0</v>
      </c>
    </row>
    <row r="752" spans="1:8" ht="33" customHeight="1">
      <c r="A752" s="89">
        <v>750</v>
      </c>
      <c r="B752" s="90"/>
      <c r="C752" s="78"/>
      <c r="D752" s="163"/>
      <c r="E752" s="163"/>
      <c r="F752" s="90"/>
      <c r="G752" s="412"/>
      <c r="H752" s="129">
        <f t="shared" si="14"/>
        <v>0</v>
      </c>
    </row>
    <row r="753" spans="1:8" ht="33" customHeight="1">
      <c r="A753" s="89">
        <v>751</v>
      </c>
      <c r="B753" s="90"/>
      <c r="C753" s="78"/>
      <c r="D753" s="163"/>
      <c r="E753" s="163"/>
      <c r="F753" s="90"/>
      <c r="G753" s="412"/>
      <c r="H753" s="129">
        <f t="shared" si="14"/>
        <v>0</v>
      </c>
    </row>
    <row r="754" spans="1:8" ht="33" customHeight="1">
      <c r="A754" s="89">
        <v>752</v>
      </c>
      <c r="B754" s="90"/>
      <c r="C754" s="78"/>
      <c r="D754" s="163"/>
      <c r="E754" s="163"/>
      <c r="F754" s="90"/>
      <c r="G754" s="412"/>
      <c r="H754" s="129">
        <f t="shared" si="14"/>
        <v>0</v>
      </c>
    </row>
    <row r="755" spans="1:8" ht="33" customHeight="1">
      <c r="A755" s="89">
        <v>753</v>
      </c>
      <c r="B755" s="90"/>
      <c r="C755" s="78"/>
      <c r="D755" s="163"/>
      <c r="E755" s="163"/>
      <c r="F755" s="90"/>
      <c r="G755" s="412"/>
      <c r="H755" s="129">
        <f t="shared" si="14"/>
        <v>0</v>
      </c>
    </row>
    <row r="756" spans="1:8" ht="33" customHeight="1">
      <c r="A756" s="89">
        <v>754</v>
      </c>
      <c r="B756" s="90"/>
      <c r="C756" s="78"/>
      <c r="D756" s="163"/>
      <c r="E756" s="163"/>
      <c r="F756" s="90"/>
      <c r="G756" s="412"/>
      <c r="H756" s="129">
        <f t="shared" si="14"/>
        <v>0</v>
      </c>
    </row>
    <row r="757" spans="1:8" ht="33" customHeight="1">
      <c r="A757" s="89">
        <v>755</v>
      </c>
      <c r="B757" s="90"/>
      <c r="C757" s="78"/>
      <c r="D757" s="163"/>
      <c r="E757" s="163"/>
      <c r="F757" s="90"/>
      <c r="G757" s="412"/>
      <c r="H757" s="129">
        <f t="shared" si="14"/>
        <v>0</v>
      </c>
    </row>
    <row r="758" spans="1:8" ht="33" customHeight="1">
      <c r="A758" s="89">
        <v>756</v>
      </c>
      <c r="B758" s="90"/>
      <c r="C758" s="78"/>
      <c r="D758" s="163"/>
      <c r="E758" s="163"/>
      <c r="F758" s="90"/>
      <c r="G758" s="412"/>
      <c r="H758" s="129">
        <f t="shared" si="14"/>
        <v>0</v>
      </c>
    </row>
    <row r="759" spans="1:8" ht="33" customHeight="1">
      <c r="A759" s="89">
        <v>757</v>
      </c>
      <c r="B759" s="90"/>
      <c r="C759" s="78"/>
      <c r="D759" s="163"/>
      <c r="E759" s="163"/>
      <c r="F759" s="90"/>
      <c r="G759" s="412"/>
      <c r="H759" s="129">
        <f t="shared" si="14"/>
        <v>0</v>
      </c>
    </row>
    <row r="760" spans="1:8" ht="33" customHeight="1">
      <c r="A760" s="89">
        <v>758</v>
      </c>
      <c r="B760" s="90"/>
      <c r="C760" s="78"/>
      <c r="D760" s="163"/>
      <c r="E760" s="163"/>
      <c r="F760" s="90"/>
      <c r="G760" s="412"/>
      <c r="H760" s="129">
        <f t="shared" si="14"/>
        <v>0</v>
      </c>
    </row>
    <row r="761" spans="1:8" ht="33" customHeight="1">
      <c r="A761" s="89">
        <v>759</v>
      </c>
      <c r="B761" s="90"/>
      <c r="C761" s="78"/>
      <c r="D761" s="163"/>
      <c r="E761" s="163"/>
      <c r="F761" s="90"/>
      <c r="G761" s="412"/>
      <c r="H761" s="129">
        <f t="shared" si="14"/>
        <v>0</v>
      </c>
    </row>
    <row r="762" spans="1:8" ht="33" customHeight="1">
      <c r="A762" s="89">
        <v>760</v>
      </c>
      <c r="B762" s="90"/>
      <c r="C762" s="78"/>
      <c r="D762" s="163"/>
      <c r="E762" s="163"/>
      <c r="F762" s="90"/>
      <c r="G762" s="412"/>
      <c r="H762" s="129">
        <f t="shared" si="14"/>
        <v>0</v>
      </c>
    </row>
    <row r="763" spans="1:8" ht="33" customHeight="1">
      <c r="A763" s="89">
        <v>761</v>
      </c>
      <c r="B763" s="90"/>
      <c r="C763" s="78"/>
      <c r="D763" s="163"/>
      <c r="E763" s="163"/>
      <c r="F763" s="90"/>
      <c r="G763" s="412"/>
      <c r="H763" s="129">
        <f t="shared" si="14"/>
        <v>0</v>
      </c>
    </row>
    <row r="764" spans="1:8" ht="33" customHeight="1">
      <c r="A764" s="89">
        <v>762</v>
      </c>
      <c r="B764" s="90"/>
      <c r="C764" s="78"/>
      <c r="D764" s="163"/>
      <c r="E764" s="163"/>
      <c r="F764" s="90"/>
      <c r="G764" s="412"/>
      <c r="H764" s="129">
        <f t="shared" si="14"/>
        <v>0</v>
      </c>
    </row>
    <row r="765" spans="1:8" ht="33" customHeight="1">
      <c r="A765" s="89">
        <v>763</v>
      </c>
      <c r="B765" s="90"/>
      <c r="C765" s="78"/>
      <c r="D765" s="163"/>
      <c r="E765" s="163"/>
      <c r="F765" s="90"/>
      <c r="G765" s="412"/>
      <c r="H765" s="129">
        <f t="shared" si="14"/>
        <v>0</v>
      </c>
    </row>
    <row r="766" spans="1:8" ht="33" customHeight="1">
      <c r="A766" s="89">
        <v>764</v>
      </c>
      <c r="B766" s="90"/>
      <c r="C766" s="78"/>
      <c r="D766" s="163"/>
      <c r="E766" s="163"/>
      <c r="F766" s="90"/>
      <c r="G766" s="412"/>
      <c r="H766" s="129">
        <f t="shared" si="14"/>
        <v>0</v>
      </c>
    </row>
    <row r="767" spans="1:8" ht="33" customHeight="1">
      <c r="A767" s="89">
        <v>765</v>
      </c>
      <c r="B767" s="90"/>
      <c r="C767" s="78"/>
      <c r="D767" s="163"/>
      <c r="E767" s="163"/>
      <c r="F767" s="90"/>
      <c r="G767" s="412"/>
      <c r="H767" s="129">
        <f t="shared" si="14"/>
        <v>0</v>
      </c>
    </row>
    <row r="768" spans="1:8" ht="33" customHeight="1">
      <c r="A768" s="89">
        <v>766</v>
      </c>
      <c r="B768" s="90"/>
      <c r="C768" s="78"/>
      <c r="D768" s="163"/>
      <c r="E768" s="163"/>
      <c r="F768" s="90"/>
      <c r="G768" s="412"/>
      <c r="H768" s="129">
        <f t="shared" si="14"/>
        <v>0</v>
      </c>
    </row>
    <row r="769" spans="1:8" ht="33" customHeight="1">
      <c r="A769" s="89">
        <v>767</v>
      </c>
      <c r="B769" s="90"/>
      <c r="C769" s="78"/>
      <c r="D769" s="163"/>
      <c r="E769" s="163"/>
      <c r="F769" s="90"/>
      <c r="G769" s="412"/>
      <c r="H769" s="129">
        <f t="shared" si="14"/>
        <v>0</v>
      </c>
    </row>
    <row r="770" spans="1:8" ht="33" customHeight="1">
      <c r="A770" s="89">
        <v>768</v>
      </c>
      <c r="B770" s="90"/>
      <c r="C770" s="78"/>
      <c r="D770" s="163"/>
      <c r="E770" s="163"/>
      <c r="F770" s="90"/>
      <c r="G770" s="412"/>
      <c r="H770" s="129">
        <f t="shared" si="14"/>
        <v>0</v>
      </c>
    </row>
    <row r="771" spans="1:8" ht="33" customHeight="1">
      <c r="A771" s="89">
        <v>769</v>
      </c>
      <c r="B771" s="90"/>
      <c r="C771" s="78"/>
      <c r="D771" s="163"/>
      <c r="E771" s="163"/>
      <c r="F771" s="90"/>
      <c r="G771" s="412"/>
      <c r="H771" s="129">
        <f t="shared" si="14"/>
        <v>0</v>
      </c>
    </row>
    <row r="772" spans="1:8" ht="33" customHeight="1">
      <c r="A772" s="89">
        <v>770</v>
      </c>
      <c r="B772" s="90"/>
      <c r="C772" s="78"/>
      <c r="D772" s="163"/>
      <c r="E772" s="163"/>
      <c r="F772" s="90"/>
      <c r="G772" s="412"/>
      <c r="H772" s="129">
        <f t="shared" ref="H772:H835" si="15">IFERROR((DATEDIF(D772,E772,"M")+1)*C772,0)</f>
        <v>0</v>
      </c>
    </row>
    <row r="773" spans="1:8" ht="33" customHeight="1">
      <c r="A773" s="89">
        <v>771</v>
      </c>
      <c r="B773" s="90"/>
      <c r="C773" s="78"/>
      <c r="D773" s="163"/>
      <c r="E773" s="163"/>
      <c r="F773" s="90"/>
      <c r="G773" s="412"/>
      <c r="H773" s="129">
        <f t="shared" si="15"/>
        <v>0</v>
      </c>
    </row>
    <row r="774" spans="1:8" ht="33" customHeight="1">
      <c r="A774" s="89">
        <v>772</v>
      </c>
      <c r="B774" s="90"/>
      <c r="C774" s="78"/>
      <c r="D774" s="163"/>
      <c r="E774" s="163"/>
      <c r="F774" s="90"/>
      <c r="G774" s="412"/>
      <c r="H774" s="129">
        <f t="shared" si="15"/>
        <v>0</v>
      </c>
    </row>
    <row r="775" spans="1:8" ht="33" customHeight="1">
      <c r="A775" s="89">
        <v>773</v>
      </c>
      <c r="B775" s="90"/>
      <c r="C775" s="78"/>
      <c r="D775" s="163"/>
      <c r="E775" s="163"/>
      <c r="F775" s="90"/>
      <c r="G775" s="412"/>
      <c r="H775" s="129">
        <f t="shared" si="15"/>
        <v>0</v>
      </c>
    </row>
    <row r="776" spans="1:8" ht="33" customHeight="1">
      <c r="A776" s="89">
        <v>774</v>
      </c>
      <c r="B776" s="90"/>
      <c r="C776" s="78"/>
      <c r="D776" s="163"/>
      <c r="E776" s="163"/>
      <c r="F776" s="90"/>
      <c r="G776" s="412"/>
      <c r="H776" s="129">
        <f t="shared" si="15"/>
        <v>0</v>
      </c>
    </row>
    <row r="777" spans="1:8" ht="33" customHeight="1">
      <c r="A777" s="89">
        <v>775</v>
      </c>
      <c r="B777" s="90"/>
      <c r="C777" s="78"/>
      <c r="D777" s="163"/>
      <c r="E777" s="163"/>
      <c r="F777" s="90"/>
      <c r="G777" s="412"/>
      <c r="H777" s="129">
        <f t="shared" si="15"/>
        <v>0</v>
      </c>
    </row>
    <row r="778" spans="1:8" ht="33" customHeight="1">
      <c r="A778" s="89">
        <v>776</v>
      </c>
      <c r="B778" s="90"/>
      <c r="C778" s="78"/>
      <c r="D778" s="163"/>
      <c r="E778" s="163"/>
      <c r="F778" s="90"/>
      <c r="G778" s="412"/>
      <c r="H778" s="129">
        <f t="shared" si="15"/>
        <v>0</v>
      </c>
    </row>
    <row r="779" spans="1:8" ht="33" customHeight="1">
      <c r="A779" s="89">
        <v>777</v>
      </c>
      <c r="B779" s="90"/>
      <c r="C779" s="78"/>
      <c r="D779" s="163"/>
      <c r="E779" s="163"/>
      <c r="F779" s="90"/>
      <c r="G779" s="412"/>
      <c r="H779" s="129">
        <f t="shared" si="15"/>
        <v>0</v>
      </c>
    </row>
    <row r="780" spans="1:8" ht="33" customHeight="1">
      <c r="A780" s="89">
        <v>778</v>
      </c>
      <c r="B780" s="90"/>
      <c r="C780" s="78"/>
      <c r="D780" s="163"/>
      <c r="E780" s="163"/>
      <c r="F780" s="90"/>
      <c r="G780" s="412"/>
      <c r="H780" s="129">
        <f t="shared" si="15"/>
        <v>0</v>
      </c>
    </row>
    <row r="781" spans="1:8" ht="33" customHeight="1">
      <c r="A781" s="89">
        <v>779</v>
      </c>
      <c r="B781" s="90"/>
      <c r="C781" s="78"/>
      <c r="D781" s="163"/>
      <c r="E781" s="163"/>
      <c r="F781" s="90"/>
      <c r="G781" s="412"/>
      <c r="H781" s="129">
        <f t="shared" si="15"/>
        <v>0</v>
      </c>
    </row>
    <row r="782" spans="1:8" ht="33" customHeight="1">
      <c r="A782" s="89">
        <v>780</v>
      </c>
      <c r="B782" s="90"/>
      <c r="C782" s="78"/>
      <c r="D782" s="163"/>
      <c r="E782" s="163"/>
      <c r="F782" s="90"/>
      <c r="G782" s="412"/>
      <c r="H782" s="129">
        <f t="shared" si="15"/>
        <v>0</v>
      </c>
    </row>
    <row r="783" spans="1:8" ht="33" customHeight="1">
      <c r="A783" s="89">
        <v>781</v>
      </c>
      <c r="B783" s="90"/>
      <c r="C783" s="78"/>
      <c r="D783" s="163"/>
      <c r="E783" s="163"/>
      <c r="F783" s="90"/>
      <c r="G783" s="412"/>
      <c r="H783" s="129">
        <f t="shared" si="15"/>
        <v>0</v>
      </c>
    </row>
    <row r="784" spans="1:8" ht="33" customHeight="1">
      <c r="A784" s="89">
        <v>782</v>
      </c>
      <c r="B784" s="90"/>
      <c r="C784" s="78"/>
      <c r="D784" s="163"/>
      <c r="E784" s="163"/>
      <c r="F784" s="90"/>
      <c r="G784" s="412"/>
      <c r="H784" s="129">
        <f t="shared" si="15"/>
        <v>0</v>
      </c>
    </row>
    <row r="785" spans="1:8" ht="33" customHeight="1">
      <c r="A785" s="89">
        <v>783</v>
      </c>
      <c r="B785" s="90"/>
      <c r="C785" s="78"/>
      <c r="D785" s="163"/>
      <c r="E785" s="163"/>
      <c r="F785" s="90"/>
      <c r="G785" s="412"/>
      <c r="H785" s="129">
        <f t="shared" si="15"/>
        <v>0</v>
      </c>
    </row>
    <row r="786" spans="1:8" ht="33" customHeight="1">
      <c r="A786" s="89">
        <v>784</v>
      </c>
      <c r="B786" s="90"/>
      <c r="C786" s="78"/>
      <c r="D786" s="163"/>
      <c r="E786" s="163"/>
      <c r="F786" s="90"/>
      <c r="G786" s="412"/>
      <c r="H786" s="129">
        <f t="shared" si="15"/>
        <v>0</v>
      </c>
    </row>
    <row r="787" spans="1:8" ht="33" customHeight="1">
      <c r="A787" s="89">
        <v>785</v>
      </c>
      <c r="B787" s="90"/>
      <c r="C787" s="78"/>
      <c r="D787" s="163"/>
      <c r="E787" s="163"/>
      <c r="F787" s="90"/>
      <c r="G787" s="412"/>
      <c r="H787" s="129">
        <f t="shared" si="15"/>
        <v>0</v>
      </c>
    </row>
    <row r="788" spans="1:8" ht="33" customHeight="1">
      <c r="A788" s="89">
        <v>786</v>
      </c>
      <c r="B788" s="90"/>
      <c r="C788" s="78"/>
      <c r="D788" s="163"/>
      <c r="E788" s="163"/>
      <c r="F788" s="90"/>
      <c r="G788" s="412"/>
      <c r="H788" s="129">
        <f t="shared" si="15"/>
        <v>0</v>
      </c>
    </row>
    <row r="789" spans="1:8" ht="33" customHeight="1">
      <c r="A789" s="89">
        <v>787</v>
      </c>
      <c r="B789" s="90"/>
      <c r="C789" s="78"/>
      <c r="D789" s="163"/>
      <c r="E789" s="163"/>
      <c r="F789" s="90"/>
      <c r="G789" s="412"/>
      <c r="H789" s="129">
        <f t="shared" si="15"/>
        <v>0</v>
      </c>
    </row>
    <row r="790" spans="1:8" ht="33" customHeight="1">
      <c r="A790" s="89">
        <v>788</v>
      </c>
      <c r="B790" s="90"/>
      <c r="C790" s="78"/>
      <c r="D790" s="163"/>
      <c r="E790" s="163"/>
      <c r="F790" s="90"/>
      <c r="G790" s="412"/>
      <c r="H790" s="129">
        <f t="shared" si="15"/>
        <v>0</v>
      </c>
    </row>
    <row r="791" spans="1:8" ht="33" customHeight="1">
      <c r="A791" s="89">
        <v>789</v>
      </c>
      <c r="B791" s="90"/>
      <c r="C791" s="78"/>
      <c r="D791" s="163"/>
      <c r="E791" s="163"/>
      <c r="F791" s="90"/>
      <c r="G791" s="412"/>
      <c r="H791" s="129">
        <f t="shared" si="15"/>
        <v>0</v>
      </c>
    </row>
    <row r="792" spans="1:8" ht="33" customHeight="1">
      <c r="A792" s="89">
        <v>790</v>
      </c>
      <c r="B792" s="90"/>
      <c r="C792" s="78"/>
      <c r="D792" s="163"/>
      <c r="E792" s="163"/>
      <c r="F792" s="90"/>
      <c r="G792" s="412"/>
      <c r="H792" s="129">
        <f t="shared" si="15"/>
        <v>0</v>
      </c>
    </row>
    <row r="793" spans="1:8" ht="33" customHeight="1">
      <c r="A793" s="89">
        <v>791</v>
      </c>
      <c r="B793" s="90"/>
      <c r="C793" s="78"/>
      <c r="D793" s="163"/>
      <c r="E793" s="163"/>
      <c r="F793" s="90"/>
      <c r="G793" s="412"/>
      <c r="H793" s="129">
        <f t="shared" si="15"/>
        <v>0</v>
      </c>
    </row>
    <row r="794" spans="1:8" ht="33" customHeight="1">
      <c r="A794" s="89">
        <v>792</v>
      </c>
      <c r="B794" s="90"/>
      <c r="C794" s="78"/>
      <c r="D794" s="163"/>
      <c r="E794" s="163"/>
      <c r="F794" s="90"/>
      <c r="G794" s="412"/>
      <c r="H794" s="129">
        <f t="shared" si="15"/>
        <v>0</v>
      </c>
    </row>
    <row r="795" spans="1:8" ht="33" customHeight="1">
      <c r="A795" s="89">
        <v>793</v>
      </c>
      <c r="B795" s="90"/>
      <c r="C795" s="78"/>
      <c r="D795" s="163"/>
      <c r="E795" s="163"/>
      <c r="F795" s="90"/>
      <c r="G795" s="412"/>
      <c r="H795" s="129">
        <f t="shared" si="15"/>
        <v>0</v>
      </c>
    </row>
    <row r="796" spans="1:8" ht="33" customHeight="1">
      <c r="A796" s="89">
        <v>794</v>
      </c>
      <c r="B796" s="90"/>
      <c r="C796" s="78"/>
      <c r="D796" s="163"/>
      <c r="E796" s="163"/>
      <c r="F796" s="90"/>
      <c r="G796" s="412"/>
      <c r="H796" s="129">
        <f t="shared" si="15"/>
        <v>0</v>
      </c>
    </row>
    <row r="797" spans="1:8" ht="33" customHeight="1">
      <c r="A797" s="89">
        <v>795</v>
      </c>
      <c r="B797" s="90"/>
      <c r="C797" s="78"/>
      <c r="D797" s="163"/>
      <c r="E797" s="163"/>
      <c r="F797" s="90"/>
      <c r="G797" s="412"/>
      <c r="H797" s="129">
        <f t="shared" si="15"/>
        <v>0</v>
      </c>
    </row>
    <row r="798" spans="1:8" ht="33" customHeight="1">
      <c r="A798" s="89">
        <v>796</v>
      </c>
      <c r="B798" s="90"/>
      <c r="C798" s="78"/>
      <c r="D798" s="163"/>
      <c r="E798" s="163"/>
      <c r="F798" s="90"/>
      <c r="G798" s="412"/>
      <c r="H798" s="129">
        <f t="shared" si="15"/>
        <v>0</v>
      </c>
    </row>
    <row r="799" spans="1:8" ht="33" customHeight="1">
      <c r="A799" s="89">
        <v>797</v>
      </c>
      <c r="B799" s="90"/>
      <c r="C799" s="78"/>
      <c r="D799" s="163"/>
      <c r="E799" s="163"/>
      <c r="F799" s="90"/>
      <c r="G799" s="412"/>
      <c r="H799" s="129">
        <f t="shared" si="15"/>
        <v>0</v>
      </c>
    </row>
    <row r="800" spans="1:8" ht="33" customHeight="1">
      <c r="A800" s="89">
        <v>798</v>
      </c>
      <c r="B800" s="90"/>
      <c r="C800" s="78"/>
      <c r="D800" s="163"/>
      <c r="E800" s="163"/>
      <c r="F800" s="90"/>
      <c r="G800" s="412"/>
      <c r="H800" s="129">
        <f t="shared" si="15"/>
        <v>0</v>
      </c>
    </row>
    <row r="801" spans="1:8" ht="33" customHeight="1">
      <c r="A801" s="89">
        <v>799</v>
      </c>
      <c r="B801" s="90"/>
      <c r="C801" s="78"/>
      <c r="D801" s="163"/>
      <c r="E801" s="163"/>
      <c r="F801" s="90"/>
      <c r="G801" s="412"/>
      <c r="H801" s="129">
        <f t="shared" si="15"/>
        <v>0</v>
      </c>
    </row>
    <row r="802" spans="1:8" ht="33" customHeight="1">
      <c r="A802" s="89">
        <v>800</v>
      </c>
      <c r="B802" s="90"/>
      <c r="C802" s="78"/>
      <c r="D802" s="163"/>
      <c r="E802" s="163"/>
      <c r="F802" s="90"/>
      <c r="G802" s="412"/>
      <c r="H802" s="129">
        <f t="shared" si="15"/>
        <v>0</v>
      </c>
    </row>
    <row r="803" spans="1:8" ht="33" customHeight="1">
      <c r="A803" s="89">
        <v>801</v>
      </c>
      <c r="B803" s="90"/>
      <c r="C803" s="78"/>
      <c r="D803" s="163"/>
      <c r="E803" s="163"/>
      <c r="F803" s="90"/>
      <c r="G803" s="412"/>
      <c r="H803" s="129">
        <f t="shared" si="15"/>
        <v>0</v>
      </c>
    </row>
    <row r="804" spans="1:8" ht="33" customHeight="1">
      <c r="A804" s="89">
        <v>802</v>
      </c>
      <c r="B804" s="90"/>
      <c r="C804" s="78"/>
      <c r="D804" s="163"/>
      <c r="E804" s="163"/>
      <c r="F804" s="90"/>
      <c r="G804" s="412"/>
      <c r="H804" s="129">
        <f t="shared" si="15"/>
        <v>0</v>
      </c>
    </row>
    <row r="805" spans="1:8" ht="33" customHeight="1">
      <c r="A805" s="89">
        <v>803</v>
      </c>
      <c r="B805" s="90"/>
      <c r="C805" s="78"/>
      <c r="D805" s="163"/>
      <c r="E805" s="163"/>
      <c r="F805" s="90"/>
      <c r="G805" s="412"/>
      <c r="H805" s="129">
        <f t="shared" si="15"/>
        <v>0</v>
      </c>
    </row>
    <row r="806" spans="1:8" ht="33" customHeight="1">
      <c r="A806" s="89">
        <v>804</v>
      </c>
      <c r="B806" s="90"/>
      <c r="C806" s="78"/>
      <c r="D806" s="163"/>
      <c r="E806" s="163"/>
      <c r="F806" s="90"/>
      <c r="G806" s="412"/>
      <c r="H806" s="129">
        <f t="shared" si="15"/>
        <v>0</v>
      </c>
    </row>
    <row r="807" spans="1:8" ht="33" customHeight="1">
      <c r="A807" s="89">
        <v>805</v>
      </c>
      <c r="B807" s="90"/>
      <c r="C807" s="78"/>
      <c r="D807" s="163"/>
      <c r="E807" s="163"/>
      <c r="F807" s="90"/>
      <c r="G807" s="412"/>
      <c r="H807" s="129">
        <f t="shared" si="15"/>
        <v>0</v>
      </c>
    </row>
    <row r="808" spans="1:8" ht="33" customHeight="1">
      <c r="A808" s="89">
        <v>806</v>
      </c>
      <c r="B808" s="90"/>
      <c r="C808" s="78"/>
      <c r="D808" s="163"/>
      <c r="E808" s="163"/>
      <c r="F808" s="90"/>
      <c r="G808" s="412"/>
      <c r="H808" s="129">
        <f t="shared" si="15"/>
        <v>0</v>
      </c>
    </row>
    <row r="809" spans="1:8" ht="33" customHeight="1">
      <c r="A809" s="89">
        <v>807</v>
      </c>
      <c r="B809" s="90"/>
      <c r="C809" s="78"/>
      <c r="D809" s="163"/>
      <c r="E809" s="163"/>
      <c r="F809" s="90"/>
      <c r="G809" s="412"/>
      <c r="H809" s="129">
        <f t="shared" si="15"/>
        <v>0</v>
      </c>
    </row>
    <row r="810" spans="1:8" ht="33" customHeight="1">
      <c r="A810" s="89">
        <v>808</v>
      </c>
      <c r="B810" s="90"/>
      <c r="C810" s="78"/>
      <c r="D810" s="163"/>
      <c r="E810" s="163"/>
      <c r="F810" s="90"/>
      <c r="G810" s="412"/>
      <c r="H810" s="129">
        <f t="shared" si="15"/>
        <v>0</v>
      </c>
    </row>
    <row r="811" spans="1:8" ht="33" customHeight="1">
      <c r="A811" s="89">
        <v>809</v>
      </c>
      <c r="B811" s="90"/>
      <c r="C811" s="78"/>
      <c r="D811" s="163"/>
      <c r="E811" s="163"/>
      <c r="F811" s="90"/>
      <c r="G811" s="412"/>
      <c r="H811" s="129">
        <f t="shared" si="15"/>
        <v>0</v>
      </c>
    </row>
    <row r="812" spans="1:8" ht="33" customHeight="1">
      <c r="A812" s="89">
        <v>810</v>
      </c>
      <c r="B812" s="90"/>
      <c r="C812" s="78"/>
      <c r="D812" s="163"/>
      <c r="E812" s="163"/>
      <c r="F812" s="90"/>
      <c r="G812" s="412"/>
      <c r="H812" s="129">
        <f t="shared" si="15"/>
        <v>0</v>
      </c>
    </row>
    <row r="813" spans="1:8" ht="33" customHeight="1">
      <c r="A813" s="89">
        <v>811</v>
      </c>
      <c r="B813" s="90"/>
      <c r="C813" s="78"/>
      <c r="D813" s="163"/>
      <c r="E813" s="163"/>
      <c r="F813" s="90"/>
      <c r="G813" s="412"/>
      <c r="H813" s="129">
        <f t="shared" si="15"/>
        <v>0</v>
      </c>
    </row>
    <row r="814" spans="1:8" ht="33" customHeight="1">
      <c r="A814" s="89">
        <v>812</v>
      </c>
      <c r="B814" s="90"/>
      <c r="C814" s="78"/>
      <c r="D814" s="163"/>
      <c r="E814" s="163"/>
      <c r="F814" s="90"/>
      <c r="G814" s="412"/>
      <c r="H814" s="129">
        <f t="shared" si="15"/>
        <v>0</v>
      </c>
    </row>
    <row r="815" spans="1:8" ht="33" customHeight="1">
      <c r="A815" s="89">
        <v>813</v>
      </c>
      <c r="B815" s="90"/>
      <c r="C815" s="78"/>
      <c r="D815" s="163"/>
      <c r="E815" s="163"/>
      <c r="F815" s="90"/>
      <c r="G815" s="412"/>
      <c r="H815" s="129">
        <f t="shared" si="15"/>
        <v>0</v>
      </c>
    </row>
    <row r="816" spans="1:8" ht="33" customHeight="1">
      <c r="A816" s="89">
        <v>814</v>
      </c>
      <c r="B816" s="90"/>
      <c r="C816" s="78"/>
      <c r="D816" s="163"/>
      <c r="E816" s="163"/>
      <c r="F816" s="90"/>
      <c r="G816" s="412"/>
      <c r="H816" s="129">
        <f t="shared" si="15"/>
        <v>0</v>
      </c>
    </row>
    <row r="817" spans="1:8" ht="33" customHeight="1">
      <c r="A817" s="89">
        <v>815</v>
      </c>
      <c r="B817" s="90"/>
      <c r="C817" s="78"/>
      <c r="D817" s="163"/>
      <c r="E817" s="163"/>
      <c r="F817" s="90"/>
      <c r="G817" s="412"/>
      <c r="H817" s="129">
        <f t="shared" si="15"/>
        <v>0</v>
      </c>
    </row>
    <row r="818" spans="1:8" ht="33" customHeight="1">
      <c r="A818" s="89">
        <v>816</v>
      </c>
      <c r="B818" s="90"/>
      <c r="C818" s="78"/>
      <c r="D818" s="163"/>
      <c r="E818" s="163"/>
      <c r="F818" s="90"/>
      <c r="G818" s="412"/>
      <c r="H818" s="129">
        <f t="shared" si="15"/>
        <v>0</v>
      </c>
    </row>
    <row r="819" spans="1:8" ht="33" customHeight="1">
      <c r="A819" s="89">
        <v>817</v>
      </c>
      <c r="B819" s="90"/>
      <c r="C819" s="78"/>
      <c r="D819" s="163"/>
      <c r="E819" s="163"/>
      <c r="F819" s="90"/>
      <c r="G819" s="412"/>
      <c r="H819" s="129">
        <f t="shared" si="15"/>
        <v>0</v>
      </c>
    </row>
    <row r="820" spans="1:8" ht="33" customHeight="1">
      <c r="A820" s="89">
        <v>818</v>
      </c>
      <c r="B820" s="90"/>
      <c r="C820" s="78"/>
      <c r="D820" s="163"/>
      <c r="E820" s="163"/>
      <c r="F820" s="90"/>
      <c r="G820" s="412"/>
      <c r="H820" s="129">
        <f t="shared" si="15"/>
        <v>0</v>
      </c>
    </row>
    <row r="821" spans="1:8" ht="33" customHeight="1">
      <c r="A821" s="89">
        <v>819</v>
      </c>
      <c r="B821" s="90"/>
      <c r="C821" s="78"/>
      <c r="D821" s="163"/>
      <c r="E821" s="163"/>
      <c r="F821" s="90"/>
      <c r="G821" s="412"/>
      <c r="H821" s="129">
        <f t="shared" si="15"/>
        <v>0</v>
      </c>
    </row>
    <row r="822" spans="1:8" ht="33" customHeight="1">
      <c r="A822" s="89">
        <v>820</v>
      </c>
      <c r="B822" s="90"/>
      <c r="C822" s="78"/>
      <c r="D822" s="163"/>
      <c r="E822" s="163"/>
      <c r="F822" s="90"/>
      <c r="G822" s="412"/>
      <c r="H822" s="129">
        <f t="shared" si="15"/>
        <v>0</v>
      </c>
    </row>
    <row r="823" spans="1:8" ht="33" customHeight="1">
      <c r="A823" s="89">
        <v>821</v>
      </c>
      <c r="B823" s="90"/>
      <c r="C823" s="78"/>
      <c r="D823" s="163"/>
      <c r="E823" s="163"/>
      <c r="F823" s="90"/>
      <c r="G823" s="412"/>
      <c r="H823" s="129">
        <f t="shared" si="15"/>
        <v>0</v>
      </c>
    </row>
    <row r="824" spans="1:8" ht="33" customHeight="1">
      <c r="A824" s="89">
        <v>822</v>
      </c>
      <c r="B824" s="90"/>
      <c r="C824" s="78"/>
      <c r="D824" s="163"/>
      <c r="E824" s="163"/>
      <c r="F824" s="90"/>
      <c r="G824" s="412"/>
      <c r="H824" s="129">
        <f t="shared" si="15"/>
        <v>0</v>
      </c>
    </row>
    <row r="825" spans="1:8" ht="33" customHeight="1">
      <c r="A825" s="89">
        <v>823</v>
      </c>
      <c r="B825" s="90"/>
      <c r="C825" s="78"/>
      <c r="D825" s="163"/>
      <c r="E825" s="163"/>
      <c r="F825" s="90"/>
      <c r="G825" s="412"/>
      <c r="H825" s="129">
        <f t="shared" si="15"/>
        <v>0</v>
      </c>
    </row>
    <row r="826" spans="1:8" ht="33" customHeight="1">
      <c r="A826" s="89">
        <v>824</v>
      </c>
      <c r="B826" s="90"/>
      <c r="C826" s="78"/>
      <c r="D826" s="163"/>
      <c r="E826" s="163"/>
      <c r="F826" s="90"/>
      <c r="G826" s="412"/>
      <c r="H826" s="129">
        <f t="shared" si="15"/>
        <v>0</v>
      </c>
    </row>
    <row r="827" spans="1:8" ht="33" customHeight="1">
      <c r="A827" s="89">
        <v>825</v>
      </c>
      <c r="B827" s="90"/>
      <c r="C827" s="78"/>
      <c r="D827" s="163"/>
      <c r="E827" s="163"/>
      <c r="F827" s="90"/>
      <c r="G827" s="412"/>
      <c r="H827" s="129">
        <f t="shared" si="15"/>
        <v>0</v>
      </c>
    </row>
    <row r="828" spans="1:8" ht="33" customHeight="1">
      <c r="A828" s="89">
        <v>826</v>
      </c>
      <c r="B828" s="90"/>
      <c r="C828" s="78"/>
      <c r="D828" s="163"/>
      <c r="E828" s="163"/>
      <c r="F828" s="90"/>
      <c r="G828" s="412"/>
      <c r="H828" s="129">
        <f t="shared" si="15"/>
        <v>0</v>
      </c>
    </row>
    <row r="829" spans="1:8" ht="33" customHeight="1">
      <c r="A829" s="89">
        <v>827</v>
      </c>
      <c r="B829" s="90"/>
      <c r="C829" s="78"/>
      <c r="D829" s="163"/>
      <c r="E829" s="163"/>
      <c r="F829" s="90"/>
      <c r="G829" s="412"/>
      <c r="H829" s="129">
        <f t="shared" si="15"/>
        <v>0</v>
      </c>
    </row>
    <row r="830" spans="1:8" ht="33" customHeight="1">
      <c r="A830" s="89">
        <v>828</v>
      </c>
      <c r="B830" s="90"/>
      <c r="C830" s="78"/>
      <c r="D830" s="163"/>
      <c r="E830" s="163"/>
      <c r="F830" s="90"/>
      <c r="G830" s="412"/>
      <c r="H830" s="129">
        <f t="shared" si="15"/>
        <v>0</v>
      </c>
    </row>
    <row r="831" spans="1:8" ht="33" customHeight="1">
      <c r="A831" s="89">
        <v>829</v>
      </c>
      <c r="B831" s="90"/>
      <c r="C831" s="78"/>
      <c r="D831" s="163"/>
      <c r="E831" s="163"/>
      <c r="F831" s="90"/>
      <c r="G831" s="412"/>
      <c r="H831" s="129">
        <f t="shared" si="15"/>
        <v>0</v>
      </c>
    </row>
    <row r="832" spans="1:8" ht="33" customHeight="1">
      <c r="A832" s="89">
        <v>830</v>
      </c>
      <c r="B832" s="90"/>
      <c r="C832" s="78"/>
      <c r="D832" s="163"/>
      <c r="E832" s="163"/>
      <c r="F832" s="90"/>
      <c r="G832" s="412"/>
      <c r="H832" s="129">
        <f t="shared" si="15"/>
        <v>0</v>
      </c>
    </row>
    <row r="833" spans="1:8" ht="33" customHeight="1">
      <c r="A833" s="89">
        <v>831</v>
      </c>
      <c r="B833" s="90"/>
      <c r="C833" s="78"/>
      <c r="D833" s="163"/>
      <c r="E833" s="163"/>
      <c r="F833" s="90"/>
      <c r="G833" s="412"/>
      <c r="H833" s="129">
        <f t="shared" si="15"/>
        <v>0</v>
      </c>
    </row>
    <row r="834" spans="1:8" ht="33" customHeight="1">
      <c r="A834" s="89">
        <v>832</v>
      </c>
      <c r="B834" s="90"/>
      <c r="C834" s="78"/>
      <c r="D834" s="163"/>
      <c r="E834" s="163"/>
      <c r="F834" s="90"/>
      <c r="G834" s="412"/>
      <c r="H834" s="129">
        <f t="shared" si="15"/>
        <v>0</v>
      </c>
    </row>
    <row r="835" spans="1:8" ht="33" customHeight="1">
      <c r="A835" s="89">
        <v>833</v>
      </c>
      <c r="B835" s="90"/>
      <c r="C835" s="78"/>
      <c r="D835" s="163"/>
      <c r="E835" s="163"/>
      <c r="F835" s="90"/>
      <c r="G835" s="412"/>
      <c r="H835" s="129">
        <f t="shared" si="15"/>
        <v>0</v>
      </c>
    </row>
    <row r="836" spans="1:8" ht="33" customHeight="1">
      <c r="A836" s="89">
        <v>834</v>
      </c>
      <c r="B836" s="90"/>
      <c r="C836" s="78"/>
      <c r="D836" s="163"/>
      <c r="E836" s="163"/>
      <c r="F836" s="90"/>
      <c r="G836" s="412"/>
      <c r="H836" s="129">
        <f t="shared" ref="H836:H899" si="16">IFERROR((DATEDIF(D836,E836,"M")+1)*C836,0)</f>
        <v>0</v>
      </c>
    </row>
    <row r="837" spans="1:8" ht="33" customHeight="1">
      <c r="A837" s="89">
        <v>835</v>
      </c>
      <c r="B837" s="90"/>
      <c r="C837" s="78"/>
      <c r="D837" s="163"/>
      <c r="E837" s="163"/>
      <c r="F837" s="90"/>
      <c r="G837" s="412"/>
      <c r="H837" s="129">
        <f t="shared" si="16"/>
        <v>0</v>
      </c>
    </row>
    <row r="838" spans="1:8" ht="33" customHeight="1">
      <c r="A838" s="89">
        <v>836</v>
      </c>
      <c r="B838" s="90"/>
      <c r="C838" s="78"/>
      <c r="D838" s="163"/>
      <c r="E838" s="163"/>
      <c r="F838" s="90"/>
      <c r="G838" s="412"/>
      <c r="H838" s="129">
        <f t="shared" si="16"/>
        <v>0</v>
      </c>
    </row>
    <row r="839" spans="1:8" ht="33" customHeight="1">
      <c r="A839" s="89">
        <v>837</v>
      </c>
      <c r="B839" s="90"/>
      <c r="C839" s="78"/>
      <c r="D839" s="163"/>
      <c r="E839" s="163"/>
      <c r="F839" s="90"/>
      <c r="G839" s="412"/>
      <c r="H839" s="129">
        <f t="shared" si="16"/>
        <v>0</v>
      </c>
    </row>
    <row r="840" spans="1:8" ht="33" customHeight="1">
      <c r="A840" s="89">
        <v>838</v>
      </c>
      <c r="B840" s="90"/>
      <c r="C840" s="78"/>
      <c r="D840" s="163"/>
      <c r="E840" s="163"/>
      <c r="F840" s="90"/>
      <c r="G840" s="412"/>
      <c r="H840" s="129">
        <f t="shared" si="16"/>
        <v>0</v>
      </c>
    </row>
    <row r="841" spans="1:8" ht="33" customHeight="1">
      <c r="A841" s="89">
        <v>839</v>
      </c>
      <c r="B841" s="90"/>
      <c r="C841" s="78"/>
      <c r="D841" s="163"/>
      <c r="E841" s="163"/>
      <c r="F841" s="90"/>
      <c r="G841" s="412"/>
      <c r="H841" s="129">
        <f t="shared" si="16"/>
        <v>0</v>
      </c>
    </row>
    <row r="842" spans="1:8" ht="33" customHeight="1">
      <c r="A842" s="89">
        <v>840</v>
      </c>
      <c r="B842" s="90"/>
      <c r="C842" s="78"/>
      <c r="D842" s="163"/>
      <c r="E842" s="163"/>
      <c r="F842" s="90"/>
      <c r="G842" s="412"/>
      <c r="H842" s="129">
        <f t="shared" si="16"/>
        <v>0</v>
      </c>
    </row>
    <row r="843" spans="1:8" ht="33" customHeight="1">
      <c r="A843" s="89">
        <v>841</v>
      </c>
      <c r="B843" s="90"/>
      <c r="C843" s="78"/>
      <c r="D843" s="163"/>
      <c r="E843" s="163"/>
      <c r="F843" s="90"/>
      <c r="G843" s="412"/>
      <c r="H843" s="129">
        <f t="shared" si="16"/>
        <v>0</v>
      </c>
    </row>
    <row r="844" spans="1:8" ht="33" customHeight="1">
      <c r="A844" s="89">
        <v>842</v>
      </c>
      <c r="B844" s="90"/>
      <c r="C844" s="78"/>
      <c r="D844" s="163"/>
      <c r="E844" s="163"/>
      <c r="F844" s="90"/>
      <c r="G844" s="412"/>
      <c r="H844" s="129">
        <f t="shared" si="16"/>
        <v>0</v>
      </c>
    </row>
    <row r="845" spans="1:8" ht="33" customHeight="1">
      <c r="A845" s="89">
        <v>843</v>
      </c>
      <c r="B845" s="90"/>
      <c r="C845" s="78"/>
      <c r="D845" s="163"/>
      <c r="E845" s="163"/>
      <c r="F845" s="90"/>
      <c r="G845" s="412"/>
      <c r="H845" s="129">
        <f t="shared" si="16"/>
        <v>0</v>
      </c>
    </row>
    <row r="846" spans="1:8" ht="33" customHeight="1">
      <c r="A846" s="89">
        <v>844</v>
      </c>
      <c r="B846" s="90"/>
      <c r="C846" s="78"/>
      <c r="D846" s="163"/>
      <c r="E846" s="163"/>
      <c r="F846" s="90"/>
      <c r="G846" s="412"/>
      <c r="H846" s="129">
        <f t="shared" si="16"/>
        <v>0</v>
      </c>
    </row>
    <row r="847" spans="1:8" ht="33" customHeight="1">
      <c r="A847" s="89">
        <v>845</v>
      </c>
      <c r="B847" s="90"/>
      <c r="C847" s="78"/>
      <c r="D847" s="163"/>
      <c r="E847" s="163"/>
      <c r="F847" s="90"/>
      <c r="G847" s="412"/>
      <c r="H847" s="129">
        <f t="shared" si="16"/>
        <v>0</v>
      </c>
    </row>
    <row r="848" spans="1:8" ht="33" customHeight="1">
      <c r="A848" s="89">
        <v>846</v>
      </c>
      <c r="B848" s="90"/>
      <c r="C848" s="78"/>
      <c r="D848" s="163"/>
      <c r="E848" s="163"/>
      <c r="F848" s="90"/>
      <c r="G848" s="412"/>
      <c r="H848" s="129">
        <f t="shared" si="16"/>
        <v>0</v>
      </c>
    </row>
    <row r="849" spans="1:8" ht="33" customHeight="1">
      <c r="A849" s="89">
        <v>847</v>
      </c>
      <c r="B849" s="90"/>
      <c r="C849" s="78"/>
      <c r="D849" s="163"/>
      <c r="E849" s="163"/>
      <c r="F849" s="90"/>
      <c r="G849" s="412"/>
      <c r="H849" s="129">
        <f t="shared" si="16"/>
        <v>0</v>
      </c>
    </row>
    <row r="850" spans="1:8" ht="33" customHeight="1">
      <c r="A850" s="89">
        <v>848</v>
      </c>
      <c r="B850" s="90"/>
      <c r="C850" s="78"/>
      <c r="D850" s="163"/>
      <c r="E850" s="163"/>
      <c r="F850" s="90"/>
      <c r="G850" s="412"/>
      <c r="H850" s="129">
        <f t="shared" si="16"/>
        <v>0</v>
      </c>
    </row>
    <row r="851" spans="1:8" ht="33" customHeight="1">
      <c r="A851" s="89">
        <v>849</v>
      </c>
      <c r="B851" s="90"/>
      <c r="C851" s="78"/>
      <c r="D851" s="163"/>
      <c r="E851" s="163"/>
      <c r="F851" s="90"/>
      <c r="G851" s="412"/>
      <c r="H851" s="129">
        <f t="shared" si="16"/>
        <v>0</v>
      </c>
    </row>
    <row r="852" spans="1:8" ht="33" customHeight="1">
      <c r="A852" s="89">
        <v>850</v>
      </c>
      <c r="B852" s="90"/>
      <c r="C852" s="78"/>
      <c r="D852" s="163"/>
      <c r="E852" s="163"/>
      <c r="F852" s="90"/>
      <c r="G852" s="412"/>
      <c r="H852" s="129">
        <f t="shared" si="16"/>
        <v>0</v>
      </c>
    </row>
    <row r="853" spans="1:8" ht="33" customHeight="1">
      <c r="A853" s="89">
        <v>851</v>
      </c>
      <c r="B853" s="90"/>
      <c r="C853" s="78"/>
      <c r="D853" s="163"/>
      <c r="E853" s="163"/>
      <c r="F853" s="90"/>
      <c r="G853" s="412"/>
      <c r="H853" s="129">
        <f t="shared" si="16"/>
        <v>0</v>
      </c>
    </row>
    <row r="854" spans="1:8" ht="33" customHeight="1">
      <c r="A854" s="89">
        <v>852</v>
      </c>
      <c r="B854" s="90"/>
      <c r="C854" s="78"/>
      <c r="D854" s="163"/>
      <c r="E854" s="163"/>
      <c r="F854" s="90"/>
      <c r="G854" s="412"/>
      <c r="H854" s="129">
        <f t="shared" si="16"/>
        <v>0</v>
      </c>
    </row>
    <row r="855" spans="1:8" ht="33" customHeight="1">
      <c r="A855" s="89">
        <v>853</v>
      </c>
      <c r="B855" s="90"/>
      <c r="C855" s="78"/>
      <c r="D855" s="163"/>
      <c r="E855" s="163"/>
      <c r="F855" s="90"/>
      <c r="G855" s="412"/>
      <c r="H855" s="129">
        <f t="shared" si="16"/>
        <v>0</v>
      </c>
    </row>
    <row r="856" spans="1:8" ht="33" customHeight="1">
      <c r="A856" s="89">
        <v>854</v>
      </c>
      <c r="B856" s="90"/>
      <c r="C856" s="78"/>
      <c r="D856" s="163"/>
      <c r="E856" s="163"/>
      <c r="F856" s="90"/>
      <c r="G856" s="412"/>
      <c r="H856" s="129">
        <f t="shared" si="16"/>
        <v>0</v>
      </c>
    </row>
    <row r="857" spans="1:8" ht="33" customHeight="1">
      <c r="A857" s="89">
        <v>855</v>
      </c>
      <c r="B857" s="90"/>
      <c r="C857" s="78"/>
      <c r="D857" s="163"/>
      <c r="E857" s="163"/>
      <c r="F857" s="90"/>
      <c r="G857" s="412"/>
      <c r="H857" s="129">
        <f t="shared" si="16"/>
        <v>0</v>
      </c>
    </row>
    <row r="858" spans="1:8" ht="33" customHeight="1">
      <c r="A858" s="89">
        <v>856</v>
      </c>
      <c r="B858" s="90"/>
      <c r="C858" s="78"/>
      <c r="D858" s="163"/>
      <c r="E858" s="163"/>
      <c r="F858" s="90"/>
      <c r="G858" s="412"/>
      <c r="H858" s="129">
        <f t="shared" si="16"/>
        <v>0</v>
      </c>
    </row>
    <row r="859" spans="1:8" ht="33" customHeight="1">
      <c r="A859" s="89">
        <v>857</v>
      </c>
      <c r="B859" s="90"/>
      <c r="C859" s="78"/>
      <c r="D859" s="163"/>
      <c r="E859" s="163"/>
      <c r="F859" s="90"/>
      <c r="G859" s="412"/>
      <c r="H859" s="129">
        <f t="shared" si="16"/>
        <v>0</v>
      </c>
    </row>
    <row r="860" spans="1:8" ht="33" customHeight="1">
      <c r="A860" s="89">
        <v>858</v>
      </c>
      <c r="B860" s="90"/>
      <c r="C860" s="78"/>
      <c r="D860" s="163"/>
      <c r="E860" s="163"/>
      <c r="F860" s="90"/>
      <c r="G860" s="412"/>
      <c r="H860" s="129">
        <f t="shared" si="16"/>
        <v>0</v>
      </c>
    </row>
    <row r="861" spans="1:8" ht="33" customHeight="1">
      <c r="A861" s="89">
        <v>859</v>
      </c>
      <c r="B861" s="90"/>
      <c r="C861" s="78"/>
      <c r="D861" s="163"/>
      <c r="E861" s="163"/>
      <c r="F861" s="90"/>
      <c r="G861" s="412"/>
      <c r="H861" s="129">
        <f t="shared" si="16"/>
        <v>0</v>
      </c>
    </row>
    <row r="862" spans="1:8" ht="33" customHeight="1">
      <c r="A862" s="89">
        <v>860</v>
      </c>
      <c r="B862" s="90"/>
      <c r="C862" s="78"/>
      <c r="D862" s="163"/>
      <c r="E862" s="163"/>
      <c r="F862" s="90"/>
      <c r="G862" s="412"/>
      <c r="H862" s="129">
        <f t="shared" si="16"/>
        <v>0</v>
      </c>
    </row>
    <row r="863" spans="1:8" ht="33" customHeight="1">
      <c r="A863" s="89">
        <v>861</v>
      </c>
      <c r="B863" s="90"/>
      <c r="C863" s="78"/>
      <c r="D863" s="163"/>
      <c r="E863" s="163"/>
      <c r="F863" s="90"/>
      <c r="G863" s="412"/>
      <c r="H863" s="129">
        <f t="shared" si="16"/>
        <v>0</v>
      </c>
    </row>
    <row r="864" spans="1:8" ht="33" customHeight="1">
      <c r="A864" s="89">
        <v>862</v>
      </c>
      <c r="B864" s="90"/>
      <c r="C864" s="78"/>
      <c r="D864" s="163"/>
      <c r="E864" s="163"/>
      <c r="F864" s="90"/>
      <c r="G864" s="412"/>
      <c r="H864" s="129">
        <f t="shared" si="16"/>
        <v>0</v>
      </c>
    </row>
    <row r="865" spans="1:8" ht="33" customHeight="1">
      <c r="A865" s="89">
        <v>863</v>
      </c>
      <c r="B865" s="90"/>
      <c r="C865" s="78"/>
      <c r="D865" s="163"/>
      <c r="E865" s="163"/>
      <c r="F865" s="90"/>
      <c r="G865" s="412"/>
      <c r="H865" s="129">
        <f t="shared" si="16"/>
        <v>0</v>
      </c>
    </row>
    <row r="866" spans="1:8" ht="33" customHeight="1">
      <c r="A866" s="89">
        <v>864</v>
      </c>
      <c r="B866" s="90"/>
      <c r="C866" s="78"/>
      <c r="D866" s="163"/>
      <c r="E866" s="163"/>
      <c r="F866" s="90"/>
      <c r="G866" s="412"/>
      <c r="H866" s="129">
        <f t="shared" si="16"/>
        <v>0</v>
      </c>
    </row>
    <row r="867" spans="1:8" ht="33" customHeight="1">
      <c r="A867" s="89">
        <v>865</v>
      </c>
      <c r="B867" s="90"/>
      <c r="C867" s="78"/>
      <c r="D867" s="163"/>
      <c r="E867" s="163"/>
      <c r="F867" s="90"/>
      <c r="G867" s="412"/>
      <c r="H867" s="129">
        <f t="shared" si="16"/>
        <v>0</v>
      </c>
    </row>
    <row r="868" spans="1:8" ht="33" customHeight="1">
      <c r="A868" s="89">
        <v>866</v>
      </c>
      <c r="B868" s="90"/>
      <c r="C868" s="78"/>
      <c r="D868" s="163"/>
      <c r="E868" s="163"/>
      <c r="F868" s="90"/>
      <c r="G868" s="412"/>
      <c r="H868" s="129">
        <f t="shared" si="16"/>
        <v>0</v>
      </c>
    </row>
    <row r="869" spans="1:8" ht="33" customHeight="1">
      <c r="A869" s="89">
        <v>867</v>
      </c>
      <c r="B869" s="90"/>
      <c r="C869" s="78"/>
      <c r="D869" s="163"/>
      <c r="E869" s="163"/>
      <c r="F869" s="90"/>
      <c r="G869" s="412"/>
      <c r="H869" s="129">
        <f t="shared" si="16"/>
        <v>0</v>
      </c>
    </row>
    <row r="870" spans="1:8" ht="33" customHeight="1">
      <c r="A870" s="89">
        <v>868</v>
      </c>
      <c r="B870" s="90"/>
      <c r="C870" s="78"/>
      <c r="D870" s="163"/>
      <c r="E870" s="163"/>
      <c r="F870" s="90"/>
      <c r="G870" s="412"/>
      <c r="H870" s="129">
        <f t="shared" si="16"/>
        <v>0</v>
      </c>
    </row>
    <row r="871" spans="1:8" ht="33" customHeight="1">
      <c r="A871" s="89">
        <v>869</v>
      </c>
      <c r="B871" s="90"/>
      <c r="C871" s="78"/>
      <c r="D871" s="163"/>
      <c r="E871" s="163"/>
      <c r="F871" s="90"/>
      <c r="G871" s="412"/>
      <c r="H871" s="129">
        <f t="shared" si="16"/>
        <v>0</v>
      </c>
    </row>
    <row r="872" spans="1:8" ht="33" customHeight="1">
      <c r="A872" s="89">
        <v>870</v>
      </c>
      <c r="B872" s="90"/>
      <c r="C872" s="78"/>
      <c r="D872" s="163"/>
      <c r="E872" s="163"/>
      <c r="F872" s="90"/>
      <c r="G872" s="412"/>
      <c r="H872" s="129">
        <f t="shared" si="16"/>
        <v>0</v>
      </c>
    </row>
    <row r="873" spans="1:8" ht="33" customHeight="1">
      <c r="A873" s="89">
        <v>871</v>
      </c>
      <c r="B873" s="90"/>
      <c r="C873" s="78"/>
      <c r="D873" s="163"/>
      <c r="E873" s="163"/>
      <c r="F873" s="90"/>
      <c r="G873" s="412"/>
      <c r="H873" s="129">
        <f t="shared" si="16"/>
        <v>0</v>
      </c>
    </row>
    <row r="874" spans="1:8" ht="33" customHeight="1">
      <c r="A874" s="89">
        <v>872</v>
      </c>
      <c r="B874" s="90"/>
      <c r="C874" s="78"/>
      <c r="D874" s="163"/>
      <c r="E874" s="163"/>
      <c r="F874" s="90"/>
      <c r="G874" s="412"/>
      <c r="H874" s="129">
        <f t="shared" si="16"/>
        <v>0</v>
      </c>
    </row>
    <row r="875" spans="1:8" ht="33" customHeight="1">
      <c r="A875" s="89">
        <v>873</v>
      </c>
      <c r="B875" s="90"/>
      <c r="C875" s="78"/>
      <c r="D875" s="163"/>
      <c r="E875" s="163"/>
      <c r="F875" s="90"/>
      <c r="G875" s="412"/>
      <c r="H875" s="129">
        <f t="shared" si="16"/>
        <v>0</v>
      </c>
    </row>
    <row r="876" spans="1:8" ht="33" customHeight="1">
      <c r="A876" s="89">
        <v>874</v>
      </c>
      <c r="B876" s="90"/>
      <c r="C876" s="78"/>
      <c r="D876" s="163"/>
      <c r="E876" s="163"/>
      <c r="F876" s="90"/>
      <c r="G876" s="412"/>
      <c r="H876" s="129">
        <f t="shared" si="16"/>
        <v>0</v>
      </c>
    </row>
    <row r="877" spans="1:8" ht="33" customHeight="1">
      <c r="A877" s="89">
        <v>875</v>
      </c>
      <c r="B877" s="90"/>
      <c r="C877" s="78"/>
      <c r="D877" s="163"/>
      <c r="E877" s="163"/>
      <c r="F877" s="90"/>
      <c r="G877" s="412"/>
      <c r="H877" s="129">
        <f t="shared" si="16"/>
        <v>0</v>
      </c>
    </row>
    <row r="878" spans="1:8" ht="33" customHeight="1">
      <c r="A878" s="89">
        <v>876</v>
      </c>
      <c r="B878" s="90"/>
      <c r="C878" s="78"/>
      <c r="D878" s="163"/>
      <c r="E878" s="163"/>
      <c r="F878" s="90"/>
      <c r="G878" s="412"/>
      <c r="H878" s="129">
        <f t="shared" si="16"/>
        <v>0</v>
      </c>
    </row>
    <row r="879" spans="1:8" ht="33" customHeight="1">
      <c r="A879" s="89">
        <v>877</v>
      </c>
      <c r="B879" s="90"/>
      <c r="C879" s="78"/>
      <c r="D879" s="163"/>
      <c r="E879" s="163"/>
      <c r="F879" s="90"/>
      <c r="G879" s="412"/>
      <c r="H879" s="129">
        <f t="shared" si="16"/>
        <v>0</v>
      </c>
    </row>
    <row r="880" spans="1:8" ht="33" customHeight="1">
      <c r="A880" s="89">
        <v>878</v>
      </c>
      <c r="B880" s="90"/>
      <c r="C880" s="78"/>
      <c r="D880" s="163"/>
      <c r="E880" s="163"/>
      <c r="F880" s="90"/>
      <c r="G880" s="412"/>
      <c r="H880" s="129">
        <f t="shared" si="16"/>
        <v>0</v>
      </c>
    </row>
    <row r="881" spans="1:8" ht="33" customHeight="1">
      <c r="A881" s="89">
        <v>879</v>
      </c>
      <c r="B881" s="90"/>
      <c r="C881" s="78"/>
      <c r="D881" s="163"/>
      <c r="E881" s="163"/>
      <c r="F881" s="90"/>
      <c r="G881" s="412"/>
      <c r="H881" s="129">
        <f t="shared" si="16"/>
        <v>0</v>
      </c>
    </row>
    <row r="882" spans="1:8" ht="33" customHeight="1">
      <c r="A882" s="89">
        <v>880</v>
      </c>
      <c r="B882" s="90"/>
      <c r="C882" s="78"/>
      <c r="D882" s="163"/>
      <c r="E882" s="163"/>
      <c r="F882" s="90"/>
      <c r="G882" s="412"/>
      <c r="H882" s="129">
        <f t="shared" si="16"/>
        <v>0</v>
      </c>
    </row>
    <row r="883" spans="1:8" ht="33" customHeight="1">
      <c r="A883" s="89">
        <v>881</v>
      </c>
      <c r="B883" s="90"/>
      <c r="C883" s="78"/>
      <c r="D883" s="163"/>
      <c r="E883" s="163"/>
      <c r="F883" s="90"/>
      <c r="G883" s="412"/>
      <c r="H883" s="129">
        <f t="shared" si="16"/>
        <v>0</v>
      </c>
    </row>
    <row r="884" spans="1:8" ht="33" customHeight="1">
      <c r="A884" s="89">
        <v>882</v>
      </c>
      <c r="B884" s="90"/>
      <c r="C884" s="78"/>
      <c r="D884" s="163"/>
      <c r="E884" s="163"/>
      <c r="F884" s="90"/>
      <c r="G884" s="412"/>
      <c r="H884" s="129">
        <f t="shared" si="16"/>
        <v>0</v>
      </c>
    </row>
    <row r="885" spans="1:8" ht="33" customHeight="1">
      <c r="A885" s="89">
        <v>883</v>
      </c>
      <c r="B885" s="90"/>
      <c r="C885" s="78"/>
      <c r="D885" s="163"/>
      <c r="E885" s="163"/>
      <c r="F885" s="90"/>
      <c r="G885" s="412"/>
      <c r="H885" s="129">
        <f t="shared" si="16"/>
        <v>0</v>
      </c>
    </row>
    <row r="886" spans="1:8" ht="33" customHeight="1">
      <c r="A886" s="89">
        <v>884</v>
      </c>
      <c r="B886" s="90"/>
      <c r="C886" s="78"/>
      <c r="D886" s="163"/>
      <c r="E886" s="163"/>
      <c r="F886" s="90"/>
      <c r="G886" s="412"/>
      <c r="H886" s="129">
        <f t="shared" si="16"/>
        <v>0</v>
      </c>
    </row>
    <row r="887" spans="1:8" ht="33" customHeight="1">
      <c r="A887" s="89">
        <v>885</v>
      </c>
      <c r="B887" s="90"/>
      <c r="C887" s="78"/>
      <c r="D887" s="163"/>
      <c r="E887" s="163"/>
      <c r="F887" s="90"/>
      <c r="G887" s="412"/>
      <c r="H887" s="129">
        <f t="shared" si="16"/>
        <v>0</v>
      </c>
    </row>
    <row r="888" spans="1:8" ht="33" customHeight="1">
      <c r="A888" s="89">
        <v>886</v>
      </c>
      <c r="B888" s="90"/>
      <c r="C888" s="78"/>
      <c r="D888" s="163"/>
      <c r="E888" s="163"/>
      <c r="F888" s="90"/>
      <c r="G888" s="412"/>
      <c r="H888" s="129">
        <f t="shared" si="16"/>
        <v>0</v>
      </c>
    </row>
    <row r="889" spans="1:8" ht="33" customHeight="1">
      <c r="A889" s="89">
        <v>887</v>
      </c>
      <c r="B889" s="90"/>
      <c r="C889" s="78"/>
      <c r="D889" s="163"/>
      <c r="E889" s="163"/>
      <c r="F889" s="90"/>
      <c r="G889" s="412"/>
      <c r="H889" s="129">
        <f t="shared" si="16"/>
        <v>0</v>
      </c>
    </row>
    <row r="890" spans="1:8" ht="33" customHeight="1">
      <c r="A890" s="89">
        <v>888</v>
      </c>
      <c r="B890" s="90"/>
      <c r="C890" s="78"/>
      <c r="D890" s="163"/>
      <c r="E890" s="163"/>
      <c r="F890" s="90"/>
      <c r="G890" s="412"/>
      <c r="H890" s="129">
        <f t="shared" si="16"/>
        <v>0</v>
      </c>
    </row>
    <row r="891" spans="1:8" ht="33" customHeight="1">
      <c r="A891" s="89">
        <v>889</v>
      </c>
      <c r="B891" s="90"/>
      <c r="C891" s="78"/>
      <c r="D891" s="163"/>
      <c r="E891" s="163"/>
      <c r="F891" s="90"/>
      <c r="G891" s="412"/>
      <c r="H891" s="129">
        <f t="shared" si="16"/>
        <v>0</v>
      </c>
    </row>
    <row r="892" spans="1:8" ht="33" customHeight="1">
      <c r="A892" s="89">
        <v>890</v>
      </c>
      <c r="B892" s="90"/>
      <c r="C892" s="78"/>
      <c r="D892" s="163"/>
      <c r="E892" s="163"/>
      <c r="F892" s="90"/>
      <c r="G892" s="412"/>
      <c r="H892" s="129">
        <f t="shared" si="16"/>
        <v>0</v>
      </c>
    </row>
    <row r="893" spans="1:8" ht="33" customHeight="1">
      <c r="A893" s="89">
        <v>891</v>
      </c>
      <c r="B893" s="90"/>
      <c r="C893" s="78"/>
      <c r="D893" s="163"/>
      <c r="E893" s="163"/>
      <c r="F893" s="90"/>
      <c r="G893" s="412"/>
      <c r="H893" s="129">
        <f t="shared" si="16"/>
        <v>0</v>
      </c>
    </row>
    <row r="894" spans="1:8" ht="33" customHeight="1">
      <c r="A894" s="89">
        <v>892</v>
      </c>
      <c r="B894" s="90"/>
      <c r="C894" s="78"/>
      <c r="D894" s="163"/>
      <c r="E894" s="163"/>
      <c r="F894" s="90"/>
      <c r="G894" s="412"/>
      <c r="H894" s="129">
        <f t="shared" si="16"/>
        <v>0</v>
      </c>
    </row>
    <row r="895" spans="1:8" ht="33" customHeight="1">
      <c r="A895" s="89">
        <v>893</v>
      </c>
      <c r="B895" s="90"/>
      <c r="C895" s="78"/>
      <c r="D895" s="163"/>
      <c r="E895" s="163"/>
      <c r="F895" s="90"/>
      <c r="G895" s="412"/>
      <c r="H895" s="129">
        <f t="shared" si="16"/>
        <v>0</v>
      </c>
    </row>
    <row r="896" spans="1:8" ht="33" customHeight="1">
      <c r="A896" s="89">
        <v>894</v>
      </c>
      <c r="B896" s="90"/>
      <c r="C896" s="78"/>
      <c r="D896" s="163"/>
      <c r="E896" s="163"/>
      <c r="F896" s="90"/>
      <c r="G896" s="412"/>
      <c r="H896" s="129">
        <f t="shared" si="16"/>
        <v>0</v>
      </c>
    </row>
    <row r="897" spans="1:8" ht="33" customHeight="1">
      <c r="A897" s="89">
        <v>895</v>
      </c>
      <c r="B897" s="90"/>
      <c r="C897" s="78"/>
      <c r="D897" s="163"/>
      <c r="E897" s="163"/>
      <c r="F897" s="90"/>
      <c r="G897" s="412"/>
      <c r="H897" s="129">
        <f t="shared" si="16"/>
        <v>0</v>
      </c>
    </row>
    <row r="898" spans="1:8" ht="33" customHeight="1">
      <c r="A898" s="89">
        <v>896</v>
      </c>
      <c r="B898" s="90"/>
      <c r="C898" s="78"/>
      <c r="D898" s="163"/>
      <c r="E898" s="163"/>
      <c r="F898" s="90"/>
      <c r="G898" s="412"/>
      <c r="H898" s="129">
        <f t="shared" si="16"/>
        <v>0</v>
      </c>
    </row>
    <row r="899" spans="1:8" ht="33" customHeight="1">
      <c r="A899" s="89">
        <v>897</v>
      </c>
      <c r="B899" s="90"/>
      <c r="C899" s="78"/>
      <c r="D899" s="163"/>
      <c r="E899" s="163"/>
      <c r="F899" s="90"/>
      <c r="G899" s="412"/>
      <c r="H899" s="129">
        <f t="shared" si="16"/>
        <v>0</v>
      </c>
    </row>
    <row r="900" spans="1:8" ht="33" customHeight="1">
      <c r="A900" s="89">
        <v>898</v>
      </c>
      <c r="B900" s="90"/>
      <c r="C900" s="78"/>
      <c r="D900" s="163"/>
      <c r="E900" s="163"/>
      <c r="F900" s="90"/>
      <c r="G900" s="412"/>
      <c r="H900" s="129">
        <f t="shared" ref="H900:H963" si="17">IFERROR((DATEDIF(D900,E900,"M")+1)*C900,0)</f>
        <v>0</v>
      </c>
    </row>
    <row r="901" spans="1:8" ht="33" customHeight="1">
      <c r="A901" s="89">
        <v>899</v>
      </c>
      <c r="B901" s="90"/>
      <c r="C901" s="78"/>
      <c r="D901" s="163"/>
      <c r="E901" s="163"/>
      <c r="F901" s="90"/>
      <c r="G901" s="412"/>
      <c r="H901" s="129">
        <f t="shared" si="17"/>
        <v>0</v>
      </c>
    </row>
    <row r="902" spans="1:8" ht="33" customHeight="1">
      <c r="A902" s="89">
        <v>900</v>
      </c>
      <c r="B902" s="90"/>
      <c r="C902" s="78"/>
      <c r="D902" s="163"/>
      <c r="E902" s="163"/>
      <c r="F902" s="90"/>
      <c r="G902" s="412"/>
      <c r="H902" s="129">
        <f t="shared" si="17"/>
        <v>0</v>
      </c>
    </row>
    <row r="903" spans="1:8" ht="33" customHeight="1">
      <c r="A903" s="89">
        <v>901</v>
      </c>
      <c r="B903" s="90"/>
      <c r="C903" s="78"/>
      <c r="D903" s="163"/>
      <c r="E903" s="163"/>
      <c r="F903" s="90"/>
      <c r="G903" s="412"/>
      <c r="H903" s="129">
        <f t="shared" si="17"/>
        <v>0</v>
      </c>
    </row>
    <row r="904" spans="1:8" ht="33" customHeight="1">
      <c r="A904" s="89">
        <v>902</v>
      </c>
      <c r="B904" s="90"/>
      <c r="C904" s="78"/>
      <c r="D904" s="163"/>
      <c r="E904" s="163"/>
      <c r="F904" s="90"/>
      <c r="G904" s="412"/>
      <c r="H904" s="129">
        <f t="shared" si="17"/>
        <v>0</v>
      </c>
    </row>
    <row r="905" spans="1:8" ht="33" customHeight="1">
      <c r="A905" s="89">
        <v>903</v>
      </c>
      <c r="B905" s="90"/>
      <c r="C905" s="78"/>
      <c r="D905" s="163"/>
      <c r="E905" s="163"/>
      <c r="F905" s="90"/>
      <c r="G905" s="412"/>
      <c r="H905" s="129">
        <f t="shared" si="17"/>
        <v>0</v>
      </c>
    </row>
    <row r="906" spans="1:8" ht="33" customHeight="1">
      <c r="A906" s="89">
        <v>904</v>
      </c>
      <c r="B906" s="90"/>
      <c r="C906" s="78"/>
      <c r="D906" s="163"/>
      <c r="E906" s="163"/>
      <c r="F906" s="90"/>
      <c r="G906" s="412"/>
      <c r="H906" s="129">
        <f t="shared" si="17"/>
        <v>0</v>
      </c>
    </row>
    <row r="907" spans="1:8" ht="33" customHeight="1">
      <c r="A907" s="89">
        <v>905</v>
      </c>
      <c r="B907" s="90"/>
      <c r="C907" s="78"/>
      <c r="D907" s="163"/>
      <c r="E907" s="163"/>
      <c r="F907" s="90"/>
      <c r="G907" s="412"/>
      <c r="H907" s="129">
        <f t="shared" si="17"/>
        <v>0</v>
      </c>
    </row>
    <row r="908" spans="1:8" ht="33" customHeight="1">
      <c r="A908" s="89">
        <v>906</v>
      </c>
      <c r="B908" s="90"/>
      <c r="C908" s="78"/>
      <c r="D908" s="163"/>
      <c r="E908" s="163"/>
      <c r="F908" s="90"/>
      <c r="G908" s="412"/>
      <c r="H908" s="129">
        <f t="shared" si="17"/>
        <v>0</v>
      </c>
    </row>
    <row r="909" spans="1:8" ht="33" customHeight="1">
      <c r="A909" s="89">
        <v>907</v>
      </c>
      <c r="B909" s="90"/>
      <c r="C909" s="78"/>
      <c r="D909" s="163"/>
      <c r="E909" s="163"/>
      <c r="F909" s="90"/>
      <c r="G909" s="412"/>
      <c r="H909" s="129">
        <f t="shared" si="17"/>
        <v>0</v>
      </c>
    </row>
    <row r="910" spans="1:8" ht="33" customHeight="1">
      <c r="A910" s="89">
        <v>908</v>
      </c>
      <c r="B910" s="90"/>
      <c r="C910" s="78"/>
      <c r="D910" s="163"/>
      <c r="E910" s="163"/>
      <c r="F910" s="90"/>
      <c r="G910" s="412"/>
      <c r="H910" s="129">
        <f t="shared" si="17"/>
        <v>0</v>
      </c>
    </row>
    <row r="911" spans="1:8" ht="33" customHeight="1">
      <c r="A911" s="89">
        <v>909</v>
      </c>
      <c r="B911" s="90"/>
      <c r="C911" s="78"/>
      <c r="D911" s="163"/>
      <c r="E911" s="163"/>
      <c r="F911" s="90"/>
      <c r="G911" s="412"/>
      <c r="H911" s="129">
        <f t="shared" si="17"/>
        <v>0</v>
      </c>
    </row>
    <row r="912" spans="1:8" ht="33" customHeight="1">
      <c r="A912" s="89">
        <v>910</v>
      </c>
      <c r="B912" s="90"/>
      <c r="C912" s="78"/>
      <c r="D912" s="163"/>
      <c r="E912" s="163"/>
      <c r="F912" s="90"/>
      <c r="G912" s="412"/>
      <c r="H912" s="129">
        <f t="shared" si="17"/>
        <v>0</v>
      </c>
    </row>
    <row r="913" spans="1:8" ht="33" customHeight="1">
      <c r="A913" s="89">
        <v>911</v>
      </c>
      <c r="B913" s="90"/>
      <c r="C913" s="78"/>
      <c r="D913" s="163"/>
      <c r="E913" s="163"/>
      <c r="F913" s="90"/>
      <c r="G913" s="412"/>
      <c r="H913" s="129">
        <f t="shared" si="17"/>
        <v>0</v>
      </c>
    </row>
    <row r="914" spans="1:8" ht="33" customHeight="1">
      <c r="A914" s="89">
        <v>912</v>
      </c>
      <c r="B914" s="90"/>
      <c r="C914" s="78"/>
      <c r="D914" s="163"/>
      <c r="E914" s="163"/>
      <c r="F914" s="90"/>
      <c r="G914" s="412"/>
      <c r="H914" s="129">
        <f t="shared" si="17"/>
        <v>0</v>
      </c>
    </row>
    <row r="915" spans="1:8" ht="33" customHeight="1">
      <c r="A915" s="89">
        <v>913</v>
      </c>
      <c r="B915" s="90"/>
      <c r="C915" s="78"/>
      <c r="D915" s="163"/>
      <c r="E915" s="163"/>
      <c r="F915" s="90"/>
      <c r="G915" s="412"/>
      <c r="H915" s="129">
        <f t="shared" si="17"/>
        <v>0</v>
      </c>
    </row>
    <row r="916" spans="1:8" ht="33" customHeight="1">
      <c r="A916" s="89">
        <v>914</v>
      </c>
      <c r="B916" s="90"/>
      <c r="C916" s="78"/>
      <c r="D916" s="163"/>
      <c r="E916" s="163"/>
      <c r="F916" s="90"/>
      <c r="G916" s="412"/>
      <c r="H916" s="129">
        <f t="shared" si="17"/>
        <v>0</v>
      </c>
    </row>
    <row r="917" spans="1:8" ht="33" customHeight="1">
      <c r="A917" s="89">
        <v>915</v>
      </c>
      <c r="B917" s="90"/>
      <c r="C917" s="78"/>
      <c r="D917" s="163"/>
      <c r="E917" s="163"/>
      <c r="F917" s="90"/>
      <c r="G917" s="412"/>
      <c r="H917" s="129">
        <f t="shared" si="17"/>
        <v>0</v>
      </c>
    </row>
    <row r="918" spans="1:8" ht="33" customHeight="1">
      <c r="A918" s="89">
        <v>916</v>
      </c>
      <c r="B918" s="90"/>
      <c r="C918" s="78"/>
      <c r="D918" s="163"/>
      <c r="E918" s="163"/>
      <c r="F918" s="90"/>
      <c r="G918" s="412"/>
      <c r="H918" s="129">
        <f t="shared" si="17"/>
        <v>0</v>
      </c>
    </row>
    <row r="919" spans="1:8" ht="33" customHeight="1">
      <c r="A919" s="89">
        <v>917</v>
      </c>
      <c r="B919" s="90"/>
      <c r="C919" s="78"/>
      <c r="D919" s="163"/>
      <c r="E919" s="163"/>
      <c r="F919" s="90"/>
      <c r="G919" s="412"/>
      <c r="H919" s="129">
        <f t="shared" si="17"/>
        <v>0</v>
      </c>
    </row>
    <row r="920" spans="1:8" ht="33" customHeight="1">
      <c r="A920" s="89">
        <v>918</v>
      </c>
      <c r="B920" s="90"/>
      <c r="C920" s="78"/>
      <c r="D920" s="163"/>
      <c r="E920" s="163"/>
      <c r="F920" s="90"/>
      <c r="G920" s="412"/>
      <c r="H920" s="129">
        <f t="shared" si="17"/>
        <v>0</v>
      </c>
    </row>
    <row r="921" spans="1:8" ht="33" customHeight="1">
      <c r="A921" s="89">
        <v>919</v>
      </c>
      <c r="B921" s="90"/>
      <c r="C921" s="78"/>
      <c r="D921" s="163"/>
      <c r="E921" s="163"/>
      <c r="F921" s="90"/>
      <c r="G921" s="412"/>
      <c r="H921" s="129">
        <f t="shared" si="17"/>
        <v>0</v>
      </c>
    </row>
    <row r="922" spans="1:8" ht="33" customHeight="1">
      <c r="A922" s="89">
        <v>920</v>
      </c>
      <c r="B922" s="90"/>
      <c r="C922" s="78"/>
      <c r="D922" s="163"/>
      <c r="E922" s="163"/>
      <c r="F922" s="90"/>
      <c r="G922" s="412"/>
      <c r="H922" s="129">
        <f t="shared" si="17"/>
        <v>0</v>
      </c>
    </row>
    <row r="923" spans="1:8" ht="33" customHeight="1">
      <c r="A923" s="89">
        <v>921</v>
      </c>
      <c r="B923" s="90"/>
      <c r="C923" s="78"/>
      <c r="D923" s="163"/>
      <c r="E923" s="163"/>
      <c r="F923" s="90"/>
      <c r="G923" s="412"/>
      <c r="H923" s="129">
        <f t="shared" si="17"/>
        <v>0</v>
      </c>
    </row>
    <row r="924" spans="1:8" ht="33" customHeight="1">
      <c r="A924" s="89">
        <v>922</v>
      </c>
      <c r="B924" s="90"/>
      <c r="C924" s="78"/>
      <c r="D924" s="163"/>
      <c r="E924" s="163"/>
      <c r="F924" s="90"/>
      <c r="G924" s="412"/>
      <c r="H924" s="129">
        <f t="shared" si="17"/>
        <v>0</v>
      </c>
    </row>
    <row r="925" spans="1:8" ht="33" customHeight="1">
      <c r="A925" s="89">
        <v>923</v>
      </c>
      <c r="B925" s="90"/>
      <c r="C925" s="78"/>
      <c r="D925" s="163"/>
      <c r="E925" s="163"/>
      <c r="F925" s="90"/>
      <c r="G925" s="412"/>
      <c r="H925" s="129">
        <f t="shared" si="17"/>
        <v>0</v>
      </c>
    </row>
    <row r="926" spans="1:8" ht="33" customHeight="1">
      <c r="A926" s="89">
        <v>924</v>
      </c>
      <c r="B926" s="90"/>
      <c r="C926" s="78"/>
      <c r="D926" s="163"/>
      <c r="E926" s="163"/>
      <c r="F926" s="90"/>
      <c r="G926" s="412"/>
      <c r="H926" s="129">
        <f t="shared" si="17"/>
        <v>0</v>
      </c>
    </row>
    <row r="927" spans="1:8" ht="33" customHeight="1">
      <c r="A927" s="89">
        <v>925</v>
      </c>
      <c r="B927" s="90"/>
      <c r="C927" s="78"/>
      <c r="D927" s="163"/>
      <c r="E927" s="163"/>
      <c r="F927" s="90"/>
      <c r="G927" s="412"/>
      <c r="H927" s="129">
        <f t="shared" si="17"/>
        <v>0</v>
      </c>
    </row>
    <row r="928" spans="1:8" ht="33" customHeight="1">
      <c r="A928" s="89">
        <v>926</v>
      </c>
      <c r="B928" s="90"/>
      <c r="C928" s="78"/>
      <c r="D928" s="163"/>
      <c r="E928" s="163"/>
      <c r="F928" s="90"/>
      <c r="G928" s="412"/>
      <c r="H928" s="129">
        <f t="shared" si="17"/>
        <v>0</v>
      </c>
    </row>
    <row r="929" spans="1:8" ht="33" customHeight="1">
      <c r="A929" s="89">
        <v>927</v>
      </c>
      <c r="B929" s="90"/>
      <c r="C929" s="78"/>
      <c r="D929" s="163"/>
      <c r="E929" s="163"/>
      <c r="F929" s="90"/>
      <c r="G929" s="412"/>
      <c r="H929" s="129">
        <f t="shared" si="17"/>
        <v>0</v>
      </c>
    </row>
    <row r="930" spans="1:8" ht="33" customHeight="1">
      <c r="A930" s="89">
        <v>928</v>
      </c>
      <c r="B930" s="90"/>
      <c r="C930" s="78"/>
      <c r="D930" s="163"/>
      <c r="E930" s="163"/>
      <c r="F930" s="90"/>
      <c r="G930" s="412"/>
      <c r="H930" s="129">
        <f t="shared" si="17"/>
        <v>0</v>
      </c>
    </row>
    <row r="931" spans="1:8" ht="33" customHeight="1">
      <c r="A931" s="89">
        <v>929</v>
      </c>
      <c r="B931" s="90"/>
      <c r="C931" s="78"/>
      <c r="D931" s="163"/>
      <c r="E931" s="163"/>
      <c r="F931" s="90"/>
      <c r="G931" s="412"/>
      <c r="H931" s="129">
        <f t="shared" si="17"/>
        <v>0</v>
      </c>
    </row>
    <row r="932" spans="1:8" ht="33" customHeight="1">
      <c r="A932" s="89">
        <v>930</v>
      </c>
      <c r="B932" s="90"/>
      <c r="C932" s="78"/>
      <c r="D932" s="163"/>
      <c r="E932" s="163"/>
      <c r="F932" s="90"/>
      <c r="G932" s="412"/>
      <c r="H932" s="129">
        <f t="shared" si="17"/>
        <v>0</v>
      </c>
    </row>
    <row r="933" spans="1:8" ht="33" customHeight="1">
      <c r="A933" s="89">
        <v>931</v>
      </c>
      <c r="B933" s="90"/>
      <c r="C933" s="78"/>
      <c r="D933" s="163"/>
      <c r="E933" s="163"/>
      <c r="F933" s="90"/>
      <c r="G933" s="412"/>
      <c r="H933" s="129">
        <f t="shared" si="17"/>
        <v>0</v>
      </c>
    </row>
    <row r="934" spans="1:8" ht="33" customHeight="1">
      <c r="A934" s="89">
        <v>932</v>
      </c>
      <c r="B934" s="90"/>
      <c r="C934" s="78"/>
      <c r="D934" s="163"/>
      <c r="E934" s="163"/>
      <c r="F934" s="90"/>
      <c r="G934" s="412"/>
      <c r="H934" s="129">
        <f t="shared" si="17"/>
        <v>0</v>
      </c>
    </row>
    <row r="935" spans="1:8" ht="33" customHeight="1">
      <c r="A935" s="89">
        <v>933</v>
      </c>
      <c r="B935" s="90"/>
      <c r="C935" s="78"/>
      <c r="D935" s="163"/>
      <c r="E935" s="163"/>
      <c r="F935" s="90"/>
      <c r="G935" s="412"/>
      <c r="H935" s="129">
        <f t="shared" si="17"/>
        <v>0</v>
      </c>
    </row>
    <row r="936" spans="1:8" ht="33" customHeight="1">
      <c r="A936" s="89">
        <v>934</v>
      </c>
      <c r="B936" s="90"/>
      <c r="C936" s="78"/>
      <c r="D936" s="163"/>
      <c r="E936" s="163"/>
      <c r="F936" s="90"/>
      <c r="G936" s="412"/>
      <c r="H936" s="129">
        <f t="shared" si="17"/>
        <v>0</v>
      </c>
    </row>
    <row r="937" spans="1:8" ht="33" customHeight="1">
      <c r="A937" s="89">
        <v>935</v>
      </c>
      <c r="B937" s="90"/>
      <c r="C937" s="78"/>
      <c r="D937" s="163"/>
      <c r="E937" s="163"/>
      <c r="F937" s="90"/>
      <c r="G937" s="412"/>
      <c r="H937" s="129">
        <f t="shared" si="17"/>
        <v>0</v>
      </c>
    </row>
    <row r="938" spans="1:8" ht="33" customHeight="1">
      <c r="A938" s="89">
        <v>936</v>
      </c>
      <c r="B938" s="90"/>
      <c r="C938" s="78"/>
      <c r="D938" s="163"/>
      <c r="E938" s="163"/>
      <c r="F938" s="90"/>
      <c r="G938" s="412"/>
      <c r="H938" s="129">
        <f t="shared" si="17"/>
        <v>0</v>
      </c>
    </row>
    <row r="939" spans="1:8" ht="33" customHeight="1">
      <c r="A939" s="89">
        <v>937</v>
      </c>
      <c r="B939" s="90"/>
      <c r="C939" s="78"/>
      <c r="D939" s="163"/>
      <c r="E939" s="163"/>
      <c r="F939" s="90"/>
      <c r="G939" s="412"/>
      <c r="H939" s="129">
        <f t="shared" si="17"/>
        <v>0</v>
      </c>
    </row>
    <row r="940" spans="1:8" ht="33" customHeight="1">
      <c r="A940" s="89">
        <v>938</v>
      </c>
      <c r="B940" s="90"/>
      <c r="C940" s="78"/>
      <c r="D940" s="163"/>
      <c r="E940" s="163"/>
      <c r="F940" s="90"/>
      <c r="G940" s="412"/>
      <c r="H940" s="129">
        <f t="shared" si="17"/>
        <v>0</v>
      </c>
    </row>
    <row r="941" spans="1:8" ht="33" customHeight="1">
      <c r="A941" s="89">
        <v>939</v>
      </c>
      <c r="B941" s="90"/>
      <c r="C941" s="78"/>
      <c r="D941" s="163"/>
      <c r="E941" s="163"/>
      <c r="F941" s="90"/>
      <c r="G941" s="412"/>
      <c r="H941" s="129">
        <f t="shared" si="17"/>
        <v>0</v>
      </c>
    </row>
    <row r="942" spans="1:8" ht="33" customHeight="1">
      <c r="A942" s="89">
        <v>940</v>
      </c>
      <c r="B942" s="90"/>
      <c r="C942" s="78"/>
      <c r="D942" s="163"/>
      <c r="E942" s="163"/>
      <c r="F942" s="90"/>
      <c r="G942" s="412"/>
      <c r="H942" s="129">
        <f t="shared" si="17"/>
        <v>0</v>
      </c>
    </row>
    <row r="943" spans="1:8" ht="33" customHeight="1">
      <c r="A943" s="89">
        <v>941</v>
      </c>
      <c r="B943" s="90"/>
      <c r="C943" s="78"/>
      <c r="D943" s="163"/>
      <c r="E943" s="163"/>
      <c r="F943" s="90"/>
      <c r="G943" s="412"/>
      <c r="H943" s="129">
        <f t="shared" si="17"/>
        <v>0</v>
      </c>
    </row>
    <row r="944" spans="1:8" ht="33" customHeight="1">
      <c r="A944" s="89">
        <v>942</v>
      </c>
      <c r="B944" s="90"/>
      <c r="C944" s="78"/>
      <c r="D944" s="163"/>
      <c r="E944" s="163"/>
      <c r="F944" s="90"/>
      <c r="G944" s="412"/>
      <c r="H944" s="129">
        <f t="shared" si="17"/>
        <v>0</v>
      </c>
    </row>
    <row r="945" spans="1:8" ht="33" customHeight="1">
      <c r="A945" s="89">
        <v>943</v>
      </c>
      <c r="B945" s="90"/>
      <c r="C945" s="78"/>
      <c r="D945" s="163"/>
      <c r="E945" s="163"/>
      <c r="F945" s="90"/>
      <c r="G945" s="412"/>
      <c r="H945" s="129">
        <f t="shared" si="17"/>
        <v>0</v>
      </c>
    </row>
    <row r="946" spans="1:8" ht="33" customHeight="1">
      <c r="A946" s="89">
        <v>944</v>
      </c>
      <c r="B946" s="90"/>
      <c r="C946" s="78"/>
      <c r="D946" s="163"/>
      <c r="E946" s="163"/>
      <c r="F946" s="90"/>
      <c r="G946" s="412"/>
      <c r="H946" s="129">
        <f t="shared" si="17"/>
        <v>0</v>
      </c>
    </row>
    <row r="947" spans="1:8" ht="33" customHeight="1">
      <c r="A947" s="89">
        <v>945</v>
      </c>
      <c r="B947" s="90"/>
      <c r="C947" s="78"/>
      <c r="D947" s="163"/>
      <c r="E947" s="163"/>
      <c r="F947" s="90"/>
      <c r="G947" s="412"/>
      <c r="H947" s="129">
        <f t="shared" si="17"/>
        <v>0</v>
      </c>
    </row>
    <row r="948" spans="1:8" ht="33" customHeight="1">
      <c r="A948" s="89">
        <v>946</v>
      </c>
      <c r="B948" s="90"/>
      <c r="C948" s="78"/>
      <c r="D948" s="163"/>
      <c r="E948" s="163"/>
      <c r="F948" s="90"/>
      <c r="G948" s="412"/>
      <c r="H948" s="129">
        <f t="shared" si="17"/>
        <v>0</v>
      </c>
    </row>
    <row r="949" spans="1:8" ht="33" customHeight="1">
      <c r="A949" s="89">
        <v>947</v>
      </c>
      <c r="B949" s="90"/>
      <c r="C949" s="78"/>
      <c r="D949" s="163"/>
      <c r="E949" s="163"/>
      <c r="F949" s="90"/>
      <c r="G949" s="412"/>
      <c r="H949" s="129">
        <f t="shared" si="17"/>
        <v>0</v>
      </c>
    </row>
    <row r="950" spans="1:8" ht="33" customHeight="1">
      <c r="A950" s="89">
        <v>948</v>
      </c>
      <c r="B950" s="90"/>
      <c r="C950" s="78"/>
      <c r="D950" s="163"/>
      <c r="E950" s="163"/>
      <c r="F950" s="90"/>
      <c r="G950" s="412"/>
      <c r="H950" s="129">
        <f t="shared" si="17"/>
        <v>0</v>
      </c>
    </row>
    <row r="951" spans="1:8" ht="33" customHeight="1">
      <c r="A951" s="89">
        <v>949</v>
      </c>
      <c r="B951" s="90"/>
      <c r="C951" s="78"/>
      <c r="D951" s="163"/>
      <c r="E951" s="163"/>
      <c r="F951" s="90"/>
      <c r="G951" s="412"/>
      <c r="H951" s="129">
        <f t="shared" si="17"/>
        <v>0</v>
      </c>
    </row>
    <row r="952" spans="1:8" ht="33" customHeight="1">
      <c r="A952" s="89">
        <v>950</v>
      </c>
      <c r="B952" s="90"/>
      <c r="C952" s="78"/>
      <c r="D952" s="163"/>
      <c r="E952" s="163"/>
      <c r="F952" s="90"/>
      <c r="G952" s="412"/>
      <c r="H952" s="129">
        <f t="shared" si="17"/>
        <v>0</v>
      </c>
    </row>
    <row r="953" spans="1:8" ht="33" customHeight="1">
      <c r="A953" s="89">
        <v>951</v>
      </c>
      <c r="B953" s="90"/>
      <c r="C953" s="78"/>
      <c r="D953" s="163"/>
      <c r="E953" s="163"/>
      <c r="F953" s="90"/>
      <c r="G953" s="412"/>
      <c r="H953" s="129">
        <f t="shared" si="17"/>
        <v>0</v>
      </c>
    </row>
    <row r="954" spans="1:8" ht="33" customHeight="1">
      <c r="A954" s="89">
        <v>952</v>
      </c>
      <c r="B954" s="90"/>
      <c r="C954" s="78"/>
      <c r="D954" s="163"/>
      <c r="E954" s="163"/>
      <c r="F954" s="90"/>
      <c r="G954" s="412"/>
      <c r="H954" s="129">
        <f t="shared" si="17"/>
        <v>0</v>
      </c>
    </row>
    <row r="955" spans="1:8" ht="33" customHeight="1">
      <c r="A955" s="89">
        <v>953</v>
      </c>
      <c r="B955" s="90"/>
      <c r="C955" s="78"/>
      <c r="D955" s="163"/>
      <c r="E955" s="163"/>
      <c r="F955" s="90"/>
      <c r="G955" s="412"/>
      <c r="H955" s="129">
        <f t="shared" si="17"/>
        <v>0</v>
      </c>
    </row>
    <row r="956" spans="1:8" ht="33" customHeight="1">
      <c r="A956" s="89">
        <v>954</v>
      </c>
      <c r="B956" s="90"/>
      <c r="C956" s="78"/>
      <c r="D956" s="163"/>
      <c r="E956" s="163"/>
      <c r="F956" s="90"/>
      <c r="G956" s="412"/>
      <c r="H956" s="129">
        <f t="shared" si="17"/>
        <v>0</v>
      </c>
    </row>
    <row r="957" spans="1:8" ht="33" customHeight="1">
      <c r="A957" s="89">
        <v>955</v>
      </c>
      <c r="B957" s="90"/>
      <c r="C957" s="78"/>
      <c r="D957" s="163"/>
      <c r="E957" s="163"/>
      <c r="F957" s="90"/>
      <c r="G957" s="412"/>
      <c r="H957" s="129">
        <f t="shared" si="17"/>
        <v>0</v>
      </c>
    </row>
    <row r="958" spans="1:8" ht="33" customHeight="1">
      <c r="A958" s="89">
        <v>956</v>
      </c>
      <c r="B958" s="90"/>
      <c r="C958" s="78"/>
      <c r="D958" s="163"/>
      <c r="E958" s="163"/>
      <c r="F958" s="90"/>
      <c r="G958" s="412"/>
      <c r="H958" s="129">
        <f t="shared" si="17"/>
        <v>0</v>
      </c>
    </row>
    <row r="959" spans="1:8" ht="33" customHeight="1">
      <c r="A959" s="89">
        <v>957</v>
      </c>
      <c r="B959" s="90"/>
      <c r="C959" s="78"/>
      <c r="D959" s="163"/>
      <c r="E959" s="163"/>
      <c r="F959" s="90"/>
      <c r="G959" s="412"/>
      <c r="H959" s="129">
        <f t="shared" si="17"/>
        <v>0</v>
      </c>
    </row>
    <row r="960" spans="1:8" ht="33" customHeight="1">
      <c r="A960" s="89">
        <v>958</v>
      </c>
      <c r="B960" s="90"/>
      <c r="C960" s="78"/>
      <c r="D960" s="163"/>
      <c r="E960" s="163"/>
      <c r="F960" s="90"/>
      <c r="G960" s="412"/>
      <c r="H960" s="129">
        <f t="shared" si="17"/>
        <v>0</v>
      </c>
    </row>
    <row r="961" spans="1:8" ht="33" customHeight="1">
      <c r="A961" s="89">
        <v>959</v>
      </c>
      <c r="B961" s="90"/>
      <c r="C961" s="78"/>
      <c r="D961" s="163"/>
      <c r="E961" s="163"/>
      <c r="F961" s="90"/>
      <c r="G961" s="412"/>
      <c r="H961" s="129">
        <f t="shared" si="17"/>
        <v>0</v>
      </c>
    </row>
    <row r="962" spans="1:8" ht="33" customHeight="1">
      <c r="A962" s="89">
        <v>960</v>
      </c>
      <c r="B962" s="90"/>
      <c r="C962" s="78"/>
      <c r="D962" s="163"/>
      <c r="E962" s="163"/>
      <c r="F962" s="90"/>
      <c r="G962" s="412"/>
      <c r="H962" s="129">
        <f t="shared" si="17"/>
        <v>0</v>
      </c>
    </row>
    <row r="963" spans="1:8" ht="33" customHeight="1">
      <c r="A963" s="89">
        <v>961</v>
      </c>
      <c r="B963" s="90"/>
      <c r="C963" s="78"/>
      <c r="D963" s="163"/>
      <c r="E963" s="163"/>
      <c r="F963" s="90"/>
      <c r="G963" s="412"/>
      <c r="H963" s="129">
        <f t="shared" si="17"/>
        <v>0</v>
      </c>
    </row>
    <row r="964" spans="1:8" ht="33" customHeight="1">
      <c r="A964" s="89">
        <v>962</v>
      </c>
      <c r="B964" s="90"/>
      <c r="C964" s="78"/>
      <c r="D964" s="163"/>
      <c r="E964" s="163"/>
      <c r="F964" s="90"/>
      <c r="G964" s="412"/>
      <c r="H964" s="129">
        <f t="shared" ref="H964:H1002" si="18">IFERROR((DATEDIF(D964,E964,"M")+1)*C964,0)</f>
        <v>0</v>
      </c>
    </row>
    <row r="965" spans="1:8" ht="33" customHeight="1">
      <c r="A965" s="89">
        <v>963</v>
      </c>
      <c r="B965" s="90"/>
      <c r="C965" s="78"/>
      <c r="D965" s="163"/>
      <c r="E965" s="163"/>
      <c r="F965" s="90"/>
      <c r="G965" s="412"/>
      <c r="H965" s="129">
        <f t="shared" si="18"/>
        <v>0</v>
      </c>
    </row>
    <row r="966" spans="1:8" ht="33" customHeight="1">
      <c r="A966" s="89">
        <v>964</v>
      </c>
      <c r="B966" s="90"/>
      <c r="C966" s="78"/>
      <c r="D966" s="163"/>
      <c r="E966" s="163"/>
      <c r="F966" s="90"/>
      <c r="G966" s="412"/>
      <c r="H966" s="129">
        <f t="shared" si="18"/>
        <v>0</v>
      </c>
    </row>
    <row r="967" spans="1:8" ht="33" customHeight="1">
      <c r="A967" s="89">
        <v>965</v>
      </c>
      <c r="B967" s="90"/>
      <c r="C967" s="78"/>
      <c r="D967" s="163"/>
      <c r="E967" s="163"/>
      <c r="F967" s="90"/>
      <c r="G967" s="412"/>
      <c r="H967" s="129">
        <f t="shared" si="18"/>
        <v>0</v>
      </c>
    </row>
    <row r="968" spans="1:8" ht="33" customHeight="1">
      <c r="A968" s="89">
        <v>966</v>
      </c>
      <c r="B968" s="90"/>
      <c r="C968" s="78"/>
      <c r="D968" s="163"/>
      <c r="E968" s="163"/>
      <c r="F968" s="90"/>
      <c r="G968" s="412"/>
      <c r="H968" s="129">
        <f t="shared" si="18"/>
        <v>0</v>
      </c>
    </row>
    <row r="969" spans="1:8" ht="33" customHeight="1">
      <c r="A969" s="89">
        <v>967</v>
      </c>
      <c r="B969" s="90"/>
      <c r="C969" s="78"/>
      <c r="D969" s="163"/>
      <c r="E969" s="163"/>
      <c r="F969" s="90"/>
      <c r="G969" s="412"/>
      <c r="H969" s="129">
        <f t="shared" si="18"/>
        <v>0</v>
      </c>
    </row>
    <row r="970" spans="1:8" ht="33" customHeight="1">
      <c r="A970" s="89">
        <v>968</v>
      </c>
      <c r="B970" s="90"/>
      <c r="C970" s="78"/>
      <c r="D970" s="163"/>
      <c r="E970" s="163"/>
      <c r="F970" s="90"/>
      <c r="G970" s="412"/>
      <c r="H970" s="129">
        <f t="shared" si="18"/>
        <v>0</v>
      </c>
    </row>
    <row r="971" spans="1:8" ht="33" customHeight="1">
      <c r="A971" s="89">
        <v>969</v>
      </c>
      <c r="B971" s="90"/>
      <c r="C971" s="78"/>
      <c r="D971" s="163"/>
      <c r="E971" s="163"/>
      <c r="F971" s="90"/>
      <c r="G971" s="412"/>
      <c r="H971" s="129">
        <f t="shared" si="18"/>
        <v>0</v>
      </c>
    </row>
    <row r="972" spans="1:8" ht="33" customHeight="1">
      <c r="A972" s="89">
        <v>970</v>
      </c>
      <c r="B972" s="90"/>
      <c r="C972" s="78"/>
      <c r="D972" s="163"/>
      <c r="E972" s="163"/>
      <c r="F972" s="90"/>
      <c r="G972" s="412"/>
      <c r="H972" s="129">
        <f t="shared" si="18"/>
        <v>0</v>
      </c>
    </row>
    <row r="973" spans="1:8" ht="33" customHeight="1">
      <c r="A973" s="89">
        <v>971</v>
      </c>
      <c r="B973" s="90"/>
      <c r="C973" s="78"/>
      <c r="D973" s="163"/>
      <c r="E973" s="163"/>
      <c r="F973" s="90"/>
      <c r="G973" s="412"/>
      <c r="H973" s="129">
        <f t="shared" si="18"/>
        <v>0</v>
      </c>
    </row>
    <row r="974" spans="1:8" ht="33" customHeight="1">
      <c r="A974" s="89">
        <v>972</v>
      </c>
      <c r="B974" s="90"/>
      <c r="C974" s="78"/>
      <c r="D974" s="163"/>
      <c r="E974" s="163"/>
      <c r="F974" s="90"/>
      <c r="G974" s="412"/>
      <c r="H974" s="129">
        <f t="shared" si="18"/>
        <v>0</v>
      </c>
    </row>
    <row r="975" spans="1:8" ht="33" customHeight="1">
      <c r="A975" s="89">
        <v>973</v>
      </c>
      <c r="B975" s="90"/>
      <c r="C975" s="78"/>
      <c r="D975" s="163"/>
      <c r="E975" s="163"/>
      <c r="F975" s="90"/>
      <c r="G975" s="412"/>
      <c r="H975" s="129">
        <f t="shared" si="18"/>
        <v>0</v>
      </c>
    </row>
    <row r="976" spans="1:8" ht="33" customHeight="1">
      <c r="A976" s="89">
        <v>974</v>
      </c>
      <c r="B976" s="90"/>
      <c r="C976" s="78"/>
      <c r="D976" s="163"/>
      <c r="E976" s="163"/>
      <c r="F976" s="90"/>
      <c r="G976" s="412"/>
      <c r="H976" s="129">
        <f t="shared" si="18"/>
        <v>0</v>
      </c>
    </row>
    <row r="977" spans="1:8" ht="33" customHeight="1">
      <c r="A977" s="89">
        <v>975</v>
      </c>
      <c r="B977" s="90"/>
      <c r="C977" s="78"/>
      <c r="D977" s="163"/>
      <c r="E977" s="163"/>
      <c r="F977" s="90"/>
      <c r="G977" s="412"/>
      <c r="H977" s="129">
        <f t="shared" si="18"/>
        <v>0</v>
      </c>
    </row>
    <row r="978" spans="1:8" ht="33" customHeight="1">
      <c r="A978" s="89">
        <v>976</v>
      </c>
      <c r="B978" s="90"/>
      <c r="C978" s="78"/>
      <c r="D978" s="163"/>
      <c r="E978" s="163"/>
      <c r="F978" s="90"/>
      <c r="G978" s="412"/>
      <c r="H978" s="129">
        <f t="shared" si="18"/>
        <v>0</v>
      </c>
    </row>
    <row r="979" spans="1:8" ht="33" customHeight="1">
      <c r="A979" s="89">
        <v>977</v>
      </c>
      <c r="B979" s="90"/>
      <c r="C979" s="78"/>
      <c r="D979" s="163"/>
      <c r="E979" s="163"/>
      <c r="F979" s="90"/>
      <c r="G979" s="412"/>
      <c r="H979" s="129">
        <f t="shared" si="18"/>
        <v>0</v>
      </c>
    </row>
    <row r="980" spans="1:8" ht="33" customHeight="1">
      <c r="A980" s="89">
        <v>978</v>
      </c>
      <c r="B980" s="90"/>
      <c r="C980" s="78"/>
      <c r="D980" s="163"/>
      <c r="E980" s="163"/>
      <c r="F980" s="90"/>
      <c r="G980" s="412"/>
      <c r="H980" s="129">
        <f t="shared" si="18"/>
        <v>0</v>
      </c>
    </row>
    <row r="981" spans="1:8" ht="33" customHeight="1">
      <c r="A981" s="89">
        <v>979</v>
      </c>
      <c r="B981" s="90"/>
      <c r="C981" s="78"/>
      <c r="D981" s="163"/>
      <c r="E981" s="163"/>
      <c r="F981" s="90"/>
      <c r="G981" s="412"/>
      <c r="H981" s="129">
        <f t="shared" si="18"/>
        <v>0</v>
      </c>
    </row>
    <row r="982" spans="1:8" ht="33" customHeight="1">
      <c r="A982" s="89">
        <v>980</v>
      </c>
      <c r="B982" s="90"/>
      <c r="C982" s="78"/>
      <c r="D982" s="163"/>
      <c r="E982" s="163"/>
      <c r="F982" s="90"/>
      <c r="G982" s="412"/>
      <c r="H982" s="129">
        <f t="shared" si="18"/>
        <v>0</v>
      </c>
    </row>
    <row r="983" spans="1:8" ht="33" customHeight="1">
      <c r="A983" s="89">
        <v>981</v>
      </c>
      <c r="B983" s="90"/>
      <c r="C983" s="78"/>
      <c r="D983" s="163"/>
      <c r="E983" s="163"/>
      <c r="F983" s="90"/>
      <c r="G983" s="412"/>
      <c r="H983" s="129">
        <f t="shared" si="18"/>
        <v>0</v>
      </c>
    </row>
    <row r="984" spans="1:8" ht="33" customHeight="1">
      <c r="A984" s="89">
        <v>982</v>
      </c>
      <c r="B984" s="90"/>
      <c r="C984" s="78"/>
      <c r="D984" s="163"/>
      <c r="E984" s="163"/>
      <c r="F984" s="90"/>
      <c r="G984" s="412"/>
      <c r="H984" s="129">
        <f t="shared" si="18"/>
        <v>0</v>
      </c>
    </row>
    <row r="985" spans="1:8" ht="33" customHeight="1">
      <c r="A985" s="89">
        <v>983</v>
      </c>
      <c r="B985" s="90"/>
      <c r="C985" s="78"/>
      <c r="D985" s="163"/>
      <c r="E985" s="163"/>
      <c r="F985" s="90"/>
      <c r="G985" s="412"/>
      <c r="H985" s="129">
        <f t="shared" si="18"/>
        <v>0</v>
      </c>
    </row>
    <row r="986" spans="1:8" ht="33" customHeight="1">
      <c r="A986" s="89">
        <v>984</v>
      </c>
      <c r="B986" s="90"/>
      <c r="C986" s="78"/>
      <c r="D986" s="163"/>
      <c r="E986" s="163"/>
      <c r="F986" s="90"/>
      <c r="G986" s="412"/>
      <c r="H986" s="129">
        <f t="shared" si="18"/>
        <v>0</v>
      </c>
    </row>
    <row r="987" spans="1:8" ht="33" customHeight="1">
      <c r="A987" s="89">
        <v>985</v>
      </c>
      <c r="B987" s="90"/>
      <c r="C987" s="78"/>
      <c r="D987" s="163"/>
      <c r="E987" s="163"/>
      <c r="F987" s="90"/>
      <c r="G987" s="412"/>
      <c r="H987" s="129">
        <f t="shared" si="18"/>
        <v>0</v>
      </c>
    </row>
    <row r="988" spans="1:8" ht="33" customHeight="1">
      <c r="A988" s="89">
        <v>986</v>
      </c>
      <c r="B988" s="90"/>
      <c r="C988" s="78"/>
      <c r="D988" s="163"/>
      <c r="E988" s="163"/>
      <c r="F988" s="90"/>
      <c r="G988" s="412"/>
      <c r="H988" s="129">
        <f t="shared" si="18"/>
        <v>0</v>
      </c>
    </row>
    <row r="989" spans="1:8" ht="33" customHeight="1">
      <c r="A989" s="89">
        <v>987</v>
      </c>
      <c r="B989" s="90"/>
      <c r="C989" s="78"/>
      <c r="D989" s="163"/>
      <c r="E989" s="163"/>
      <c r="F989" s="90"/>
      <c r="G989" s="412"/>
      <c r="H989" s="129">
        <f t="shared" si="18"/>
        <v>0</v>
      </c>
    </row>
    <row r="990" spans="1:8" ht="33" customHeight="1">
      <c r="A990" s="89">
        <v>988</v>
      </c>
      <c r="B990" s="90"/>
      <c r="C990" s="78"/>
      <c r="D990" s="163"/>
      <c r="E990" s="163"/>
      <c r="F990" s="90"/>
      <c r="G990" s="412"/>
      <c r="H990" s="129">
        <f t="shared" si="18"/>
        <v>0</v>
      </c>
    </row>
    <row r="991" spans="1:8" ht="33" customHeight="1">
      <c r="A991" s="89">
        <v>989</v>
      </c>
      <c r="B991" s="90"/>
      <c r="C991" s="78"/>
      <c r="D991" s="163"/>
      <c r="E991" s="163"/>
      <c r="F991" s="90"/>
      <c r="G991" s="412"/>
      <c r="H991" s="129">
        <f t="shared" si="18"/>
        <v>0</v>
      </c>
    </row>
    <row r="992" spans="1:8" ht="33" customHeight="1">
      <c r="A992" s="89">
        <v>990</v>
      </c>
      <c r="B992" s="90"/>
      <c r="C992" s="78"/>
      <c r="D992" s="163"/>
      <c r="E992" s="163"/>
      <c r="F992" s="90"/>
      <c r="G992" s="412"/>
      <c r="H992" s="129">
        <f t="shared" si="18"/>
        <v>0</v>
      </c>
    </row>
    <row r="993" spans="1:8" ht="33" customHeight="1">
      <c r="A993" s="89">
        <v>991</v>
      </c>
      <c r="B993" s="90"/>
      <c r="C993" s="78"/>
      <c r="D993" s="163"/>
      <c r="E993" s="163"/>
      <c r="F993" s="90"/>
      <c r="G993" s="412"/>
      <c r="H993" s="129">
        <f t="shared" si="18"/>
        <v>0</v>
      </c>
    </row>
    <row r="994" spans="1:8" ht="33" customHeight="1">
      <c r="A994" s="89">
        <v>992</v>
      </c>
      <c r="B994" s="90"/>
      <c r="C994" s="78"/>
      <c r="D994" s="163"/>
      <c r="E994" s="163"/>
      <c r="F994" s="90"/>
      <c r="G994" s="412"/>
      <c r="H994" s="129">
        <f t="shared" si="18"/>
        <v>0</v>
      </c>
    </row>
    <row r="995" spans="1:8" ht="33" customHeight="1">
      <c r="A995" s="89">
        <v>993</v>
      </c>
      <c r="B995" s="90"/>
      <c r="C995" s="78"/>
      <c r="D995" s="163"/>
      <c r="E995" s="163"/>
      <c r="F995" s="90"/>
      <c r="G995" s="412"/>
      <c r="H995" s="129">
        <f t="shared" si="18"/>
        <v>0</v>
      </c>
    </row>
    <row r="996" spans="1:8" ht="33" customHeight="1">
      <c r="A996" s="89">
        <v>994</v>
      </c>
      <c r="B996" s="90"/>
      <c r="C996" s="78"/>
      <c r="D996" s="163"/>
      <c r="E996" s="163"/>
      <c r="F996" s="90"/>
      <c r="G996" s="412"/>
      <c r="H996" s="129">
        <f t="shared" si="18"/>
        <v>0</v>
      </c>
    </row>
    <row r="997" spans="1:8" ht="33" customHeight="1">
      <c r="A997" s="89">
        <v>995</v>
      </c>
      <c r="B997" s="90"/>
      <c r="C997" s="78"/>
      <c r="D997" s="163"/>
      <c r="E997" s="163"/>
      <c r="F997" s="90"/>
      <c r="G997" s="412"/>
      <c r="H997" s="129">
        <f t="shared" si="18"/>
        <v>0</v>
      </c>
    </row>
    <row r="998" spans="1:8" ht="33" customHeight="1">
      <c r="A998" s="89">
        <v>996</v>
      </c>
      <c r="B998" s="90"/>
      <c r="C998" s="78"/>
      <c r="D998" s="163"/>
      <c r="E998" s="163"/>
      <c r="F998" s="90"/>
      <c r="G998" s="412"/>
      <c r="H998" s="129">
        <f t="shared" si="18"/>
        <v>0</v>
      </c>
    </row>
    <row r="999" spans="1:8" ht="33" customHeight="1">
      <c r="A999" s="89">
        <v>997</v>
      </c>
      <c r="B999" s="90"/>
      <c r="C999" s="78"/>
      <c r="D999" s="163"/>
      <c r="E999" s="163"/>
      <c r="F999" s="90"/>
      <c r="G999" s="412"/>
      <c r="H999" s="129">
        <f t="shared" si="18"/>
        <v>0</v>
      </c>
    </row>
    <row r="1000" spans="1:8" ht="33" customHeight="1">
      <c r="A1000" s="89">
        <v>998</v>
      </c>
      <c r="B1000" s="90"/>
      <c r="C1000" s="78"/>
      <c r="D1000" s="163"/>
      <c r="E1000" s="163"/>
      <c r="F1000" s="90"/>
      <c r="G1000" s="412"/>
      <c r="H1000" s="129">
        <f t="shared" si="18"/>
        <v>0</v>
      </c>
    </row>
    <row r="1001" spans="1:8" ht="33" customHeight="1">
      <c r="A1001" s="89">
        <v>999</v>
      </c>
      <c r="B1001" s="90"/>
      <c r="C1001" s="78"/>
      <c r="D1001" s="163"/>
      <c r="E1001" s="163"/>
      <c r="F1001" s="90"/>
      <c r="G1001" s="412"/>
      <c r="H1001" s="129">
        <f t="shared" si="18"/>
        <v>0</v>
      </c>
    </row>
    <row r="1002" spans="1:8" ht="33" customHeight="1">
      <c r="A1002" s="92">
        <v>1000</v>
      </c>
      <c r="B1002" s="93"/>
      <c r="C1002" s="84"/>
      <c r="D1002" s="163"/>
      <c r="E1002" s="163"/>
      <c r="F1002" s="93"/>
      <c r="G1002" s="413"/>
      <c r="H1002" s="129">
        <f t="shared" si="18"/>
        <v>0</v>
      </c>
    </row>
    <row r="1003" spans="1:8">
      <c r="A1003" s="288"/>
      <c r="B1003" s="289"/>
      <c r="C1003" s="288"/>
      <c r="D1003" s="288"/>
      <c r="E1003" s="288"/>
      <c r="F1003" s="289"/>
      <c r="G1003" s="290" t="s">
        <v>570</v>
      </c>
      <c r="H1003" s="291">
        <f>SUM(H4:H1002)</f>
        <v>57442114.560000002</v>
      </c>
    </row>
    <row r="1004" spans="1:8" ht="20.25" customHeight="1"/>
    <row r="1006" spans="1:8">
      <c r="B1006" s="18"/>
    </row>
    <row r="1007" spans="1:8">
      <c r="B1007" s="18"/>
    </row>
    <row r="1008" spans="1:8">
      <c r="B1008" s="18"/>
    </row>
    <row r="1009" spans="2:2">
      <c r="B1009" s="18"/>
    </row>
    <row r="1010" spans="2:2">
      <c r="B1010" s="18"/>
    </row>
  </sheetData>
  <sheetProtection formatRows="0" autoFilter="0"/>
  <autoFilter ref="A3:H1003" xr:uid="{00000000-0009-0000-0000-000009000000}"/>
  <mergeCells count="2">
    <mergeCell ref="A1:H1"/>
    <mergeCell ref="A2:H2"/>
  </mergeCells>
  <conditionalFormatting sqref="A4:H1002">
    <cfRule type="expression" dxfId="2" priority="1">
      <formula>ISEVEN(ROW())</formula>
    </cfRule>
  </conditionalFormatting>
  <dataValidations count="2">
    <dataValidation type="list" allowBlank="1" showInputMessage="1" showErrorMessage="1" sqref="B4:B1002" xr:uid="{00000000-0002-0000-0900-000000000000}">
      <formula1>Gerais</formula1>
    </dataValidation>
    <dataValidation type="list" allowBlank="1" showInputMessage="1" showErrorMessage="1" sqref="F4:F1002" xr:uid="{00000000-0002-0000-0900-000001000000}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4.9989318521683403E-2"/>
    <pageSetUpPr fitToPage="1"/>
  </sheetPr>
  <dimension ref="A1:M204"/>
  <sheetViews>
    <sheetView zoomScaleNormal="100" zoomScaleSheetLayoutView="100" workbookViewId="0">
      <pane ySplit="3" topLeftCell="C112" activePane="bottomLeft" state="frozen"/>
      <selection pane="bottomLeft" activeCell="C112" sqref="C112"/>
      <selection activeCell="C112" sqref="C112"/>
    </sheetView>
  </sheetViews>
  <sheetFormatPr defaultColWidth="9.140625" defaultRowHeight="12.75"/>
  <cols>
    <col min="1" max="1" width="4.7109375" style="87" customWidth="1"/>
    <col min="2" max="2" width="18.28515625" style="87" customWidth="1"/>
    <col min="3" max="3" width="29.28515625" style="12" customWidth="1"/>
    <col min="4" max="4" width="12.85546875" style="87" bestFit="1" customWidth="1"/>
    <col min="5" max="6" width="10.140625" style="87" customWidth="1"/>
    <col min="7" max="7" width="36" style="88" customWidth="1"/>
    <col min="8" max="8" width="11.7109375" style="87" customWidth="1"/>
    <col min="9" max="9" width="23.7109375" style="151" hidden="1" customWidth="1"/>
    <col min="10" max="16384" width="9.140625" style="85"/>
  </cols>
  <sheetData>
    <row r="1" spans="1:9" ht="42.75" customHeight="1">
      <c r="A1" s="369" t="str">
        <f>Capa!A1</f>
        <v>Memória de Cálculo
Contrato de Gestão nº 12/2024 celebrado entre a Fundação Hospitalar do Estado de Minas Gerais - Fhemig e a Fundação de Assistência, Estudo e Pesquisa de Uberlândia - Faepu</v>
      </c>
      <c r="B1" s="369"/>
      <c r="C1" s="369"/>
      <c r="D1" s="369"/>
      <c r="E1" s="369"/>
      <c r="F1" s="369"/>
      <c r="G1" s="369"/>
      <c r="H1" s="369"/>
    </row>
    <row r="2" spans="1:9" ht="23.25" customHeight="1" thickBot="1">
      <c r="A2" s="385" t="s">
        <v>571</v>
      </c>
      <c r="B2" s="385"/>
      <c r="C2" s="385"/>
      <c r="D2" s="385"/>
      <c r="E2" s="385"/>
      <c r="F2" s="385"/>
      <c r="G2" s="385"/>
      <c r="H2" s="385"/>
    </row>
    <row r="3" spans="1:9" ht="43.5" customHeight="1" thickBot="1">
      <c r="A3" s="317" t="s">
        <v>506</v>
      </c>
      <c r="B3" s="317" t="s">
        <v>572</v>
      </c>
      <c r="C3" s="317" t="s">
        <v>473</v>
      </c>
      <c r="D3" s="317" t="s">
        <v>364</v>
      </c>
      <c r="E3" s="317" t="s">
        <v>507</v>
      </c>
      <c r="F3" s="317" t="s">
        <v>508</v>
      </c>
      <c r="G3" s="317" t="s">
        <v>509</v>
      </c>
      <c r="H3" s="317" t="s">
        <v>510</v>
      </c>
      <c r="I3" s="318" t="s">
        <v>572</v>
      </c>
    </row>
    <row r="4" spans="1:9" ht="22.5">
      <c r="A4" s="89">
        <v>1</v>
      </c>
      <c r="B4" s="89" t="s">
        <v>124</v>
      </c>
      <c r="C4" s="90" t="s">
        <v>244</v>
      </c>
      <c r="D4" s="78">
        <v>84256</v>
      </c>
      <c r="E4" s="163">
        <v>46143</v>
      </c>
      <c r="F4" s="163">
        <v>46143</v>
      </c>
      <c r="G4" s="91" t="s">
        <v>573</v>
      </c>
      <c r="H4" s="129">
        <f>IFERROR((DATEDIF(E4,F4,"M")+1)*D4,0)</f>
        <v>84256</v>
      </c>
      <c r="I4" s="152" t="str">
        <f>SUBSTITUTE(B4," ","_")</f>
        <v>Gastos_Gerais</v>
      </c>
    </row>
    <row r="5" spans="1:9">
      <c r="A5" s="89">
        <v>2</v>
      </c>
      <c r="B5" s="89"/>
      <c r="C5" s="90"/>
      <c r="D5" s="78"/>
      <c r="E5" s="163"/>
      <c r="F5" s="163"/>
      <c r="G5" s="91"/>
      <c r="H5" s="129">
        <f t="shared" ref="H5:H68" si="0">IFERROR((DATEDIF(E5,F5,"M")+1)*D5,0)</f>
        <v>0</v>
      </c>
      <c r="I5" s="152" t="str">
        <f t="shared" ref="I5:I68" si="1">SUBSTITUTE(B5," ","_")</f>
        <v/>
      </c>
    </row>
    <row r="6" spans="1:9">
      <c r="A6" s="89">
        <v>3</v>
      </c>
      <c r="B6" s="89"/>
      <c r="C6" s="90"/>
      <c r="D6" s="78"/>
      <c r="E6" s="163"/>
      <c r="F6" s="163"/>
      <c r="G6" s="91"/>
      <c r="H6" s="129">
        <f t="shared" si="0"/>
        <v>0</v>
      </c>
      <c r="I6" s="152" t="str">
        <f t="shared" si="1"/>
        <v/>
      </c>
    </row>
    <row r="7" spans="1:9">
      <c r="A7" s="89">
        <v>4</v>
      </c>
      <c r="B7" s="89"/>
      <c r="C7" s="90"/>
      <c r="D7" s="78"/>
      <c r="E7" s="163"/>
      <c r="F7" s="163"/>
      <c r="G7" s="91"/>
      <c r="H7" s="129">
        <f t="shared" si="0"/>
        <v>0</v>
      </c>
      <c r="I7" s="152" t="str">
        <f t="shared" si="1"/>
        <v/>
      </c>
    </row>
    <row r="8" spans="1:9">
      <c r="A8" s="89">
        <v>5</v>
      </c>
      <c r="B8" s="89"/>
      <c r="C8" s="90"/>
      <c r="D8" s="78"/>
      <c r="E8" s="163"/>
      <c r="F8" s="163"/>
      <c r="G8" s="91"/>
      <c r="H8" s="129">
        <f t="shared" si="0"/>
        <v>0</v>
      </c>
      <c r="I8" s="152" t="str">
        <f t="shared" si="1"/>
        <v/>
      </c>
    </row>
    <row r="9" spans="1:9">
      <c r="A9" s="89">
        <v>6</v>
      </c>
      <c r="B9" s="89"/>
      <c r="C9" s="90"/>
      <c r="D9" s="78"/>
      <c r="E9" s="163"/>
      <c r="F9" s="163"/>
      <c r="G9" s="91"/>
      <c r="H9" s="129">
        <f t="shared" si="0"/>
        <v>0</v>
      </c>
      <c r="I9" s="152" t="str">
        <f t="shared" si="1"/>
        <v/>
      </c>
    </row>
    <row r="10" spans="1:9">
      <c r="A10" s="89">
        <v>7</v>
      </c>
      <c r="B10" s="89"/>
      <c r="C10" s="90"/>
      <c r="D10" s="78"/>
      <c r="E10" s="163"/>
      <c r="F10" s="163"/>
      <c r="G10" s="91"/>
      <c r="H10" s="129">
        <f t="shared" si="0"/>
        <v>0</v>
      </c>
      <c r="I10" s="152" t="str">
        <f t="shared" si="1"/>
        <v/>
      </c>
    </row>
    <row r="11" spans="1:9">
      <c r="A11" s="89">
        <v>8</v>
      </c>
      <c r="B11" s="89"/>
      <c r="C11" s="90"/>
      <c r="D11" s="78"/>
      <c r="E11" s="163"/>
      <c r="F11" s="163"/>
      <c r="G11" s="91"/>
      <c r="H11" s="129">
        <f t="shared" si="0"/>
        <v>0</v>
      </c>
      <c r="I11" s="152" t="str">
        <f t="shared" si="1"/>
        <v/>
      </c>
    </row>
    <row r="12" spans="1:9">
      <c r="A12" s="89">
        <v>9</v>
      </c>
      <c r="B12" s="89"/>
      <c r="C12" s="90"/>
      <c r="D12" s="78"/>
      <c r="E12" s="163"/>
      <c r="F12" s="163"/>
      <c r="G12" s="91"/>
      <c r="H12" s="129">
        <f t="shared" si="0"/>
        <v>0</v>
      </c>
      <c r="I12" s="152" t="str">
        <f t="shared" si="1"/>
        <v/>
      </c>
    </row>
    <row r="13" spans="1:9">
      <c r="A13" s="89">
        <v>10</v>
      </c>
      <c r="B13" s="89"/>
      <c r="C13" s="90"/>
      <c r="D13" s="78"/>
      <c r="E13" s="163"/>
      <c r="F13" s="163"/>
      <c r="G13" s="91"/>
      <c r="H13" s="129">
        <f t="shared" si="0"/>
        <v>0</v>
      </c>
      <c r="I13" s="152" t="str">
        <f t="shared" si="1"/>
        <v/>
      </c>
    </row>
    <row r="14" spans="1:9">
      <c r="A14" s="89">
        <v>11</v>
      </c>
      <c r="B14" s="89"/>
      <c r="C14" s="90"/>
      <c r="D14" s="78"/>
      <c r="E14" s="163"/>
      <c r="F14" s="163"/>
      <c r="G14" s="91"/>
      <c r="H14" s="129">
        <f t="shared" si="0"/>
        <v>0</v>
      </c>
      <c r="I14" s="152" t="str">
        <f t="shared" si="1"/>
        <v/>
      </c>
    </row>
    <row r="15" spans="1:9">
      <c r="A15" s="89">
        <v>12</v>
      </c>
      <c r="B15" s="89"/>
      <c r="C15" s="90"/>
      <c r="D15" s="78"/>
      <c r="E15" s="163"/>
      <c r="F15" s="163"/>
      <c r="G15" s="91"/>
      <c r="H15" s="129">
        <f t="shared" si="0"/>
        <v>0</v>
      </c>
      <c r="I15" s="152" t="str">
        <f t="shared" si="1"/>
        <v/>
      </c>
    </row>
    <row r="16" spans="1:9">
      <c r="A16" s="89">
        <v>13</v>
      </c>
      <c r="B16" s="89"/>
      <c r="C16" s="90"/>
      <c r="D16" s="78"/>
      <c r="E16" s="163"/>
      <c r="F16" s="163"/>
      <c r="G16" s="91"/>
      <c r="H16" s="129">
        <f t="shared" si="0"/>
        <v>0</v>
      </c>
      <c r="I16" s="152" t="str">
        <f t="shared" si="1"/>
        <v/>
      </c>
    </row>
    <row r="17" spans="1:13">
      <c r="A17" s="89">
        <v>14</v>
      </c>
      <c r="B17" s="89"/>
      <c r="C17" s="90"/>
      <c r="D17" s="78"/>
      <c r="E17" s="163"/>
      <c r="F17" s="163"/>
      <c r="G17" s="91"/>
      <c r="H17" s="129">
        <f t="shared" si="0"/>
        <v>0</v>
      </c>
      <c r="I17" s="152" t="str">
        <f t="shared" si="1"/>
        <v/>
      </c>
    </row>
    <row r="18" spans="1:13">
      <c r="A18" s="89">
        <v>15</v>
      </c>
      <c r="B18" s="89"/>
      <c r="C18" s="90"/>
      <c r="D18" s="78"/>
      <c r="E18" s="163"/>
      <c r="F18" s="163"/>
      <c r="G18" s="91"/>
      <c r="H18" s="129">
        <f t="shared" si="0"/>
        <v>0</v>
      </c>
      <c r="I18" s="152" t="str">
        <f t="shared" si="1"/>
        <v/>
      </c>
    </row>
    <row r="19" spans="1:13">
      <c r="A19" s="89">
        <v>16</v>
      </c>
      <c r="B19" s="89"/>
      <c r="C19" s="90"/>
      <c r="D19" s="78"/>
      <c r="E19" s="163"/>
      <c r="F19" s="163"/>
      <c r="G19" s="91"/>
      <c r="H19" s="129">
        <f t="shared" si="0"/>
        <v>0</v>
      </c>
      <c r="I19" s="152" t="str">
        <f t="shared" si="1"/>
        <v/>
      </c>
    </row>
    <row r="20" spans="1:13">
      <c r="A20" s="89">
        <v>17</v>
      </c>
      <c r="B20" s="89"/>
      <c r="C20" s="90"/>
      <c r="D20" s="78"/>
      <c r="E20" s="163"/>
      <c r="F20" s="163"/>
      <c r="G20" s="91"/>
      <c r="H20" s="129">
        <f t="shared" si="0"/>
        <v>0</v>
      </c>
      <c r="I20" s="152" t="str">
        <f t="shared" si="1"/>
        <v/>
      </c>
    </row>
    <row r="21" spans="1:13">
      <c r="A21" s="89">
        <v>18</v>
      </c>
      <c r="B21" s="89"/>
      <c r="C21" s="90"/>
      <c r="D21" s="78"/>
      <c r="E21" s="163"/>
      <c r="F21" s="163"/>
      <c r="G21" s="91"/>
      <c r="H21" s="129">
        <f t="shared" si="0"/>
        <v>0</v>
      </c>
      <c r="I21" s="152" t="str">
        <f t="shared" si="1"/>
        <v/>
      </c>
    </row>
    <row r="22" spans="1:13">
      <c r="A22" s="89">
        <v>19</v>
      </c>
      <c r="B22" s="89"/>
      <c r="C22" s="90"/>
      <c r="D22" s="78"/>
      <c r="E22" s="163"/>
      <c r="F22" s="163"/>
      <c r="G22" s="91"/>
      <c r="H22" s="129">
        <f t="shared" si="0"/>
        <v>0</v>
      </c>
      <c r="I22" s="152" t="str">
        <f t="shared" si="1"/>
        <v/>
      </c>
    </row>
    <row r="23" spans="1:13">
      <c r="A23" s="89">
        <v>20</v>
      </c>
      <c r="B23" s="89"/>
      <c r="C23" s="90"/>
      <c r="D23" s="78"/>
      <c r="E23" s="163"/>
      <c r="F23" s="163"/>
      <c r="G23" s="91"/>
      <c r="H23" s="129">
        <f t="shared" si="0"/>
        <v>0</v>
      </c>
      <c r="I23" s="152" t="str">
        <f t="shared" si="1"/>
        <v/>
      </c>
    </row>
    <row r="24" spans="1:13">
      <c r="A24" s="89">
        <v>21</v>
      </c>
      <c r="B24" s="89"/>
      <c r="C24" s="90"/>
      <c r="D24" s="78"/>
      <c r="E24" s="163"/>
      <c r="F24" s="163"/>
      <c r="G24" s="91"/>
      <c r="H24" s="129">
        <f t="shared" si="0"/>
        <v>0</v>
      </c>
      <c r="I24" s="152" t="str">
        <f t="shared" si="1"/>
        <v/>
      </c>
    </row>
    <row r="25" spans="1:13">
      <c r="A25" s="89">
        <v>22</v>
      </c>
      <c r="B25" s="89"/>
      <c r="C25" s="90"/>
      <c r="D25" s="78"/>
      <c r="E25" s="163"/>
      <c r="F25" s="163"/>
      <c r="G25" s="91"/>
      <c r="H25" s="129">
        <f t="shared" si="0"/>
        <v>0</v>
      </c>
      <c r="I25" s="152" t="str">
        <f t="shared" si="1"/>
        <v/>
      </c>
    </row>
    <row r="26" spans="1:13">
      <c r="A26" s="89">
        <v>23</v>
      </c>
      <c r="B26" s="89"/>
      <c r="C26" s="90"/>
      <c r="D26" s="78"/>
      <c r="E26" s="163"/>
      <c r="F26" s="163"/>
      <c r="G26" s="91"/>
      <c r="H26" s="129">
        <f t="shared" si="0"/>
        <v>0</v>
      </c>
      <c r="I26" s="152" t="str">
        <f t="shared" si="1"/>
        <v/>
      </c>
    </row>
    <row r="27" spans="1:13">
      <c r="A27" s="89">
        <v>24</v>
      </c>
      <c r="B27" s="89"/>
      <c r="C27" s="90"/>
      <c r="D27" s="78"/>
      <c r="E27" s="163"/>
      <c r="F27" s="163"/>
      <c r="G27" s="91"/>
      <c r="H27" s="129">
        <f t="shared" si="0"/>
        <v>0</v>
      </c>
      <c r="I27" s="152" t="str">
        <f t="shared" si="1"/>
        <v/>
      </c>
    </row>
    <row r="28" spans="1:13">
      <c r="A28" s="89">
        <v>25</v>
      </c>
      <c r="B28" s="89"/>
      <c r="C28" s="90"/>
      <c r="D28" s="78"/>
      <c r="E28" s="163"/>
      <c r="F28" s="163"/>
      <c r="G28" s="91"/>
      <c r="H28" s="129">
        <f t="shared" si="0"/>
        <v>0</v>
      </c>
      <c r="I28" s="152" t="str">
        <f t="shared" si="1"/>
        <v/>
      </c>
    </row>
    <row r="29" spans="1:13">
      <c r="A29" s="89">
        <v>26</v>
      </c>
      <c r="B29" s="89"/>
      <c r="C29" s="90"/>
      <c r="D29" s="78"/>
      <c r="E29" s="163"/>
      <c r="F29" s="163"/>
      <c r="G29" s="91"/>
      <c r="H29" s="129">
        <f t="shared" si="0"/>
        <v>0</v>
      </c>
      <c r="I29" s="152" t="str">
        <f t="shared" si="1"/>
        <v/>
      </c>
    </row>
    <row r="30" spans="1:13">
      <c r="A30" s="89">
        <v>27</v>
      </c>
      <c r="B30" s="89"/>
      <c r="C30" s="90"/>
      <c r="D30" s="78"/>
      <c r="E30" s="163"/>
      <c r="F30" s="163"/>
      <c r="G30" s="91"/>
      <c r="H30" s="129">
        <f t="shared" si="0"/>
        <v>0</v>
      </c>
      <c r="I30" s="152" t="str">
        <f t="shared" si="1"/>
        <v/>
      </c>
    </row>
    <row r="31" spans="1:13">
      <c r="A31" s="89">
        <v>28</v>
      </c>
      <c r="B31" s="89"/>
      <c r="C31" s="90"/>
      <c r="D31" s="78"/>
      <c r="E31" s="163"/>
      <c r="F31" s="163"/>
      <c r="G31" s="91"/>
      <c r="H31" s="129">
        <f t="shared" si="0"/>
        <v>0</v>
      </c>
      <c r="I31" s="152" t="str">
        <f t="shared" si="1"/>
        <v/>
      </c>
      <c r="M31" s="135"/>
    </row>
    <row r="32" spans="1:13">
      <c r="A32" s="89">
        <v>29</v>
      </c>
      <c r="B32" s="89"/>
      <c r="C32" s="90"/>
      <c r="D32" s="78"/>
      <c r="E32" s="163"/>
      <c r="F32" s="163"/>
      <c r="G32" s="91"/>
      <c r="H32" s="129">
        <f t="shared" si="0"/>
        <v>0</v>
      </c>
      <c r="I32" s="152" t="str">
        <f t="shared" si="1"/>
        <v/>
      </c>
    </row>
    <row r="33" spans="1:9">
      <c r="A33" s="89">
        <v>30</v>
      </c>
      <c r="B33" s="89"/>
      <c r="C33" s="90"/>
      <c r="D33" s="78"/>
      <c r="E33" s="163"/>
      <c r="F33" s="163"/>
      <c r="G33" s="91"/>
      <c r="H33" s="129">
        <f t="shared" si="0"/>
        <v>0</v>
      </c>
      <c r="I33" s="152" t="str">
        <f t="shared" si="1"/>
        <v/>
      </c>
    </row>
    <row r="34" spans="1:9">
      <c r="A34" s="89">
        <v>31</v>
      </c>
      <c r="B34" s="89"/>
      <c r="C34" s="90"/>
      <c r="D34" s="78"/>
      <c r="E34" s="163"/>
      <c r="F34" s="163"/>
      <c r="G34" s="91"/>
      <c r="H34" s="129">
        <f t="shared" si="0"/>
        <v>0</v>
      </c>
      <c r="I34" s="152" t="str">
        <f t="shared" si="1"/>
        <v/>
      </c>
    </row>
    <row r="35" spans="1:9">
      <c r="A35" s="89">
        <v>32</v>
      </c>
      <c r="B35" s="89"/>
      <c r="C35" s="90"/>
      <c r="D35" s="78"/>
      <c r="E35" s="163"/>
      <c r="F35" s="163"/>
      <c r="G35" s="91"/>
      <c r="H35" s="129">
        <f t="shared" si="0"/>
        <v>0</v>
      </c>
      <c r="I35" s="152" t="str">
        <f t="shared" si="1"/>
        <v/>
      </c>
    </row>
    <row r="36" spans="1:9">
      <c r="A36" s="89">
        <v>33</v>
      </c>
      <c r="B36" s="89"/>
      <c r="C36" s="90"/>
      <c r="D36" s="78"/>
      <c r="E36" s="163"/>
      <c r="F36" s="163"/>
      <c r="G36" s="91"/>
      <c r="H36" s="129">
        <f t="shared" si="0"/>
        <v>0</v>
      </c>
      <c r="I36" s="152" t="str">
        <f t="shared" si="1"/>
        <v/>
      </c>
    </row>
    <row r="37" spans="1:9">
      <c r="A37" s="89">
        <v>34</v>
      </c>
      <c r="B37" s="89"/>
      <c r="C37" s="90"/>
      <c r="D37" s="78"/>
      <c r="E37" s="163"/>
      <c r="F37" s="163"/>
      <c r="G37" s="91"/>
      <c r="H37" s="129">
        <f t="shared" si="0"/>
        <v>0</v>
      </c>
      <c r="I37" s="152" t="str">
        <f t="shared" si="1"/>
        <v/>
      </c>
    </row>
    <row r="38" spans="1:9">
      <c r="A38" s="89">
        <v>35</v>
      </c>
      <c r="B38" s="89"/>
      <c r="C38" s="90"/>
      <c r="D38" s="78"/>
      <c r="E38" s="163"/>
      <c r="F38" s="163"/>
      <c r="G38" s="91"/>
      <c r="H38" s="129">
        <f t="shared" si="0"/>
        <v>0</v>
      </c>
      <c r="I38" s="152" t="str">
        <f t="shared" si="1"/>
        <v/>
      </c>
    </row>
    <row r="39" spans="1:9">
      <c r="A39" s="89">
        <v>36</v>
      </c>
      <c r="B39" s="89"/>
      <c r="C39" s="90"/>
      <c r="D39" s="78"/>
      <c r="E39" s="163"/>
      <c r="F39" s="163"/>
      <c r="G39" s="91"/>
      <c r="H39" s="129">
        <f t="shared" si="0"/>
        <v>0</v>
      </c>
      <c r="I39" s="152" t="str">
        <f t="shared" si="1"/>
        <v/>
      </c>
    </row>
    <row r="40" spans="1:9">
      <c r="A40" s="89">
        <v>37</v>
      </c>
      <c r="B40" s="89"/>
      <c r="C40" s="90"/>
      <c r="D40" s="78"/>
      <c r="E40" s="163"/>
      <c r="F40" s="163"/>
      <c r="G40" s="91"/>
      <c r="H40" s="129">
        <f t="shared" si="0"/>
        <v>0</v>
      </c>
      <c r="I40" s="152" t="str">
        <f t="shared" si="1"/>
        <v/>
      </c>
    </row>
    <row r="41" spans="1:9">
      <c r="A41" s="89">
        <v>38</v>
      </c>
      <c r="B41" s="89"/>
      <c r="C41" s="90"/>
      <c r="D41" s="78"/>
      <c r="E41" s="163"/>
      <c r="F41" s="163"/>
      <c r="G41" s="91"/>
      <c r="H41" s="129">
        <f t="shared" si="0"/>
        <v>0</v>
      </c>
      <c r="I41" s="152" t="str">
        <f t="shared" si="1"/>
        <v/>
      </c>
    </row>
    <row r="42" spans="1:9">
      <c r="A42" s="89">
        <v>39</v>
      </c>
      <c r="B42" s="89"/>
      <c r="C42" s="90"/>
      <c r="D42" s="78"/>
      <c r="E42" s="163"/>
      <c r="F42" s="163"/>
      <c r="G42" s="91"/>
      <c r="H42" s="129">
        <f t="shared" si="0"/>
        <v>0</v>
      </c>
      <c r="I42" s="152" t="str">
        <f t="shared" si="1"/>
        <v/>
      </c>
    </row>
    <row r="43" spans="1:9">
      <c r="A43" s="89">
        <v>40</v>
      </c>
      <c r="B43" s="89"/>
      <c r="C43" s="90"/>
      <c r="D43" s="78"/>
      <c r="E43" s="163"/>
      <c r="F43" s="163"/>
      <c r="G43" s="91"/>
      <c r="H43" s="129">
        <f t="shared" si="0"/>
        <v>0</v>
      </c>
      <c r="I43" s="152" t="str">
        <f t="shared" si="1"/>
        <v/>
      </c>
    </row>
    <row r="44" spans="1:9">
      <c r="A44" s="89">
        <v>41</v>
      </c>
      <c r="B44" s="89"/>
      <c r="C44" s="90"/>
      <c r="D44" s="78"/>
      <c r="E44" s="163"/>
      <c r="F44" s="163"/>
      <c r="G44" s="91"/>
      <c r="H44" s="129">
        <f t="shared" si="0"/>
        <v>0</v>
      </c>
      <c r="I44" s="152" t="str">
        <f t="shared" si="1"/>
        <v/>
      </c>
    </row>
    <row r="45" spans="1:9">
      <c r="A45" s="89">
        <v>42</v>
      </c>
      <c r="B45" s="89"/>
      <c r="C45" s="90"/>
      <c r="D45" s="78"/>
      <c r="E45" s="163"/>
      <c r="F45" s="163"/>
      <c r="G45" s="91"/>
      <c r="H45" s="129">
        <f t="shared" si="0"/>
        <v>0</v>
      </c>
      <c r="I45" s="152" t="str">
        <f t="shared" si="1"/>
        <v/>
      </c>
    </row>
    <row r="46" spans="1:9">
      <c r="A46" s="89">
        <v>43</v>
      </c>
      <c r="B46" s="89"/>
      <c r="C46" s="90"/>
      <c r="D46" s="78"/>
      <c r="E46" s="163"/>
      <c r="F46" s="163"/>
      <c r="G46" s="91"/>
      <c r="H46" s="129">
        <f t="shared" si="0"/>
        <v>0</v>
      </c>
      <c r="I46" s="152" t="str">
        <f t="shared" si="1"/>
        <v/>
      </c>
    </row>
    <row r="47" spans="1:9">
      <c r="A47" s="89">
        <v>44</v>
      </c>
      <c r="B47" s="89"/>
      <c r="C47" s="90"/>
      <c r="D47" s="78"/>
      <c r="E47" s="163"/>
      <c r="F47" s="163"/>
      <c r="G47" s="91"/>
      <c r="H47" s="129">
        <f t="shared" si="0"/>
        <v>0</v>
      </c>
      <c r="I47" s="152" t="str">
        <f t="shared" si="1"/>
        <v/>
      </c>
    </row>
    <row r="48" spans="1:9">
      <c r="A48" s="89">
        <v>45</v>
      </c>
      <c r="B48" s="89"/>
      <c r="C48" s="90"/>
      <c r="D48" s="78"/>
      <c r="E48" s="163"/>
      <c r="F48" s="163"/>
      <c r="G48" s="91"/>
      <c r="H48" s="129">
        <f t="shared" si="0"/>
        <v>0</v>
      </c>
      <c r="I48" s="152" t="str">
        <f t="shared" si="1"/>
        <v/>
      </c>
    </row>
    <row r="49" spans="1:9">
      <c r="A49" s="89">
        <v>46</v>
      </c>
      <c r="B49" s="89"/>
      <c r="C49" s="90"/>
      <c r="D49" s="78"/>
      <c r="E49" s="163"/>
      <c r="F49" s="163"/>
      <c r="G49" s="91"/>
      <c r="H49" s="129">
        <f t="shared" si="0"/>
        <v>0</v>
      </c>
      <c r="I49" s="152" t="str">
        <f t="shared" si="1"/>
        <v/>
      </c>
    </row>
    <row r="50" spans="1:9">
      <c r="A50" s="89">
        <v>47</v>
      </c>
      <c r="B50" s="89"/>
      <c r="C50" s="90"/>
      <c r="D50" s="78"/>
      <c r="E50" s="163"/>
      <c r="F50" s="163"/>
      <c r="G50" s="91"/>
      <c r="H50" s="129">
        <f t="shared" si="0"/>
        <v>0</v>
      </c>
      <c r="I50" s="152" t="str">
        <f t="shared" si="1"/>
        <v/>
      </c>
    </row>
    <row r="51" spans="1:9">
      <c r="A51" s="89">
        <v>48</v>
      </c>
      <c r="B51" s="89"/>
      <c r="C51" s="90"/>
      <c r="D51" s="78"/>
      <c r="E51" s="163"/>
      <c r="F51" s="163"/>
      <c r="G51" s="91"/>
      <c r="H51" s="129">
        <f t="shared" si="0"/>
        <v>0</v>
      </c>
      <c r="I51" s="152" t="str">
        <f t="shared" si="1"/>
        <v/>
      </c>
    </row>
    <row r="52" spans="1:9">
      <c r="A52" s="89">
        <v>49</v>
      </c>
      <c r="B52" s="89"/>
      <c r="C52" s="90"/>
      <c r="D52" s="78"/>
      <c r="E52" s="163"/>
      <c r="F52" s="163"/>
      <c r="G52" s="91"/>
      <c r="H52" s="129">
        <f t="shared" si="0"/>
        <v>0</v>
      </c>
      <c r="I52" s="152" t="str">
        <f t="shared" si="1"/>
        <v/>
      </c>
    </row>
    <row r="53" spans="1:9">
      <c r="A53" s="89">
        <v>50</v>
      </c>
      <c r="B53" s="89"/>
      <c r="C53" s="90"/>
      <c r="D53" s="78"/>
      <c r="E53" s="163"/>
      <c r="F53" s="163"/>
      <c r="G53" s="91"/>
      <c r="H53" s="129">
        <f t="shared" si="0"/>
        <v>0</v>
      </c>
      <c r="I53" s="152" t="str">
        <f t="shared" si="1"/>
        <v/>
      </c>
    </row>
    <row r="54" spans="1:9">
      <c r="A54" s="89">
        <v>51</v>
      </c>
      <c r="B54" s="89"/>
      <c r="C54" s="90"/>
      <c r="D54" s="78"/>
      <c r="E54" s="163"/>
      <c r="F54" s="163"/>
      <c r="G54" s="91"/>
      <c r="H54" s="129">
        <f t="shared" si="0"/>
        <v>0</v>
      </c>
      <c r="I54" s="152" t="str">
        <f t="shared" si="1"/>
        <v/>
      </c>
    </row>
    <row r="55" spans="1:9">
      <c r="A55" s="89">
        <v>52</v>
      </c>
      <c r="B55" s="89"/>
      <c r="C55" s="90"/>
      <c r="D55" s="78"/>
      <c r="E55" s="163"/>
      <c r="F55" s="163"/>
      <c r="G55" s="91"/>
      <c r="H55" s="129">
        <f t="shared" si="0"/>
        <v>0</v>
      </c>
      <c r="I55" s="152" t="str">
        <f t="shared" si="1"/>
        <v/>
      </c>
    </row>
    <row r="56" spans="1:9">
      <c r="A56" s="89">
        <v>53</v>
      </c>
      <c r="B56" s="89"/>
      <c r="C56" s="90"/>
      <c r="D56" s="78"/>
      <c r="E56" s="163"/>
      <c r="F56" s="163"/>
      <c r="G56" s="91"/>
      <c r="H56" s="129">
        <f t="shared" si="0"/>
        <v>0</v>
      </c>
      <c r="I56" s="152" t="str">
        <f t="shared" si="1"/>
        <v/>
      </c>
    </row>
    <row r="57" spans="1:9">
      <c r="A57" s="89">
        <v>54</v>
      </c>
      <c r="B57" s="89"/>
      <c r="C57" s="90"/>
      <c r="D57" s="78"/>
      <c r="E57" s="163"/>
      <c r="F57" s="163"/>
      <c r="G57" s="91"/>
      <c r="H57" s="129">
        <f t="shared" si="0"/>
        <v>0</v>
      </c>
      <c r="I57" s="152" t="str">
        <f t="shared" si="1"/>
        <v/>
      </c>
    </row>
    <row r="58" spans="1:9">
      <c r="A58" s="89">
        <v>55</v>
      </c>
      <c r="B58" s="89"/>
      <c r="C58" s="90"/>
      <c r="D58" s="78"/>
      <c r="E58" s="163"/>
      <c r="F58" s="163"/>
      <c r="G58" s="91"/>
      <c r="H58" s="129">
        <f t="shared" si="0"/>
        <v>0</v>
      </c>
      <c r="I58" s="152" t="str">
        <f t="shared" si="1"/>
        <v/>
      </c>
    </row>
    <row r="59" spans="1:9">
      <c r="A59" s="89">
        <v>56</v>
      </c>
      <c r="B59" s="89"/>
      <c r="C59" s="90"/>
      <c r="D59" s="78"/>
      <c r="E59" s="163"/>
      <c r="F59" s="163"/>
      <c r="G59" s="91"/>
      <c r="H59" s="129">
        <f t="shared" si="0"/>
        <v>0</v>
      </c>
      <c r="I59" s="152" t="str">
        <f t="shared" si="1"/>
        <v/>
      </c>
    </row>
    <row r="60" spans="1:9">
      <c r="A60" s="89">
        <v>57</v>
      </c>
      <c r="B60" s="89"/>
      <c r="C60" s="90"/>
      <c r="D60" s="78"/>
      <c r="E60" s="163"/>
      <c r="F60" s="163"/>
      <c r="G60" s="91"/>
      <c r="H60" s="129">
        <f t="shared" si="0"/>
        <v>0</v>
      </c>
      <c r="I60" s="152" t="str">
        <f t="shared" si="1"/>
        <v/>
      </c>
    </row>
    <row r="61" spans="1:9">
      <c r="A61" s="89">
        <v>58</v>
      </c>
      <c r="B61" s="89"/>
      <c r="C61" s="90"/>
      <c r="D61" s="78"/>
      <c r="E61" s="163"/>
      <c r="F61" s="163"/>
      <c r="G61" s="91"/>
      <c r="H61" s="129">
        <f t="shared" si="0"/>
        <v>0</v>
      </c>
      <c r="I61" s="152" t="str">
        <f t="shared" si="1"/>
        <v/>
      </c>
    </row>
    <row r="62" spans="1:9">
      <c r="A62" s="89">
        <v>59</v>
      </c>
      <c r="B62" s="89"/>
      <c r="C62" s="90"/>
      <c r="D62" s="78"/>
      <c r="E62" s="163"/>
      <c r="F62" s="163"/>
      <c r="G62" s="91"/>
      <c r="H62" s="129">
        <f t="shared" si="0"/>
        <v>0</v>
      </c>
      <c r="I62" s="152" t="str">
        <f t="shared" si="1"/>
        <v/>
      </c>
    </row>
    <row r="63" spans="1:9">
      <c r="A63" s="89">
        <v>60</v>
      </c>
      <c r="B63" s="89"/>
      <c r="C63" s="90"/>
      <c r="D63" s="78"/>
      <c r="E63" s="163"/>
      <c r="F63" s="163"/>
      <c r="G63" s="91"/>
      <c r="H63" s="129">
        <f t="shared" si="0"/>
        <v>0</v>
      </c>
      <c r="I63" s="152" t="str">
        <f t="shared" si="1"/>
        <v/>
      </c>
    </row>
    <row r="64" spans="1:9">
      <c r="A64" s="89">
        <v>61</v>
      </c>
      <c r="B64" s="89"/>
      <c r="C64" s="90"/>
      <c r="D64" s="78"/>
      <c r="E64" s="163"/>
      <c r="F64" s="163"/>
      <c r="G64" s="91"/>
      <c r="H64" s="129">
        <f t="shared" si="0"/>
        <v>0</v>
      </c>
      <c r="I64" s="152" t="str">
        <f t="shared" si="1"/>
        <v/>
      </c>
    </row>
    <row r="65" spans="1:9">
      <c r="A65" s="89">
        <v>62</v>
      </c>
      <c r="B65" s="89"/>
      <c r="C65" s="90"/>
      <c r="D65" s="78"/>
      <c r="E65" s="163"/>
      <c r="F65" s="163"/>
      <c r="G65" s="91"/>
      <c r="H65" s="129">
        <f t="shared" si="0"/>
        <v>0</v>
      </c>
      <c r="I65" s="152" t="str">
        <f t="shared" si="1"/>
        <v/>
      </c>
    </row>
    <row r="66" spans="1:9">
      <c r="A66" s="89">
        <v>63</v>
      </c>
      <c r="B66" s="89"/>
      <c r="C66" s="90"/>
      <c r="D66" s="78"/>
      <c r="E66" s="163"/>
      <c r="F66" s="163"/>
      <c r="G66" s="91"/>
      <c r="H66" s="129">
        <f t="shared" si="0"/>
        <v>0</v>
      </c>
      <c r="I66" s="152" t="str">
        <f t="shared" si="1"/>
        <v/>
      </c>
    </row>
    <row r="67" spans="1:9">
      <c r="A67" s="89">
        <v>64</v>
      </c>
      <c r="B67" s="89"/>
      <c r="C67" s="90"/>
      <c r="D67" s="78"/>
      <c r="E67" s="163"/>
      <c r="F67" s="163"/>
      <c r="G67" s="91"/>
      <c r="H67" s="129">
        <f t="shared" si="0"/>
        <v>0</v>
      </c>
      <c r="I67" s="152" t="str">
        <f t="shared" si="1"/>
        <v/>
      </c>
    </row>
    <row r="68" spans="1:9">
      <c r="A68" s="89">
        <v>65</v>
      </c>
      <c r="B68" s="89"/>
      <c r="C68" s="90"/>
      <c r="D68" s="78"/>
      <c r="E68" s="163"/>
      <c r="F68" s="163"/>
      <c r="G68" s="91"/>
      <c r="H68" s="129">
        <f t="shared" si="0"/>
        <v>0</v>
      </c>
      <c r="I68" s="152" t="str">
        <f t="shared" si="1"/>
        <v/>
      </c>
    </row>
    <row r="69" spans="1:9">
      <c r="A69" s="89">
        <v>66</v>
      </c>
      <c r="B69" s="89"/>
      <c r="C69" s="90"/>
      <c r="D69" s="78"/>
      <c r="E69" s="163"/>
      <c r="F69" s="163"/>
      <c r="G69" s="91"/>
      <c r="H69" s="129">
        <f t="shared" ref="H69:H132" si="2">IFERROR((DATEDIF(E69,F69,"M")+1)*D69,0)</f>
        <v>0</v>
      </c>
      <c r="I69" s="152" t="str">
        <f t="shared" ref="I69:I132" si="3">SUBSTITUTE(B69," ","_")</f>
        <v/>
      </c>
    </row>
    <row r="70" spans="1:9">
      <c r="A70" s="89">
        <v>67</v>
      </c>
      <c r="B70" s="89"/>
      <c r="C70" s="90"/>
      <c r="D70" s="78"/>
      <c r="E70" s="163"/>
      <c r="F70" s="163"/>
      <c r="G70" s="91"/>
      <c r="H70" s="129">
        <f t="shared" si="2"/>
        <v>0</v>
      </c>
      <c r="I70" s="152" t="str">
        <f t="shared" si="3"/>
        <v/>
      </c>
    </row>
    <row r="71" spans="1:9">
      <c r="A71" s="89">
        <v>68</v>
      </c>
      <c r="B71" s="89"/>
      <c r="C71" s="90"/>
      <c r="D71" s="78"/>
      <c r="E71" s="163"/>
      <c r="F71" s="163"/>
      <c r="G71" s="91"/>
      <c r="H71" s="129">
        <f t="shared" si="2"/>
        <v>0</v>
      </c>
      <c r="I71" s="152" t="str">
        <f t="shared" si="3"/>
        <v/>
      </c>
    </row>
    <row r="72" spans="1:9">
      <c r="A72" s="89">
        <v>69</v>
      </c>
      <c r="B72" s="89"/>
      <c r="C72" s="90"/>
      <c r="D72" s="78"/>
      <c r="E72" s="163"/>
      <c r="F72" s="163"/>
      <c r="G72" s="91"/>
      <c r="H72" s="129">
        <f t="shared" si="2"/>
        <v>0</v>
      </c>
      <c r="I72" s="152" t="str">
        <f t="shared" si="3"/>
        <v/>
      </c>
    </row>
    <row r="73" spans="1:9">
      <c r="A73" s="89">
        <v>70</v>
      </c>
      <c r="B73" s="89"/>
      <c r="C73" s="90"/>
      <c r="D73" s="78"/>
      <c r="E73" s="163"/>
      <c r="F73" s="163"/>
      <c r="G73" s="91"/>
      <c r="H73" s="129">
        <f t="shared" si="2"/>
        <v>0</v>
      </c>
      <c r="I73" s="152" t="str">
        <f t="shared" si="3"/>
        <v/>
      </c>
    </row>
    <row r="74" spans="1:9">
      <c r="A74" s="89">
        <v>71</v>
      </c>
      <c r="B74" s="89"/>
      <c r="C74" s="90"/>
      <c r="D74" s="78"/>
      <c r="E74" s="163"/>
      <c r="F74" s="163"/>
      <c r="G74" s="91"/>
      <c r="H74" s="129">
        <f t="shared" si="2"/>
        <v>0</v>
      </c>
      <c r="I74" s="152" t="str">
        <f t="shared" si="3"/>
        <v/>
      </c>
    </row>
    <row r="75" spans="1:9">
      <c r="A75" s="89">
        <v>72</v>
      </c>
      <c r="B75" s="89"/>
      <c r="C75" s="90"/>
      <c r="D75" s="78"/>
      <c r="E75" s="163"/>
      <c r="F75" s="163"/>
      <c r="G75" s="91"/>
      <c r="H75" s="129">
        <f t="shared" si="2"/>
        <v>0</v>
      </c>
      <c r="I75" s="152" t="str">
        <f t="shared" si="3"/>
        <v/>
      </c>
    </row>
    <row r="76" spans="1:9">
      <c r="A76" s="89">
        <v>73</v>
      </c>
      <c r="B76" s="89"/>
      <c r="C76" s="90"/>
      <c r="D76" s="78"/>
      <c r="E76" s="163"/>
      <c r="F76" s="163"/>
      <c r="G76" s="91"/>
      <c r="H76" s="129">
        <f t="shared" si="2"/>
        <v>0</v>
      </c>
      <c r="I76" s="152" t="str">
        <f t="shared" si="3"/>
        <v/>
      </c>
    </row>
    <row r="77" spans="1:9">
      <c r="A77" s="89">
        <v>74</v>
      </c>
      <c r="B77" s="89"/>
      <c r="C77" s="90"/>
      <c r="D77" s="78"/>
      <c r="E77" s="163"/>
      <c r="F77" s="163"/>
      <c r="G77" s="91"/>
      <c r="H77" s="129">
        <f t="shared" si="2"/>
        <v>0</v>
      </c>
      <c r="I77" s="152" t="str">
        <f t="shared" si="3"/>
        <v/>
      </c>
    </row>
    <row r="78" spans="1:9">
      <c r="A78" s="89">
        <v>75</v>
      </c>
      <c r="B78" s="89"/>
      <c r="C78" s="90"/>
      <c r="D78" s="78"/>
      <c r="E78" s="163"/>
      <c r="F78" s="163"/>
      <c r="G78" s="91"/>
      <c r="H78" s="129">
        <f t="shared" si="2"/>
        <v>0</v>
      </c>
      <c r="I78" s="152" t="str">
        <f t="shared" si="3"/>
        <v/>
      </c>
    </row>
    <row r="79" spans="1:9">
      <c r="A79" s="89">
        <v>76</v>
      </c>
      <c r="B79" s="89"/>
      <c r="C79" s="90"/>
      <c r="D79" s="78"/>
      <c r="E79" s="163"/>
      <c r="F79" s="163"/>
      <c r="G79" s="91"/>
      <c r="H79" s="129">
        <f t="shared" si="2"/>
        <v>0</v>
      </c>
      <c r="I79" s="152" t="str">
        <f t="shared" si="3"/>
        <v/>
      </c>
    </row>
    <row r="80" spans="1:9">
      <c r="A80" s="89">
        <v>77</v>
      </c>
      <c r="B80" s="89"/>
      <c r="C80" s="90"/>
      <c r="D80" s="78"/>
      <c r="E80" s="163"/>
      <c r="F80" s="163"/>
      <c r="G80" s="91"/>
      <c r="H80" s="129">
        <f t="shared" si="2"/>
        <v>0</v>
      </c>
      <c r="I80" s="152" t="str">
        <f t="shared" si="3"/>
        <v/>
      </c>
    </row>
    <row r="81" spans="1:9">
      <c r="A81" s="89">
        <v>78</v>
      </c>
      <c r="B81" s="89"/>
      <c r="C81" s="90"/>
      <c r="D81" s="78"/>
      <c r="E81" s="163"/>
      <c r="F81" s="163"/>
      <c r="G81" s="91"/>
      <c r="H81" s="129">
        <f t="shared" si="2"/>
        <v>0</v>
      </c>
      <c r="I81" s="152" t="str">
        <f t="shared" si="3"/>
        <v/>
      </c>
    </row>
    <row r="82" spans="1:9">
      <c r="A82" s="89">
        <v>79</v>
      </c>
      <c r="B82" s="89"/>
      <c r="C82" s="90"/>
      <c r="D82" s="78"/>
      <c r="E82" s="163"/>
      <c r="F82" s="163"/>
      <c r="G82" s="91"/>
      <c r="H82" s="129">
        <f t="shared" si="2"/>
        <v>0</v>
      </c>
      <c r="I82" s="152" t="str">
        <f t="shared" si="3"/>
        <v/>
      </c>
    </row>
    <row r="83" spans="1:9">
      <c r="A83" s="89">
        <v>80</v>
      </c>
      <c r="B83" s="89"/>
      <c r="C83" s="90"/>
      <c r="D83" s="78"/>
      <c r="E83" s="163"/>
      <c r="F83" s="163"/>
      <c r="G83" s="91"/>
      <c r="H83" s="129">
        <f t="shared" si="2"/>
        <v>0</v>
      </c>
      <c r="I83" s="152" t="str">
        <f t="shared" si="3"/>
        <v/>
      </c>
    </row>
    <row r="84" spans="1:9">
      <c r="A84" s="89">
        <v>81</v>
      </c>
      <c r="B84" s="89"/>
      <c r="C84" s="90"/>
      <c r="D84" s="78"/>
      <c r="E84" s="163"/>
      <c r="F84" s="163"/>
      <c r="G84" s="91"/>
      <c r="H84" s="129">
        <f t="shared" si="2"/>
        <v>0</v>
      </c>
      <c r="I84" s="152" t="str">
        <f t="shared" si="3"/>
        <v/>
      </c>
    </row>
    <row r="85" spans="1:9">
      <c r="A85" s="89">
        <v>82</v>
      </c>
      <c r="B85" s="89"/>
      <c r="C85" s="90"/>
      <c r="D85" s="78"/>
      <c r="E85" s="163"/>
      <c r="F85" s="163"/>
      <c r="G85" s="91"/>
      <c r="H85" s="129">
        <f t="shared" si="2"/>
        <v>0</v>
      </c>
      <c r="I85" s="152" t="str">
        <f t="shared" si="3"/>
        <v/>
      </c>
    </row>
    <row r="86" spans="1:9">
      <c r="A86" s="89">
        <v>83</v>
      </c>
      <c r="B86" s="89"/>
      <c r="C86" s="90"/>
      <c r="D86" s="78"/>
      <c r="E86" s="163"/>
      <c r="F86" s="163"/>
      <c r="G86" s="91"/>
      <c r="H86" s="129">
        <f t="shared" si="2"/>
        <v>0</v>
      </c>
      <c r="I86" s="152" t="str">
        <f t="shared" si="3"/>
        <v/>
      </c>
    </row>
    <row r="87" spans="1:9">
      <c r="A87" s="89">
        <v>84</v>
      </c>
      <c r="B87" s="89"/>
      <c r="C87" s="90"/>
      <c r="D87" s="78"/>
      <c r="E87" s="163"/>
      <c r="F87" s="163"/>
      <c r="G87" s="91"/>
      <c r="H87" s="129">
        <f t="shared" si="2"/>
        <v>0</v>
      </c>
      <c r="I87" s="152" t="str">
        <f t="shared" si="3"/>
        <v/>
      </c>
    </row>
    <row r="88" spans="1:9">
      <c r="A88" s="89">
        <v>85</v>
      </c>
      <c r="B88" s="89"/>
      <c r="C88" s="90"/>
      <c r="D88" s="78"/>
      <c r="E88" s="163"/>
      <c r="F88" s="163"/>
      <c r="G88" s="91"/>
      <c r="H88" s="129">
        <f t="shared" si="2"/>
        <v>0</v>
      </c>
      <c r="I88" s="152" t="str">
        <f t="shared" si="3"/>
        <v/>
      </c>
    </row>
    <row r="89" spans="1:9">
      <c r="A89" s="89">
        <v>86</v>
      </c>
      <c r="B89" s="89"/>
      <c r="C89" s="90"/>
      <c r="D89" s="78"/>
      <c r="E89" s="163"/>
      <c r="F89" s="163"/>
      <c r="G89" s="91"/>
      <c r="H89" s="129">
        <f t="shared" si="2"/>
        <v>0</v>
      </c>
      <c r="I89" s="152" t="str">
        <f t="shared" si="3"/>
        <v/>
      </c>
    </row>
    <row r="90" spans="1:9">
      <c r="A90" s="89">
        <v>87</v>
      </c>
      <c r="B90" s="89"/>
      <c r="C90" s="90"/>
      <c r="D90" s="78"/>
      <c r="E90" s="163"/>
      <c r="F90" s="163"/>
      <c r="G90" s="91"/>
      <c r="H90" s="129">
        <f t="shared" si="2"/>
        <v>0</v>
      </c>
      <c r="I90" s="152" t="str">
        <f t="shared" si="3"/>
        <v/>
      </c>
    </row>
    <row r="91" spans="1:9">
      <c r="A91" s="89">
        <v>88</v>
      </c>
      <c r="B91" s="89"/>
      <c r="C91" s="90"/>
      <c r="D91" s="78"/>
      <c r="E91" s="163"/>
      <c r="F91" s="163"/>
      <c r="G91" s="91"/>
      <c r="H91" s="129">
        <f t="shared" si="2"/>
        <v>0</v>
      </c>
      <c r="I91" s="152" t="str">
        <f t="shared" si="3"/>
        <v/>
      </c>
    </row>
    <row r="92" spans="1:9">
      <c r="A92" s="89">
        <v>89</v>
      </c>
      <c r="B92" s="89"/>
      <c r="C92" s="90"/>
      <c r="D92" s="78"/>
      <c r="E92" s="163"/>
      <c r="F92" s="163"/>
      <c r="G92" s="91"/>
      <c r="H92" s="129">
        <f t="shared" si="2"/>
        <v>0</v>
      </c>
      <c r="I92" s="152" t="str">
        <f t="shared" si="3"/>
        <v/>
      </c>
    </row>
    <row r="93" spans="1:9">
      <c r="A93" s="89">
        <v>90</v>
      </c>
      <c r="B93" s="89"/>
      <c r="C93" s="90"/>
      <c r="D93" s="78"/>
      <c r="E93" s="163"/>
      <c r="F93" s="163"/>
      <c r="G93" s="91"/>
      <c r="H93" s="129">
        <f t="shared" si="2"/>
        <v>0</v>
      </c>
      <c r="I93" s="152" t="str">
        <f t="shared" si="3"/>
        <v/>
      </c>
    </row>
    <row r="94" spans="1:9">
      <c r="A94" s="89">
        <v>91</v>
      </c>
      <c r="B94" s="89"/>
      <c r="C94" s="90"/>
      <c r="D94" s="78"/>
      <c r="E94" s="163"/>
      <c r="F94" s="163"/>
      <c r="G94" s="91"/>
      <c r="H94" s="129">
        <f t="shared" si="2"/>
        <v>0</v>
      </c>
      <c r="I94" s="152" t="str">
        <f t="shared" si="3"/>
        <v/>
      </c>
    </row>
    <row r="95" spans="1:9">
      <c r="A95" s="89">
        <v>92</v>
      </c>
      <c r="B95" s="89"/>
      <c r="C95" s="90"/>
      <c r="D95" s="78"/>
      <c r="E95" s="163"/>
      <c r="F95" s="163"/>
      <c r="G95" s="91"/>
      <c r="H95" s="129">
        <f t="shared" si="2"/>
        <v>0</v>
      </c>
      <c r="I95" s="152" t="str">
        <f t="shared" si="3"/>
        <v/>
      </c>
    </row>
    <row r="96" spans="1:9">
      <c r="A96" s="89">
        <v>93</v>
      </c>
      <c r="B96" s="89"/>
      <c r="C96" s="90"/>
      <c r="D96" s="78"/>
      <c r="E96" s="163"/>
      <c r="F96" s="163"/>
      <c r="G96" s="91"/>
      <c r="H96" s="129">
        <f t="shared" si="2"/>
        <v>0</v>
      </c>
      <c r="I96" s="152" t="str">
        <f t="shared" si="3"/>
        <v/>
      </c>
    </row>
    <row r="97" spans="1:9">
      <c r="A97" s="89">
        <v>94</v>
      </c>
      <c r="B97" s="89"/>
      <c r="C97" s="90"/>
      <c r="D97" s="78"/>
      <c r="E97" s="163"/>
      <c r="F97" s="163"/>
      <c r="G97" s="91"/>
      <c r="H97" s="129">
        <f t="shared" si="2"/>
        <v>0</v>
      </c>
      <c r="I97" s="152" t="str">
        <f t="shared" si="3"/>
        <v/>
      </c>
    </row>
    <row r="98" spans="1:9">
      <c r="A98" s="89">
        <v>95</v>
      </c>
      <c r="B98" s="89"/>
      <c r="C98" s="90"/>
      <c r="D98" s="78"/>
      <c r="E98" s="163"/>
      <c r="F98" s="163"/>
      <c r="G98" s="91"/>
      <c r="H98" s="129">
        <f t="shared" si="2"/>
        <v>0</v>
      </c>
      <c r="I98" s="152" t="str">
        <f t="shared" si="3"/>
        <v/>
      </c>
    </row>
    <row r="99" spans="1:9">
      <c r="A99" s="89">
        <v>96</v>
      </c>
      <c r="B99" s="89"/>
      <c r="C99" s="90"/>
      <c r="D99" s="78"/>
      <c r="E99" s="163"/>
      <c r="F99" s="163"/>
      <c r="G99" s="91"/>
      <c r="H99" s="129">
        <f t="shared" si="2"/>
        <v>0</v>
      </c>
      <c r="I99" s="152" t="str">
        <f t="shared" si="3"/>
        <v/>
      </c>
    </row>
    <row r="100" spans="1:9">
      <c r="A100" s="89">
        <v>97</v>
      </c>
      <c r="B100" s="89"/>
      <c r="C100" s="90"/>
      <c r="D100" s="78"/>
      <c r="E100" s="163"/>
      <c r="F100" s="163"/>
      <c r="G100" s="91"/>
      <c r="H100" s="129">
        <f t="shared" si="2"/>
        <v>0</v>
      </c>
      <c r="I100" s="152" t="str">
        <f t="shared" si="3"/>
        <v/>
      </c>
    </row>
    <row r="101" spans="1:9">
      <c r="A101" s="89">
        <v>98</v>
      </c>
      <c r="B101" s="89"/>
      <c r="C101" s="90"/>
      <c r="D101" s="78"/>
      <c r="E101" s="163"/>
      <c r="F101" s="163"/>
      <c r="G101" s="91"/>
      <c r="H101" s="129">
        <f t="shared" si="2"/>
        <v>0</v>
      </c>
      <c r="I101" s="152" t="str">
        <f t="shared" si="3"/>
        <v/>
      </c>
    </row>
    <row r="102" spans="1:9">
      <c r="A102" s="89">
        <v>99</v>
      </c>
      <c r="B102" s="89"/>
      <c r="C102" s="90"/>
      <c r="D102" s="78"/>
      <c r="E102" s="163"/>
      <c r="F102" s="163"/>
      <c r="G102" s="91"/>
      <c r="H102" s="129">
        <f t="shared" si="2"/>
        <v>0</v>
      </c>
      <c r="I102" s="152" t="str">
        <f t="shared" si="3"/>
        <v/>
      </c>
    </row>
    <row r="103" spans="1:9">
      <c r="A103" s="89">
        <v>100</v>
      </c>
      <c r="B103" s="89"/>
      <c r="C103" s="90"/>
      <c r="D103" s="78"/>
      <c r="E103" s="163"/>
      <c r="F103" s="163"/>
      <c r="G103" s="91"/>
      <c r="H103" s="129">
        <f t="shared" si="2"/>
        <v>0</v>
      </c>
      <c r="I103" s="152" t="str">
        <f t="shared" si="3"/>
        <v/>
      </c>
    </row>
    <row r="104" spans="1:9">
      <c r="A104" s="89">
        <v>101</v>
      </c>
      <c r="B104" s="89"/>
      <c r="C104" s="90"/>
      <c r="D104" s="78"/>
      <c r="E104" s="163"/>
      <c r="F104" s="163"/>
      <c r="G104" s="91"/>
      <c r="H104" s="129">
        <f t="shared" si="2"/>
        <v>0</v>
      </c>
      <c r="I104" s="152" t="str">
        <f t="shared" si="3"/>
        <v/>
      </c>
    </row>
    <row r="105" spans="1:9">
      <c r="A105" s="89">
        <v>102</v>
      </c>
      <c r="B105" s="89"/>
      <c r="C105" s="90"/>
      <c r="D105" s="78"/>
      <c r="E105" s="163"/>
      <c r="F105" s="163"/>
      <c r="G105" s="91"/>
      <c r="H105" s="129">
        <f t="shared" si="2"/>
        <v>0</v>
      </c>
      <c r="I105" s="152" t="str">
        <f t="shared" si="3"/>
        <v/>
      </c>
    </row>
    <row r="106" spans="1:9">
      <c r="A106" s="89">
        <v>103</v>
      </c>
      <c r="B106" s="89"/>
      <c r="C106" s="90"/>
      <c r="D106" s="78"/>
      <c r="E106" s="163"/>
      <c r="F106" s="163"/>
      <c r="G106" s="91"/>
      <c r="H106" s="129">
        <f t="shared" si="2"/>
        <v>0</v>
      </c>
      <c r="I106" s="152" t="str">
        <f t="shared" si="3"/>
        <v/>
      </c>
    </row>
    <row r="107" spans="1:9">
      <c r="A107" s="89">
        <v>104</v>
      </c>
      <c r="B107" s="89"/>
      <c r="C107" s="90"/>
      <c r="D107" s="78"/>
      <c r="E107" s="163"/>
      <c r="F107" s="163"/>
      <c r="G107" s="91"/>
      <c r="H107" s="129">
        <f t="shared" si="2"/>
        <v>0</v>
      </c>
      <c r="I107" s="152" t="str">
        <f t="shared" si="3"/>
        <v/>
      </c>
    </row>
    <row r="108" spans="1:9">
      <c r="A108" s="89">
        <v>105</v>
      </c>
      <c r="B108" s="89"/>
      <c r="C108" s="90"/>
      <c r="D108" s="78"/>
      <c r="E108" s="163"/>
      <c r="F108" s="163"/>
      <c r="G108" s="91"/>
      <c r="H108" s="129">
        <f t="shared" si="2"/>
        <v>0</v>
      </c>
      <c r="I108" s="152" t="str">
        <f t="shared" si="3"/>
        <v/>
      </c>
    </row>
    <row r="109" spans="1:9">
      <c r="A109" s="89">
        <v>106</v>
      </c>
      <c r="B109" s="89"/>
      <c r="C109" s="90"/>
      <c r="D109" s="78"/>
      <c r="E109" s="163"/>
      <c r="F109" s="163"/>
      <c r="G109" s="91"/>
      <c r="H109" s="129">
        <f t="shared" si="2"/>
        <v>0</v>
      </c>
      <c r="I109" s="152" t="str">
        <f t="shared" si="3"/>
        <v/>
      </c>
    </row>
    <row r="110" spans="1:9">
      <c r="A110" s="89">
        <v>107</v>
      </c>
      <c r="B110" s="89"/>
      <c r="C110" s="90"/>
      <c r="D110" s="78"/>
      <c r="E110" s="163"/>
      <c r="F110" s="163"/>
      <c r="G110" s="91"/>
      <c r="H110" s="129">
        <f t="shared" si="2"/>
        <v>0</v>
      </c>
      <c r="I110" s="152" t="str">
        <f t="shared" si="3"/>
        <v/>
      </c>
    </row>
    <row r="111" spans="1:9">
      <c r="A111" s="89">
        <v>108</v>
      </c>
      <c r="B111" s="89"/>
      <c r="C111" s="90"/>
      <c r="D111" s="78"/>
      <c r="E111" s="163"/>
      <c r="F111" s="163"/>
      <c r="G111" s="91"/>
      <c r="H111" s="129">
        <f t="shared" si="2"/>
        <v>0</v>
      </c>
      <c r="I111" s="152" t="str">
        <f t="shared" si="3"/>
        <v/>
      </c>
    </row>
    <row r="112" spans="1:9">
      <c r="A112" s="89">
        <v>109</v>
      </c>
      <c r="B112" s="89"/>
      <c r="C112" s="90"/>
      <c r="D112" s="78"/>
      <c r="E112" s="163"/>
      <c r="F112" s="163"/>
      <c r="G112" s="91"/>
      <c r="H112" s="129">
        <f t="shared" si="2"/>
        <v>0</v>
      </c>
      <c r="I112" s="152" t="str">
        <f t="shared" si="3"/>
        <v/>
      </c>
    </row>
    <row r="113" spans="1:9">
      <c r="A113" s="89">
        <v>110</v>
      </c>
      <c r="B113" s="89"/>
      <c r="C113" s="90"/>
      <c r="D113" s="78"/>
      <c r="E113" s="163"/>
      <c r="F113" s="163"/>
      <c r="G113" s="91"/>
      <c r="H113" s="129">
        <f t="shared" si="2"/>
        <v>0</v>
      </c>
      <c r="I113" s="152" t="str">
        <f t="shared" si="3"/>
        <v/>
      </c>
    </row>
    <row r="114" spans="1:9">
      <c r="A114" s="89">
        <v>111</v>
      </c>
      <c r="B114" s="89"/>
      <c r="C114" s="90"/>
      <c r="D114" s="78"/>
      <c r="E114" s="163"/>
      <c r="F114" s="163"/>
      <c r="G114" s="91"/>
      <c r="H114" s="129">
        <f t="shared" si="2"/>
        <v>0</v>
      </c>
      <c r="I114" s="152" t="str">
        <f t="shared" si="3"/>
        <v/>
      </c>
    </row>
    <row r="115" spans="1:9">
      <c r="A115" s="89">
        <v>112</v>
      </c>
      <c r="B115" s="89"/>
      <c r="C115" s="90"/>
      <c r="D115" s="78"/>
      <c r="E115" s="163"/>
      <c r="F115" s="163"/>
      <c r="G115" s="91"/>
      <c r="H115" s="129">
        <f t="shared" si="2"/>
        <v>0</v>
      </c>
      <c r="I115" s="152" t="str">
        <f t="shared" si="3"/>
        <v/>
      </c>
    </row>
    <row r="116" spans="1:9">
      <c r="A116" s="89">
        <v>113</v>
      </c>
      <c r="B116" s="89"/>
      <c r="C116" s="90"/>
      <c r="D116" s="78"/>
      <c r="E116" s="163"/>
      <c r="F116" s="163"/>
      <c r="G116" s="91"/>
      <c r="H116" s="129">
        <f t="shared" si="2"/>
        <v>0</v>
      </c>
      <c r="I116" s="152" t="str">
        <f t="shared" si="3"/>
        <v/>
      </c>
    </row>
    <row r="117" spans="1:9">
      <c r="A117" s="89">
        <v>114</v>
      </c>
      <c r="B117" s="89"/>
      <c r="C117" s="90"/>
      <c r="D117" s="78"/>
      <c r="E117" s="163"/>
      <c r="F117" s="163"/>
      <c r="G117" s="91"/>
      <c r="H117" s="129">
        <f t="shared" si="2"/>
        <v>0</v>
      </c>
      <c r="I117" s="152" t="str">
        <f t="shared" si="3"/>
        <v/>
      </c>
    </row>
    <row r="118" spans="1:9">
      <c r="A118" s="89">
        <v>115</v>
      </c>
      <c r="B118" s="89"/>
      <c r="C118" s="90"/>
      <c r="D118" s="78"/>
      <c r="E118" s="163"/>
      <c r="F118" s="163"/>
      <c r="G118" s="91"/>
      <c r="H118" s="129">
        <f t="shared" si="2"/>
        <v>0</v>
      </c>
      <c r="I118" s="152" t="str">
        <f t="shared" si="3"/>
        <v/>
      </c>
    </row>
    <row r="119" spans="1:9">
      <c r="A119" s="89">
        <v>116</v>
      </c>
      <c r="B119" s="89"/>
      <c r="C119" s="90"/>
      <c r="D119" s="78"/>
      <c r="E119" s="163"/>
      <c r="F119" s="163"/>
      <c r="G119" s="91"/>
      <c r="H119" s="129">
        <f t="shared" si="2"/>
        <v>0</v>
      </c>
      <c r="I119" s="152" t="str">
        <f t="shared" si="3"/>
        <v/>
      </c>
    </row>
    <row r="120" spans="1:9">
      <c r="A120" s="89">
        <v>117</v>
      </c>
      <c r="B120" s="89"/>
      <c r="C120" s="90"/>
      <c r="D120" s="78"/>
      <c r="E120" s="163"/>
      <c r="F120" s="163"/>
      <c r="G120" s="91"/>
      <c r="H120" s="129">
        <f t="shared" si="2"/>
        <v>0</v>
      </c>
      <c r="I120" s="152" t="str">
        <f t="shared" si="3"/>
        <v/>
      </c>
    </row>
    <row r="121" spans="1:9">
      <c r="A121" s="89">
        <v>118</v>
      </c>
      <c r="B121" s="89"/>
      <c r="C121" s="90"/>
      <c r="D121" s="78"/>
      <c r="E121" s="163"/>
      <c r="F121" s="163"/>
      <c r="G121" s="91"/>
      <c r="H121" s="129">
        <f t="shared" si="2"/>
        <v>0</v>
      </c>
      <c r="I121" s="152" t="str">
        <f t="shared" si="3"/>
        <v/>
      </c>
    </row>
    <row r="122" spans="1:9">
      <c r="A122" s="89">
        <v>119</v>
      </c>
      <c r="B122" s="89"/>
      <c r="C122" s="90"/>
      <c r="D122" s="78"/>
      <c r="E122" s="163"/>
      <c r="F122" s="163"/>
      <c r="G122" s="91"/>
      <c r="H122" s="129">
        <f t="shared" si="2"/>
        <v>0</v>
      </c>
      <c r="I122" s="152" t="str">
        <f t="shared" si="3"/>
        <v/>
      </c>
    </row>
    <row r="123" spans="1:9">
      <c r="A123" s="89">
        <v>120</v>
      </c>
      <c r="B123" s="89"/>
      <c r="C123" s="90"/>
      <c r="D123" s="78"/>
      <c r="E123" s="163"/>
      <c r="F123" s="163"/>
      <c r="G123" s="91"/>
      <c r="H123" s="129">
        <f t="shared" si="2"/>
        <v>0</v>
      </c>
      <c r="I123" s="152" t="str">
        <f t="shared" si="3"/>
        <v/>
      </c>
    </row>
    <row r="124" spans="1:9">
      <c r="A124" s="89">
        <v>121</v>
      </c>
      <c r="B124" s="89"/>
      <c r="C124" s="90"/>
      <c r="D124" s="78"/>
      <c r="E124" s="163"/>
      <c r="F124" s="163"/>
      <c r="G124" s="91"/>
      <c r="H124" s="129">
        <f t="shared" si="2"/>
        <v>0</v>
      </c>
      <c r="I124" s="152" t="str">
        <f t="shared" si="3"/>
        <v/>
      </c>
    </row>
    <row r="125" spans="1:9">
      <c r="A125" s="89">
        <v>122</v>
      </c>
      <c r="B125" s="89"/>
      <c r="C125" s="90"/>
      <c r="D125" s="78"/>
      <c r="E125" s="163"/>
      <c r="F125" s="163"/>
      <c r="G125" s="91"/>
      <c r="H125" s="129">
        <f t="shared" si="2"/>
        <v>0</v>
      </c>
      <c r="I125" s="152" t="str">
        <f t="shared" si="3"/>
        <v/>
      </c>
    </row>
    <row r="126" spans="1:9">
      <c r="A126" s="89">
        <v>123</v>
      </c>
      <c r="B126" s="89"/>
      <c r="C126" s="90"/>
      <c r="D126" s="78"/>
      <c r="E126" s="163"/>
      <c r="F126" s="163"/>
      <c r="G126" s="91"/>
      <c r="H126" s="129">
        <f t="shared" si="2"/>
        <v>0</v>
      </c>
      <c r="I126" s="152" t="str">
        <f t="shared" si="3"/>
        <v/>
      </c>
    </row>
    <row r="127" spans="1:9">
      <c r="A127" s="89">
        <v>124</v>
      </c>
      <c r="B127" s="89"/>
      <c r="C127" s="90"/>
      <c r="D127" s="78"/>
      <c r="E127" s="163"/>
      <c r="F127" s="163"/>
      <c r="G127" s="91"/>
      <c r="H127" s="129">
        <f t="shared" si="2"/>
        <v>0</v>
      </c>
      <c r="I127" s="152" t="str">
        <f t="shared" si="3"/>
        <v/>
      </c>
    </row>
    <row r="128" spans="1:9">
      <c r="A128" s="89">
        <v>125</v>
      </c>
      <c r="B128" s="89"/>
      <c r="C128" s="90"/>
      <c r="D128" s="78"/>
      <c r="E128" s="163"/>
      <c r="F128" s="163"/>
      <c r="G128" s="91"/>
      <c r="H128" s="129">
        <f t="shared" si="2"/>
        <v>0</v>
      </c>
      <c r="I128" s="152" t="str">
        <f t="shared" si="3"/>
        <v/>
      </c>
    </row>
    <row r="129" spans="1:9">
      <c r="A129" s="89">
        <v>126</v>
      </c>
      <c r="B129" s="89"/>
      <c r="C129" s="90"/>
      <c r="D129" s="78"/>
      <c r="E129" s="163"/>
      <c r="F129" s="163"/>
      <c r="G129" s="91"/>
      <c r="H129" s="129">
        <f t="shared" si="2"/>
        <v>0</v>
      </c>
      <c r="I129" s="152" t="str">
        <f t="shared" si="3"/>
        <v/>
      </c>
    </row>
    <row r="130" spans="1:9">
      <c r="A130" s="89">
        <v>127</v>
      </c>
      <c r="B130" s="89"/>
      <c r="C130" s="90"/>
      <c r="D130" s="78"/>
      <c r="E130" s="163"/>
      <c r="F130" s="163"/>
      <c r="G130" s="91"/>
      <c r="H130" s="129">
        <f t="shared" si="2"/>
        <v>0</v>
      </c>
      <c r="I130" s="152" t="str">
        <f t="shared" si="3"/>
        <v/>
      </c>
    </row>
    <row r="131" spans="1:9">
      <c r="A131" s="89">
        <v>128</v>
      </c>
      <c r="B131" s="89"/>
      <c r="C131" s="90"/>
      <c r="D131" s="78"/>
      <c r="E131" s="163"/>
      <c r="F131" s="163"/>
      <c r="G131" s="91"/>
      <c r="H131" s="129">
        <f t="shared" si="2"/>
        <v>0</v>
      </c>
      <c r="I131" s="152" t="str">
        <f t="shared" si="3"/>
        <v/>
      </c>
    </row>
    <row r="132" spans="1:9">
      <c r="A132" s="89">
        <v>129</v>
      </c>
      <c r="B132" s="89"/>
      <c r="C132" s="90"/>
      <c r="D132" s="78"/>
      <c r="E132" s="163"/>
      <c r="F132" s="163"/>
      <c r="G132" s="91"/>
      <c r="H132" s="129">
        <f t="shared" si="2"/>
        <v>0</v>
      </c>
      <c r="I132" s="152" t="str">
        <f t="shared" si="3"/>
        <v/>
      </c>
    </row>
    <row r="133" spans="1:9">
      <c r="A133" s="89">
        <v>130</v>
      </c>
      <c r="B133" s="89"/>
      <c r="C133" s="90"/>
      <c r="D133" s="78"/>
      <c r="E133" s="163"/>
      <c r="F133" s="163"/>
      <c r="G133" s="91"/>
      <c r="H133" s="129">
        <f t="shared" ref="H133:H196" si="4">IFERROR((DATEDIF(E133,F133,"M")+1)*D133,0)</f>
        <v>0</v>
      </c>
      <c r="I133" s="152" t="str">
        <f t="shared" ref="I133:I196" si="5">SUBSTITUTE(B133," ","_")</f>
        <v/>
      </c>
    </row>
    <row r="134" spans="1:9">
      <c r="A134" s="89">
        <v>131</v>
      </c>
      <c r="B134" s="89"/>
      <c r="C134" s="90"/>
      <c r="D134" s="78"/>
      <c r="E134" s="163"/>
      <c r="F134" s="163"/>
      <c r="G134" s="91"/>
      <c r="H134" s="129">
        <f t="shared" si="4"/>
        <v>0</v>
      </c>
      <c r="I134" s="152" t="str">
        <f t="shared" si="5"/>
        <v/>
      </c>
    </row>
    <row r="135" spans="1:9">
      <c r="A135" s="89">
        <v>132</v>
      </c>
      <c r="B135" s="89"/>
      <c r="C135" s="90"/>
      <c r="D135" s="78"/>
      <c r="E135" s="163"/>
      <c r="F135" s="163"/>
      <c r="G135" s="91"/>
      <c r="H135" s="129">
        <f t="shared" si="4"/>
        <v>0</v>
      </c>
      <c r="I135" s="152" t="str">
        <f t="shared" si="5"/>
        <v/>
      </c>
    </row>
    <row r="136" spans="1:9">
      <c r="A136" s="89">
        <v>133</v>
      </c>
      <c r="B136" s="89"/>
      <c r="C136" s="90"/>
      <c r="D136" s="78"/>
      <c r="E136" s="163"/>
      <c r="F136" s="163"/>
      <c r="G136" s="91"/>
      <c r="H136" s="129">
        <f t="shared" si="4"/>
        <v>0</v>
      </c>
      <c r="I136" s="152" t="str">
        <f t="shared" si="5"/>
        <v/>
      </c>
    </row>
    <row r="137" spans="1:9">
      <c r="A137" s="89">
        <v>134</v>
      </c>
      <c r="B137" s="89"/>
      <c r="C137" s="90"/>
      <c r="D137" s="78"/>
      <c r="E137" s="163"/>
      <c r="F137" s="163"/>
      <c r="G137" s="91"/>
      <c r="H137" s="129">
        <f t="shared" si="4"/>
        <v>0</v>
      </c>
      <c r="I137" s="152" t="str">
        <f t="shared" si="5"/>
        <v/>
      </c>
    </row>
    <row r="138" spans="1:9">
      <c r="A138" s="89">
        <v>135</v>
      </c>
      <c r="B138" s="89"/>
      <c r="C138" s="90"/>
      <c r="D138" s="78"/>
      <c r="E138" s="163"/>
      <c r="F138" s="163"/>
      <c r="G138" s="91"/>
      <c r="H138" s="129">
        <f t="shared" si="4"/>
        <v>0</v>
      </c>
      <c r="I138" s="152" t="str">
        <f t="shared" si="5"/>
        <v/>
      </c>
    </row>
    <row r="139" spans="1:9">
      <c r="A139" s="89">
        <v>136</v>
      </c>
      <c r="B139" s="89"/>
      <c r="C139" s="90"/>
      <c r="D139" s="78"/>
      <c r="E139" s="163"/>
      <c r="F139" s="163"/>
      <c r="G139" s="91"/>
      <c r="H139" s="129">
        <f t="shared" si="4"/>
        <v>0</v>
      </c>
      <c r="I139" s="152" t="str">
        <f t="shared" si="5"/>
        <v/>
      </c>
    </row>
    <row r="140" spans="1:9">
      <c r="A140" s="89">
        <v>137</v>
      </c>
      <c r="B140" s="89"/>
      <c r="C140" s="90"/>
      <c r="D140" s="78"/>
      <c r="E140" s="163"/>
      <c r="F140" s="163"/>
      <c r="G140" s="91"/>
      <c r="H140" s="129">
        <f t="shared" si="4"/>
        <v>0</v>
      </c>
      <c r="I140" s="152" t="str">
        <f t="shared" si="5"/>
        <v/>
      </c>
    </row>
    <row r="141" spans="1:9">
      <c r="A141" s="89">
        <v>138</v>
      </c>
      <c r="B141" s="89"/>
      <c r="C141" s="90"/>
      <c r="D141" s="78"/>
      <c r="E141" s="163"/>
      <c r="F141" s="163"/>
      <c r="G141" s="91"/>
      <c r="H141" s="129">
        <f t="shared" si="4"/>
        <v>0</v>
      </c>
      <c r="I141" s="152" t="str">
        <f t="shared" si="5"/>
        <v/>
      </c>
    </row>
    <row r="142" spans="1:9">
      <c r="A142" s="89">
        <v>139</v>
      </c>
      <c r="B142" s="89"/>
      <c r="C142" s="90"/>
      <c r="D142" s="78"/>
      <c r="E142" s="163"/>
      <c r="F142" s="163"/>
      <c r="G142" s="91"/>
      <c r="H142" s="129">
        <f t="shared" si="4"/>
        <v>0</v>
      </c>
      <c r="I142" s="152" t="str">
        <f t="shared" si="5"/>
        <v/>
      </c>
    </row>
    <row r="143" spans="1:9">
      <c r="A143" s="89">
        <v>140</v>
      </c>
      <c r="B143" s="89"/>
      <c r="C143" s="90"/>
      <c r="D143" s="78"/>
      <c r="E143" s="163"/>
      <c r="F143" s="163"/>
      <c r="G143" s="91"/>
      <c r="H143" s="129">
        <f t="shared" si="4"/>
        <v>0</v>
      </c>
      <c r="I143" s="152" t="str">
        <f t="shared" si="5"/>
        <v/>
      </c>
    </row>
    <row r="144" spans="1:9">
      <c r="A144" s="89">
        <v>141</v>
      </c>
      <c r="B144" s="89"/>
      <c r="C144" s="90"/>
      <c r="D144" s="78"/>
      <c r="E144" s="163"/>
      <c r="F144" s="163"/>
      <c r="G144" s="91"/>
      <c r="H144" s="129">
        <f t="shared" si="4"/>
        <v>0</v>
      </c>
      <c r="I144" s="152" t="str">
        <f t="shared" si="5"/>
        <v/>
      </c>
    </row>
    <row r="145" spans="1:9">
      <c r="A145" s="89">
        <v>142</v>
      </c>
      <c r="B145" s="89"/>
      <c r="C145" s="90"/>
      <c r="D145" s="78"/>
      <c r="E145" s="163"/>
      <c r="F145" s="163"/>
      <c r="G145" s="91"/>
      <c r="H145" s="129">
        <f t="shared" si="4"/>
        <v>0</v>
      </c>
      <c r="I145" s="152" t="str">
        <f t="shared" si="5"/>
        <v/>
      </c>
    </row>
    <row r="146" spans="1:9">
      <c r="A146" s="89">
        <v>143</v>
      </c>
      <c r="B146" s="89"/>
      <c r="C146" s="90"/>
      <c r="D146" s="78"/>
      <c r="E146" s="163"/>
      <c r="F146" s="163"/>
      <c r="G146" s="91"/>
      <c r="H146" s="129">
        <f t="shared" si="4"/>
        <v>0</v>
      </c>
      <c r="I146" s="152" t="str">
        <f t="shared" si="5"/>
        <v/>
      </c>
    </row>
    <row r="147" spans="1:9">
      <c r="A147" s="89">
        <v>144</v>
      </c>
      <c r="B147" s="89"/>
      <c r="C147" s="90"/>
      <c r="D147" s="78"/>
      <c r="E147" s="163"/>
      <c r="F147" s="163"/>
      <c r="G147" s="91"/>
      <c r="H147" s="129">
        <f t="shared" si="4"/>
        <v>0</v>
      </c>
      <c r="I147" s="152" t="str">
        <f t="shared" si="5"/>
        <v/>
      </c>
    </row>
    <row r="148" spans="1:9">
      <c r="A148" s="89">
        <v>145</v>
      </c>
      <c r="B148" s="89"/>
      <c r="C148" s="90"/>
      <c r="D148" s="78"/>
      <c r="E148" s="163"/>
      <c r="F148" s="163"/>
      <c r="G148" s="91"/>
      <c r="H148" s="129">
        <f t="shared" si="4"/>
        <v>0</v>
      </c>
      <c r="I148" s="152" t="str">
        <f t="shared" si="5"/>
        <v/>
      </c>
    </row>
    <row r="149" spans="1:9">
      <c r="A149" s="89">
        <v>146</v>
      </c>
      <c r="B149" s="89"/>
      <c r="C149" s="90"/>
      <c r="D149" s="78"/>
      <c r="E149" s="163"/>
      <c r="F149" s="163"/>
      <c r="G149" s="91"/>
      <c r="H149" s="129">
        <f t="shared" si="4"/>
        <v>0</v>
      </c>
      <c r="I149" s="152" t="str">
        <f t="shared" si="5"/>
        <v/>
      </c>
    </row>
    <row r="150" spans="1:9">
      <c r="A150" s="89">
        <v>147</v>
      </c>
      <c r="B150" s="89"/>
      <c r="C150" s="90"/>
      <c r="D150" s="78"/>
      <c r="E150" s="163"/>
      <c r="F150" s="163"/>
      <c r="G150" s="91"/>
      <c r="H150" s="129">
        <f t="shared" si="4"/>
        <v>0</v>
      </c>
      <c r="I150" s="152" t="str">
        <f t="shared" si="5"/>
        <v/>
      </c>
    </row>
    <row r="151" spans="1:9">
      <c r="A151" s="89">
        <v>148</v>
      </c>
      <c r="B151" s="89"/>
      <c r="C151" s="90"/>
      <c r="D151" s="78"/>
      <c r="E151" s="163"/>
      <c r="F151" s="163"/>
      <c r="G151" s="91"/>
      <c r="H151" s="129">
        <f t="shared" si="4"/>
        <v>0</v>
      </c>
      <c r="I151" s="152" t="str">
        <f t="shared" si="5"/>
        <v/>
      </c>
    </row>
    <row r="152" spans="1:9">
      <c r="A152" s="89">
        <v>149</v>
      </c>
      <c r="B152" s="89"/>
      <c r="C152" s="90"/>
      <c r="D152" s="78"/>
      <c r="E152" s="163"/>
      <c r="F152" s="163"/>
      <c r="G152" s="91"/>
      <c r="H152" s="129">
        <f t="shared" si="4"/>
        <v>0</v>
      </c>
      <c r="I152" s="152" t="str">
        <f t="shared" si="5"/>
        <v/>
      </c>
    </row>
    <row r="153" spans="1:9">
      <c r="A153" s="89">
        <v>150</v>
      </c>
      <c r="B153" s="89"/>
      <c r="C153" s="90"/>
      <c r="D153" s="78"/>
      <c r="E153" s="163"/>
      <c r="F153" s="163"/>
      <c r="G153" s="91"/>
      <c r="H153" s="129">
        <f t="shared" si="4"/>
        <v>0</v>
      </c>
      <c r="I153" s="152" t="str">
        <f t="shared" si="5"/>
        <v/>
      </c>
    </row>
    <row r="154" spans="1:9">
      <c r="A154" s="89">
        <v>151</v>
      </c>
      <c r="B154" s="89"/>
      <c r="C154" s="90"/>
      <c r="D154" s="78"/>
      <c r="E154" s="163"/>
      <c r="F154" s="163"/>
      <c r="G154" s="91"/>
      <c r="H154" s="129">
        <f t="shared" si="4"/>
        <v>0</v>
      </c>
      <c r="I154" s="152" t="str">
        <f t="shared" si="5"/>
        <v/>
      </c>
    </row>
    <row r="155" spans="1:9">
      <c r="A155" s="89">
        <v>152</v>
      </c>
      <c r="B155" s="89"/>
      <c r="C155" s="90"/>
      <c r="D155" s="78"/>
      <c r="E155" s="163"/>
      <c r="F155" s="163"/>
      <c r="G155" s="91"/>
      <c r="H155" s="129">
        <f t="shared" si="4"/>
        <v>0</v>
      </c>
      <c r="I155" s="152" t="str">
        <f t="shared" si="5"/>
        <v/>
      </c>
    </row>
    <row r="156" spans="1:9">
      <c r="A156" s="89">
        <v>153</v>
      </c>
      <c r="B156" s="89"/>
      <c r="C156" s="90"/>
      <c r="D156" s="78"/>
      <c r="E156" s="163"/>
      <c r="F156" s="163"/>
      <c r="G156" s="91"/>
      <c r="H156" s="129">
        <f t="shared" si="4"/>
        <v>0</v>
      </c>
      <c r="I156" s="152" t="str">
        <f t="shared" si="5"/>
        <v/>
      </c>
    </row>
    <row r="157" spans="1:9">
      <c r="A157" s="89">
        <v>154</v>
      </c>
      <c r="B157" s="89"/>
      <c r="C157" s="90"/>
      <c r="D157" s="78"/>
      <c r="E157" s="163"/>
      <c r="F157" s="163"/>
      <c r="G157" s="91"/>
      <c r="H157" s="129">
        <f t="shared" si="4"/>
        <v>0</v>
      </c>
      <c r="I157" s="152" t="str">
        <f t="shared" si="5"/>
        <v/>
      </c>
    </row>
    <row r="158" spans="1:9">
      <c r="A158" s="89">
        <v>155</v>
      </c>
      <c r="B158" s="89"/>
      <c r="C158" s="90"/>
      <c r="D158" s="78"/>
      <c r="E158" s="163"/>
      <c r="F158" s="163"/>
      <c r="G158" s="91"/>
      <c r="H158" s="129">
        <f t="shared" si="4"/>
        <v>0</v>
      </c>
      <c r="I158" s="152" t="str">
        <f t="shared" si="5"/>
        <v/>
      </c>
    </row>
    <row r="159" spans="1:9">
      <c r="A159" s="89">
        <v>156</v>
      </c>
      <c r="B159" s="89"/>
      <c r="C159" s="90"/>
      <c r="D159" s="78"/>
      <c r="E159" s="163"/>
      <c r="F159" s="163"/>
      <c r="G159" s="91"/>
      <c r="H159" s="129">
        <f t="shared" si="4"/>
        <v>0</v>
      </c>
      <c r="I159" s="152" t="str">
        <f t="shared" si="5"/>
        <v/>
      </c>
    </row>
    <row r="160" spans="1:9">
      <c r="A160" s="89">
        <v>157</v>
      </c>
      <c r="B160" s="89"/>
      <c r="C160" s="90"/>
      <c r="D160" s="78"/>
      <c r="E160" s="163"/>
      <c r="F160" s="163"/>
      <c r="G160" s="91"/>
      <c r="H160" s="129">
        <f t="shared" si="4"/>
        <v>0</v>
      </c>
      <c r="I160" s="152" t="str">
        <f t="shared" si="5"/>
        <v/>
      </c>
    </row>
    <row r="161" spans="1:9">
      <c r="A161" s="89">
        <v>158</v>
      </c>
      <c r="B161" s="89"/>
      <c r="C161" s="90"/>
      <c r="D161" s="78"/>
      <c r="E161" s="163"/>
      <c r="F161" s="163"/>
      <c r="G161" s="91"/>
      <c r="H161" s="129">
        <f t="shared" si="4"/>
        <v>0</v>
      </c>
      <c r="I161" s="152" t="str">
        <f t="shared" si="5"/>
        <v/>
      </c>
    </row>
    <row r="162" spans="1:9">
      <c r="A162" s="89">
        <v>159</v>
      </c>
      <c r="B162" s="89"/>
      <c r="C162" s="90"/>
      <c r="D162" s="78"/>
      <c r="E162" s="163"/>
      <c r="F162" s="163"/>
      <c r="G162" s="91"/>
      <c r="H162" s="129">
        <f t="shared" si="4"/>
        <v>0</v>
      </c>
      <c r="I162" s="152" t="str">
        <f t="shared" si="5"/>
        <v/>
      </c>
    </row>
    <row r="163" spans="1:9">
      <c r="A163" s="89">
        <v>160</v>
      </c>
      <c r="B163" s="89"/>
      <c r="C163" s="90"/>
      <c r="D163" s="78"/>
      <c r="E163" s="163"/>
      <c r="F163" s="163"/>
      <c r="G163" s="91"/>
      <c r="H163" s="129">
        <f t="shared" si="4"/>
        <v>0</v>
      </c>
      <c r="I163" s="152" t="str">
        <f t="shared" si="5"/>
        <v/>
      </c>
    </row>
    <row r="164" spans="1:9">
      <c r="A164" s="89">
        <v>161</v>
      </c>
      <c r="B164" s="89"/>
      <c r="C164" s="90"/>
      <c r="D164" s="78"/>
      <c r="E164" s="163"/>
      <c r="F164" s="163"/>
      <c r="G164" s="91"/>
      <c r="H164" s="129">
        <f t="shared" si="4"/>
        <v>0</v>
      </c>
      <c r="I164" s="152" t="str">
        <f t="shared" si="5"/>
        <v/>
      </c>
    </row>
    <row r="165" spans="1:9">
      <c r="A165" s="89">
        <v>162</v>
      </c>
      <c r="B165" s="89"/>
      <c r="C165" s="90"/>
      <c r="D165" s="78"/>
      <c r="E165" s="163"/>
      <c r="F165" s="163"/>
      <c r="G165" s="91"/>
      <c r="H165" s="129">
        <f t="shared" si="4"/>
        <v>0</v>
      </c>
      <c r="I165" s="152" t="str">
        <f t="shared" si="5"/>
        <v/>
      </c>
    </row>
    <row r="166" spans="1:9">
      <c r="A166" s="89">
        <v>163</v>
      </c>
      <c r="B166" s="89"/>
      <c r="C166" s="90"/>
      <c r="D166" s="78"/>
      <c r="E166" s="163"/>
      <c r="F166" s="163"/>
      <c r="G166" s="91"/>
      <c r="H166" s="129">
        <f t="shared" si="4"/>
        <v>0</v>
      </c>
      <c r="I166" s="152" t="str">
        <f t="shared" si="5"/>
        <v/>
      </c>
    </row>
    <row r="167" spans="1:9">
      <c r="A167" s="89">
        <v>164</v>
      </c>
      <c r="B167" s="89"/>
      <c r="C167" s="90"/>
      <c r="D167" s="78"/>
      <c r="E167" s="163"/>
      <c r="F167" s="163"/>
      <c r="G167" s="91"/>
      <c r="H167" s="129">
        <f t="shared" si="4"/>
        <v>0</v>
      </c>
      <c r="I167" s="152" t="str">
        <f t="shared" si="5"/>
        <v/>
      </c>
    </row>
    <row r="168" spans="1:9">
      <c r="A168" s="89">
        <v>165</v>
      </c>
      <c r="B168" s="89"/>
      <c r="C168" s="90"/>
      <c r="D168" s="78"/>
      <c r="E168" s="163"/>
      <c r="F168" s="163"/>
      <c r="G168" s="91"/>
      <c r="H168" s="129">
        <f t="shared" si="4"/>
        <v>0</v>
      </c>
      <c r="I168" s="152" t="str">
        <f t="shared" si="5"/>
        <v/>
      </c>
    </row>
    <row r="169" spans="1:9">
      <c r="A169" s="89">
        <v>166</v>
      </c>
      <c r="B169" s="89"/>
      <c r="C169" s="90"/>
      <c r="D169" s="78"/>
      <c r="E169" s="163"/>
      <c r="F169" s="163"/>
      <c r="G169" s="91"/>
      <c r="H169" s="129">
        <f t="shared" si="4"/>
        <v>0</v>
      </c>
      <c r="I169" s="152" t="str">
        <f t="shared" si="5"/>
        <v/>
      </c>
    </row>
    <row r="170" spans="1:9">
      <c r="A170" s="89">
        <v>167</v>
      </c>
      <c r="B170" s="89"/>
      <c r="C170" s="90"/>
      <c r="D170" s="78"/>
      <c r="E170" s="163"/>
      <c r="F170" s="163"/>
      <c r="G170" s="91"/>
      <c r="H170" s="129">
        <f t="shared" si="4"/>
        <v>0</v>
      </c>
      <c r="I170" s="152" t="str">
        <f t="shared" si="5"/>
        <v/>
      </c>
    </row>
    <row r="171" spans="1:9">
      <c r="A171" s="89">
        <v>168</v>
      </c>
      <c r="B171" s="89"/>
      <c r="C171" s="90"/>
      <c r="D171" s="78"/>
      <c r="E171" s="163"/>
      <c r="F171" s="163"/>
      <c r="G171" s="91"/>
      <c r="H171" s="129">
        <f t="shared" si="4"/>
        <v>0</v>
      </c>
      <c r="I171" s="152" t="str">
        <f t="shared" si="5"/>
        <v/>
      </c>
    </row>
    <row r="172" spans="1:9">
      <c r="A172" s="89">
        <v>169</v>
      </c>
      <c r="B172" s="89"/>
      <c r="C172" s="90"/>
      <c r="D172" s="78"/>
      <c r="E172" s="163"/>
      <c r="F172" s="163"/>
      <c r="G172" s="91"/>
      <c r="H172" s="129">
        <f t="shared" si="4"/>
        <v>0</v>
      </c>
      <c r="I172" s="152" t="str">
        <f t="shared" si="5"/>
        <v/>
      </c>
    </row>
    <row r="173" spans="1:9">
      <c r="A173" s="89">
        <v>170</v>
      </c>
      <c r="B173" s="89"/>
      <c r="C173" s="90"/>
      <c r="D173" s="78"/>
      <c r="E173" s="163"/>
      <c r="F173" s="163"/>
      <c r="G173" s="91"/>
      <c r="H173" s="129">
        <f t="shared" si="4"/>
        <v>0</v>
      </c>
      <c r="I173" s="152" t="str">
        <f t="shared" si="5"/>
        <v/>
      </c>
    </row>
    <row r="174" spans="1:9">
      <c r="A174" s="89">
        <v>171</v>
      </c>
      <c r="B174" s="89"/>
      <c r="C174" s="90"/>
      <c r="D174" s="78"/>
      <c r="E174" s="163"/>
      <c r="F174" s="163"/>
      <c r="G174" s="91"/>
      <c r="H174" s="129">
        <f t="shared" si="4"/>
        <v>0</v>
      </c>
      <c r="I174" s="152" t="str">
        <f t="shared" si="5"/>
        <v/>
      </c>
    </row>
    <row r="175" spans="1:9">
      <c r="A175" s="89">
        <v>172</v>
      </c>
      <c r="B175" s="89"/>
      <c r="C175" s="90"/>
      <c r="D175" s="78"/>
      <c r="E175" s="163"/>
      <c r="F175" s="163"/>
      <c r="G175" s="91"/>
      <c r="H175" s="129">
        <f t="shared" si="4"/>
        <v>0</v>
      </c>
      <c r="I175" s="152" t="str">
        <f t="shared" si="5"/>
        <v/>
      </c>
    </row>
    <row r="176" spans="1:9">
      <c r="A176" s="89">
        <v>173</v>
      </c>
      <c r="B176" s="89"/>
      <c r="C176" s="90"/>
      <c r="D176" s="78"/>
      <c r="E176" s="163"/>
      <c r="F176" s="163"/>
      <c r="G176" s="91"/>
      <c r="H176" s="129">
        <f t="shared" si="4"/>
        <v>0</v>
      </c>
      <c r="I176" s="152" t="str">
        <f t="shared" si="5"/>
        <v/>
      </c>
    </row>
    <row r="177" spans="1:9">
      <c r="A177" s="89">
        <v>174</v>
      </c>
      <c r="B177" s="89"/>
      <c r="C177" s="90"/>
      <c r="D177" s="78"/>
      <c r="E177" s="163"/>
      <c r="F177" s="163"/>
      <c r="G177" s="91"/>
      <c r="H177" s="129">
        <f t="shared" si="4"/>
        <v>0</v>
      </c>
      <c r="I177" s="152" t="str">
        <f t="shared" si="5"/>
        <v/>
      </c>
    </row>
    <row r="178" spans="1:9">
      <c r="A178" s="89">
        <v>175</v>
      </c>
      <c r="B178" s="89"/>
      <c r="C178" s="90"/>
      <c r="D178" s="78"/>
      <c r="E178" s="163"/>
      <c r="F178" s="163"/>
      <c r="G178" s="91"/>
      <c r="H178" s="129">
        <f t="shared" si="4"/>
        <v>0</v>
      </c>
      <c r="I178" s="152" t="str">
        <f t="shared" si="5"/>
        <v/>
      </c>
    </row>
    <row r="179" spans="1:9">
      <c r="A179" s="89">
        <v>176</v>
      </c>
      <c r="B179" s="89"/>
      <c r="C179" s="90"/>
      <c r="D179" s="78"/>
      <c r="E179" s="163"/>
      <c r="F179" s="163"/>
      <c r="G179" s="91"/>
      <c r="H179" s="129">
        <f t="shared" si="4"/>
        <v>0</v>
      </c>
      <c r="I179" s="152" t="str">
        <f t="shared" si="5"/>
        <v/>
      </c>
    </row>
    <row r="180" spans="1:9">
      <c r="A180" s="89">
        <v>177</v>
      </c>
      <c r="B180" s="89"/>
      <c r="C180" s="90"/>
      <c r="D180" s="78"/>
      <c r="E180" s="163"/>
      <c r="F180" s="163"/>
      <c r="G180" s="91"/>
      <c r="H180" s="129">
        <f t="shared" si="4"/>
        <v>0</v>
      </c>
      <c r="I180" s="152" t="str">
        <f t="shared" si="5"/>
        <v/>
      </c>
    </row>
    <row r="181" spans="1:9">
      <c r="A181" s="89">
        <v>178</v>
      </c>
      <c r="B181" s="89"/>
      <c r="C181" s="90"/>
      <c r="D181" s="78"/>
      <c r="E181" s="163"/>
      <c r="F181" s="163"/>
      <c r="G181" s="91"/>
      <c r="H181" s="129">
        <f t="shared" si="4"/>
        <v>0</v>
      </c>
      <c r="I181" s="152" t="str">
        <f t="shared" si="5"/>
        <v/>
      </c>
    </row>
    <row r="182" spans="1:9">
      <c r="A182" s="89">
        <v>179</v>
      </c>
      <c r="B182" s="89"/>
      <c r="C182" s="90"/>
      <c r="D182" s="78"/>
      <c r="E182" s="163"/>
      <c r="F182" s="163"/>
      <c r="G182" s="91"/>
      <c r="H182" s="129">
        <f t="shared" si="4"/>
        <v>0</v>
      </c>
      <c r="I182" s="152" t="str">
        <f t="shared" si="5"/>
        <v/>
      </c>
    </row>
    <row r="183" spans="1:9">
      <c r="A183" s="89">
        <v>180</v>
      </c>
      <c r="B183" s="89"/>
      <c r="C183" s="90"/>
      <c r="D183" s="78"/>
      <c r="E183" s="163"/>
      <c r="F183" s="163"/>
      <c r="G183" s="91"/>
      <c r="H183" s="129">
        <f t="shared" si="4"/>
        <v>0</v>
      </c>
      <c r="I183" s="152" t="str">
        <f t="shared" si="5"/>
        <v/>
      </c>
    </row>
    <row r="184" spans="1:9">
      <c r="A184" s="89">
        <v>181</v>
      </c>
      <c r="B184" s="89"/>
      <c r="C184" s="90"/>
      <c r="D184" s="78"/>
      <c r="E184" s="163"/>
      <c r="F184" s="163"/>
      <c r="G184" s="91"/>
      <c r="H184" s="129">
        <f t="shared" si="4"/>
        <v>0</v>
      </c>
      <c r="I184" s="152" t="str">
        <f t="shared" si="5"/>
        <v/>
      </c>
    </row>
    <row r="185" spans="1:9">
      <c r="A185" s="89">
        <v>182</v>
      </c>
      <c r="B185" s="89"/>
      <c r="C185" s="90"/>
      <c r="D185" s="78"/>
      <c r="E185" s="163"/>
      <c r="F185" s="163"/>
      <c r="G185" s="91"/>
      <c r="H185" s="129">
        <f t="shared" si="4"/>
        <v>0</v>
      </c>
      <c r="I185" s="152" t="str">
        <f t="shared" si="5"/>
        <v/>
      </c>
    </row>
    <row r="186" spans="1:9">
      <c r="A186" s="89">
        <v>183</v>
      </c>
      <c r="B186" s="89"/>
      <c r="C186" s="90"/>
      <c r="D186" s="78"/>
      <c r="E186" s="163"/>
      <c r="F186" s="163"/>
      <c r="G186" s="91"/>
      <c r="H186" s="129">
        <f t="shared" si="4"/>
        <v>0</v>
      </c>
      <c r="I186" s="152" t="str">
        <f t="shared" si="5"/>
        <v/>
      </c>
    </row>
    <row r="187" spans="1:9">
      <c r="A187" s="89">
        <v>184</v>
      </c>
      <c r="B187" s="89"/>
      <c r="C187" s="90"/>
      <c r="D187" s="78"/>
      <c r="E187" s="163"/>
      <c r="F187" s="163"/>
      <c r="G187" s="91"/>
      <c r="H187" s="129">
        <f t="shared" si="4"/>
        <v>0</v>
      </c>
      <c r="I187" s="152" t="str">
        <f t="shared" si="5"/>
        <v/>
      </c>
    </row>
    <row r="188" spans="1:9">
      <c r="A188" s="89">
        <v>185</v>
      </c>
      <c r="B188" s="89"/>
      <c r="C188" s="90"/>
      <c r="D188" s="78"/>
      <c r="E188" s="163"/>
      <c r="F188" s="163"/>
      <c r="G188" s="91"/>
      <c r="H188" s="129">
        <f t="shared" si="4"/>
        <v>0</v>
      </c>
      <c r="I188" s="152" t="str">
        <f t="shared" si="5"/>
        <v/>
      </c>
    </row>
    <row r="189" spans="1:9">
      <c r="A189" s="89">
        <v>186</v>
      </c>
      <c r="B189" s="89"/>
      <c r="C189" s="90"/>
      <c r="D189" s="78"/>
      <c r="E189" s="163"/>
      <c r="F189" s="163"/>
      <c r="G189" s="91"/>
      <c r="H189" s="129">
        <f t="shared" si="4"/>
        <v>0</v>
      </c>
      <c r="I189" s="152" t="str">
        <f t="shared" si="5"/>
        <v/>
      </c>
    </row>
    <row r="190" spans="1:9">
      <c r="A190" s="89">
        <v>187</v>
      </c>
      <c r="B190" s="89"/>
      <c r="C190" s="90"/>
      <c r="D190" s="78"/>
      <c r="E190" s="163"/>
      <c r="F190" s="163"/>
      <c r="G190" s="91"/>
      <c r="H190" s="129">
        <f t="shared" si="4"/>
        <v>0</v>
      </c>
      <c r="I190" s="152" t="str">
        <f t="shared" si="5"/>
        <v/>
      </c>
    </row>
    <row r="191" spans="1:9">
      <c r="A191" s="89">
        <v>188</v>
      </c>
      <c r="B191" s="89"/>
      <c r="C191" s="90"/>
      <c r="D191" s="78"/>
      <c r="E191" s="163"/>
      <c r="F191" s="163"/>
      <c r="G191" s="91"/>
      <c r="H191" s="129">
        <f t="shared" si="4"/>
        <v>0</v>
      </c>
      <c r="I191" s="152" t="str">
        <f t="shared" si="5"/>
        <v/>
      </c>
    </row>
    <row r="192" spans="1:9">
      <c r="A192" s="89">
        <v>189</v>
      </c>
      <c r="B192" s="89"/>
      <c r="C192" s="90"/>
      <c r="D192" s="78"/>
      <c r="E192" s="163"/>
      <c r="F192" s="163"/>
      <c r="G192" s="91"/>
      <c r="H192" s="129">
        <f t="shared" si="4"/>
        <v>0</v>
      </c>
      <c r="I192" s="152" t="str">
        <f t="shared" si="5"/>
        <v/>
      </c>
    </row>
    <row r="193" spans="1:9">
      <c r="A193" s="89">
        <v>190</v>
      </c>
      <c r="B193" s="89"/>
      <c r="C193" s="90"/>
      <c r="D193" s="78"/>
      <c r="E193" s="163"/>
      <c r="F193" s="163"/>
      <c r="G193" s="91"/>
      <c r="H193" s="129">
        <f t="shared" si="4"/>
        <v>0</v>
      </c>
      <c r="I193" s="152" t="str">
        <f t="shared" si="5"/>
        <v/>
      </c>
    </row>
    <row r="194" spans="1:9">
      <c r="A194" s="89">
        <v>191</v>
      </c>
      <c r="B194" s="89"/>
      <c r="C194" s="90"/>
      <c r="D194" s="78"/>
      <c r="E194" s="163"/>
      <c r="F194" s="163"/>
      <c r="G194" s="91"/>
      <c r="H194" s="129">
        <f t="shared" si="4"/>
        <v>0</v>
      </c>
      <c r="I194" s="152" t="str">
        <f t="shared" si="5"/>
        <v/>
      </c>
    </row>
    <row r="195" spans="1:9">
      <c r="A195" s="89">
        <v>192</v>
      </c>
      <c r="B195" s="89"/>
      <c r="C195" s="90"/>
      <c r="D195" s="78"/>
      <c r="E195" s="163"/>
      <c r="F195" s="163"/>
      <c r="G195" s="91"/>
      <c r="H195" s="129">
        <f t="shared" si="4"/>
        <v>0</v>
      </c>
      <c r="I195" s="152" t="str">
        <f t="shared" si="5"/>
        <v/>
      </c>
    </row>
    <row r="196" spans="1:9">
      <c r="A196" s="89">
        <v>193</v>
      </c>
      <c r="B196" s="89"/>
      <c r="C196" s="90"/>
      <c r="D196" s="78"/>
      <c r="E196" s="163"/>
      <c r="F196" s="163"/>
      <c r="G196" s="91"/>
      <c r="H196" s="129">
        <f t="shared" si="4"/>
        <v>0</v>
      </c>
      <c r="I196" s="152" t="str">
        <f t="shared" si="5"/>
        <v/>
      </c>
    </row>
    <row r="197" spans="1:9">
      <c r="A197" s="89">
        <v>194</v>
      </c>
      <c r="B197" s="89"/>
      <c r="C197" s="90"/>
      <c r="D197" s="78"/>
      <c r="E197" s="163"/>
      <c r="F197" s="163"/>
      <c r="G197" s="91"/>
      <c r="H197" s="129">
        <f t="shared" ref="H197:H203" si="6">IFERROR((DATEDIF(E197,F197,"M")+1)*D197,0)</f>
        <v>0</v>
      </c>
      <c r="I197" s="152" t="str">
        <f t="shared" ref="I197:I203" si="7">SUBSTITUTE(B197," ","_")</f>
        <v/>
      </c>
    </row>
    <row r="198" spans="1:9">
      <c r="A198" s="89">
        <v>195</v>
      </c>
      <c r="B198" s="89"/>
      <c r="C198" s="90"/>
      <c r="D198" s="78"/>
      <c r="E198" s="163"/>
      <c r="F198" s="163"/>
      <c r="G198" s="91"/>
      <c r="H198" s="129">
        <f t="shared" si="6"/>
        <v>0</v>
      </c>
      <c r="I198" s="152" t="str">
        <f t="shared" si="7"/>
        <v/>
      </c>
    </row>
    <row r="199" spans="1:9">
      <c r="A199" s="89">
        <v>196</v>
      </c>
      <c r="B199" s="89"/>
      <c r="C199" s="90"/>
      <c r="D199" s="78"/>
      <c r="E199" s="163"/>
      <c r="F199" s="163"/>
      <c r="G199" s="91"/>
      <c r="H199" s="129">
        <f t="shared" si="6"/>
        <v>0</v>
      </c>
      <c r="I199" s="152" t="str">
        <f t="shared" si="7"/>
        <v/>
      </c>
    </row>
    <row r="200" spans="1:9">
      <c r="A200" s="89">
        <v>197</v>
      </c>
      <c r="B200" s="89"/>
      <c r="C200" s="90"/>
      <c r="D200" s="78"/>
      <c r="E200" s="163"/>
      <c r="F200" s="163"/>
      <c r="G200" s="91"/>
      <c r="H200" s="129">
        <f t="shared" si="6"/>
        <v>0</v>
      </c>
      <c r="I200" s="152" t="str">
        <f t="shared" si="7"/>
        <v/>
      </c>
    </row>
    <row r="201" spans="1:9">
      <c r="A201" s="89">
        <v>198</v>
      </c>
      <c r="B201" s="89"/>
      <c r="C201" s="90"/>
      <c r="D201" s="78"/>
      <c r="E201" s="163"/>
      <c r="F201" s="163"/>
      <c r="G201" s="91"/>
      <c r="H201" s="129">
        <f t="shared" si="6"/>
        <v>0</v>
      </c>
      <c r="I201" s="152" t="str">
        <f t="shared" si="7"/>
        <v/>
      </c>
    </row>
    <row r="202" spans="1:9">
      <c r="A202" s="89">
        <v>199</v>
      </c>
      <c r="B202" s="89"/>
      <c r="C202" s="90"/>
      <c r="D202" s="78"/>
      <c r="E202" s="163"/>
      <c r="F202" s="163"/>
      <c r="G202" s="91"/>
      <c r="H202" s="129">
        <f t="shared" si="6"/>
        <v>0</v>
      </c>
      <c r="I202" s="152" t="str">
        <f t="shared" si="7"/>
        <v/>
      </c>
    </row>
    <row r="203" spans="1:9" ht="13.5" thickBot="1">
      <c r="A203" s="89">
        <v>200</v>
      </c>
      <c r="B203" s="89"/>
      <c r="C203" s="90"/>
      <c r="D203" s="78"/>
      <c r="E203" s="163"/>
      <c r="F203" s="163"/>
      <c r="G203" s="91"/>
      <c r="H203" s="129">
        <f t="shared" si="6"/>
        <v>0</v>
      </c>
      <c r="I203" s="152" t="str">
        <f t="shared" si="7"/>
        <v/>
      </c>
    </row>
    <row r="204" spans="1:9" ht="20.25" customHeight="1" thickBot="1">
      <c r="A204" s="319"/>
      <c r="B204" s="319"/>
      <c r="C204" s="320"/>
      <c r="D204" s="319"/>
      <c r="E204" s="319"/>
      <c r="F204" s="319"/>
      <c r="G204" s="321" t="s">
        <v>574</v>
      </c>
      <c r="H204" s="322">
        <f>SUM(H4:H203)</f>
        <v>84256</v>
      </c>
      <c r="I204" s="136"/>
    </row>
  </sheetData>
  <sheetProtection formatRows="0" autoFilter="0"/>
  <autoFilter ref="A3:H204" xr:uid="{00000000-0009-0000-0000-00000A000000}"/>
  <mergeCells count="2">
    <mergeCell ref="A1:H1"/>
    <mergeCell ref="A2:H2"/>
  </mergeCells>
  <conditionalFormatting sqref="A4:H203">
    <cfRule type="expression" dxfId="1" priority="2">
      <formula>ISEVEN(ROW())</formula>
    </cfRule>
  </conditionalFormatting>
  <conditionalFormatting sqref="I4:I203">
    <cfRule type="expression" dxfId="0" priority="1" stopIfTrue="1">
      <formula>ISEVEN(ROW())</formula>
    </cfRule>
  </conditionalFormatting>
  <dataValidations count="2">
    <dataValidation type="list" allowBlank="1" showInputMessage="1" showErrorMessage="1" sqref="B4:B203" xr:uid="{00000000-0002-0000-0A00-000000000000}">
      <formula1>Categorias</formula1>
    </dataValidation>
    <dataValidation type="list" allowBlank="1" showInputMessage="1" showErrorMessage="1" sqref="C4:C203" xr:uid="{00000000-0002-0000-0A00-000001000000}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L70"/>
  <sheetViews>
    <sheetView showGridLines="0" zoomScaleNormal="100" zoomScaleSheetLayoutView="100" workbookViewId="0">
      <pane xSplit="2" ySplit="2" topLeftCell="C3" activePane="bottomRight" state="frozen"/>
      <selection pane="bottomRight" activeCell="E4" sqref="E4"/>
      <selection pane="bottomLeft" activeCell="C14" sqref="C14"/>
      <selection pane="topRight" activeCell="C14" sqref="C14"/>
    </sheetView>
  </sheetViews>
  <sheetFormatPr defaultColWidth="9.140625" defaultRowHeight="12.75"/>
  <cols>
    <col min="1" max="1" width="6" style="3" customWidth="1"/>
    <col min="2" max="2" width="26.28515625" style="3" customWidth="1"/>
    <col min="3" max="7" width="19.5703125" style="3" customWidth="1"/>
    <col min="8" max="8" width="15.5703125" style="3" bestFit="1" customWidth="1"/>
    <col min="9" max="16384" width="9.140625" style="3"/>
  </cols>
  <sheetData>
    <row r="1" spans="1:12" s="49" customFormat="1" ht="42" customHeight="1">
      <c r="A1" s="369" t="str">
        <f>Capa!A1</f>
        <v>Memória de Cálculo
Contrato de Gestão nº 12/2024 celebrado entre a Fundação Hospitalar do Estado de Minas Gerais - Fhemig e a Fundação de Assistência, Estudo e Pesquisa de Uberlândia - Faepu</v>
      </c>
      <c r="B1" s="369"/>
      <c r="C1" s="369"/>
      <c r="D1" s="369"/>
      <c r="E1" s="369"/>
      <c r="F1" s="369"/>
      <c r="G1" s="369"/>
      <c r="H1" s="369"/>
      <c r="I1" s="96"/>
      <c r="J1" s="96"/>
      <c r="K1" s="96"/>
      <c r="L1" s="96"/>
    </row>
    <row r="2" spans="1:12" s="49" customFormat="1" ht="21" customHeight="1" thickBot="1">
      <c r="A2" s="368" t="s">
        <v>575</v>
      </c>
      <c r="B2" s="368"/>
      <c r="C2" s="368"/>
      <c r="D2" s="368"/>
      <c r="E2" s="368"/>
      <c r="F2" s="368"/>
      <c r="G2" s="368"/>
      <c r="H2" s="368"/>
      <c r="I2" s="96"/>
      <c r="J2" s="96"/>
      <c r="K2" s="96"/>
      <c r="L2" s="96"/>
    </row>
    <row r="3" spans="1:12" s="49" customFormat="1" ht="75" customHeight="1">
      <c r="A3" s="259" t="s">
        <v>123</v>
      </c>
      <c r="B3" s="260" t="s">
        <v>124</v>
      </c>
      <c r="C3" s="357" t="s">
        <v>576</v>
      </c>
      <c r="D3" s="357" t="s">
        <v>577</v>
      </c>
      <c r="E3" s="357" t="s">
        <v>578</v>
      </c>
      <c r="F3" s="357" t="s">
        <v>579</v>
      </c>
      <c r="G3" s="357" t="s">
        <v>580</v>
      </c>
      <c r="H3" s="261" t="s">
        <v>27</v>
      </c>
    </row>
    <row r="4" spans="1:12" s="49" customFormat="1" ht="23.25" customHeight="1">
      <c r="A4" s="19" t="s">
        <v>125</v>
      </c>
      <c r="B4" s="350" t="s">
        <v>126</v>
      </c>
      <c r="C4" s="358">
        <v>0.33329999999999999</v>
      </c>
      <c r="D4" s="358">
        <v>0.23943638297593495</v>
      </c>
      <c r="E4" s="358">
        <v>0.13747143219868369</v>
      </c>
      <c r="F4" s="358">
        <v>1.1140103433420683E-2</v>
      </c>
      <c r="G4" s="358">
        <v>0.27861874805862752</v>
      </c>
      <c r="H4" s="355">
        <f t="shared" ref="H4:H35" si="0">SUM(C4:G4)</f>
        <v>0.99996666666666667</v>
      </c>
    </row>
    <row r="5" spans="1:12" s="49" customFormat="1" ht="23.25" customHeight="1">
      <c r="A5" s="19" t="s">
        <v>127</v>
      </c>
      <c r="B5" s="350" t="s">
        <v>128</v>
      </c>
      <c r="C5" s="358">
        <v>0.33329999999999999</v>
      </c>
      <c r="D5" s="358">
        <v>0.23943638297593495</v>
      </c>
      <c r="E5" s="358">
        <v>0.13747143219868369</v>
      </c>
      <c r="F5" s="358">
        <v>1.1140103433420683E-2</v>
      </c>
      <c r="G5" s="358">
        <v>0.27861874805862752</v>
      </c>
      <c r="H5" s="355">
        <f t="shared" si="0"/>
        <v>0.99996666666666667</v>
      </c>
    </row>
    <row r="6" spans="1:12" s="49" customFormat="1" ht="23.25" customHeight="1">
      <c r="A6" s="19" t="s">
        <v>129</v>
      </c>
      <c r="B6" s="350" t="s">
        <v>130</v>
      </c>
      <c r="C6" s="358">
        <v>0.33329999999999999</v>
      </c>
      <c r="D6" s="358">
        <v>0.23943638297593495</v>
      </c>
      <c r="E6" s="358">
        <v>0.13747143219868369</v>
      </c>
      <c r="F6" s="358">
        <v>1.1140103433420683E-2</v>
      </c>
      <c r="G6" s="358">
        <v>0.27861874805862752</v>
      </c>
      <c r="H6" s="355">
        <f t="shared" si="0"/>
        <v>0.99996666666666667</v>
      </c>
    </row>
    <row r="7" spans="1:12" s="49" customFormat="1" ht="23.25" customHeight="1">
      <c r="A7" s="19" t="s">
        <v>131</v>
      </c>
      <c r="B7" s="350" t="s">
        <v>132</v>
      </c>
      <c r="C7" s="358">
        <v>0.33329999999999999</v>
      </c>
      <c r="D7" s="358">
        <v>0.23943638297593495</v>
      </c>
      <c r="E7" s="358">
        <v>0.13747143219868369</v>
      </c>
      <c r="F7" s="358">
        <v>1.1140103433420683E-2</v>
      </c>
      <c r="G7" s="358">
        <v>0.27861874805862752</v>
      </c>
      <c r="H7" s="355">
        <f t="shared" si="0"/>
        <v>0.99996666666666667</v>
      </c>
    </row>
    <row r="8" spans="1:12" s="49" customFormat="1" ht="23.25" customHeight="1">
      <c r="A8" s="19" t="s">
        <v>133</v>
      </c>
      <c r="B8" s="350" t="s">
        <v>134</v>
      </c>
      <c r="C8" s="358">
        <v>0.33329999999999999</v>
      </c>
      <c r="D8" s="358">
        <v>0.23943638297593495</v>
      </c>
      <c r="E8" s="358">
        <v>0.13747143219868369</v>
      </c>
      <c r="F8" s="358">
        <v>1.1140103433420683E-2</v>
      </c>
      <c r="G8" s="358">
        <v>0.27861874805862752</v>
      </c>
      <c r="H8" s="355">
        <f t="shared" si="0"/>
        <v>0.99996666666666667</v>
      </c>
    </row>
    <row r="9" spans="1:12" s="49" customFormat="1" ht="23.25" customHeight="1">
      <c r="A9" s="19" t="s">
        <v>135</v>
      </c>
      <c r="B9" s="350" t="s">
        <v>136</v>
      </c>
      <c r="C9" s="358">
        <v>0.33329999999999999</v>
      </c>
      <c r="D9" s="358">
        <v>0.23943638297593495</v>
      </c>
      <c r="E9" s="358">
        <v>0.13747143219868369</v>
      </c>
      <c r="F9" s="358">
        <v>1.1140103433420683E-2</v>
      </c>
      <c r="G9" s="358">
        <v>0.27861874805862752</v>
      </c>
      <c r="H9" s="355">
        <f t="shared" si="0"/>
        <v>0.99996666666666667</v>
      </c>
    </row>
    <row r="10" spans="1:12" s="49" customFormat="1" ht="23.25" customHeight="1">
      <c r="A10" s="19" t="s">
        <v>137</v>
      </c>
      <c r="B10" s="350" t="s">
        <v>138</v>
      </c>
      <c r="C10" s="358">
        <v>0.33329999999999999</v>
      </c>
      <c r="D10" s="358">
        <v>0.23943638297593495</v>
      </c>
      <c r="E10" s="358">
        <v>0.13747143219868369</v>
      </c>
      <c r="F10" s="358">
        <v>1.1140103433420683E-2</v>
      </c>
      <c r="G10" s="358">
        <v>0.27861874805862752</v>
      </c>
      <c r="H10" s="355">
        <f t="shared" si="0"/>
        <v>0.99996666666666667</v>
      </c>
    </row>
    <row r="11" spans="1:12" s="49" customFormat="1" ht="23.25" customHeight="1">
      <c r="A11" s="19" t="s">
        <v>139</v>
      </c>
      <c r="B11" s="350" t="s">
        <v>140</v>
      </c>
      <c r="C11" s="358">
        <v>0.33329999999999999</v>
      </c>
      <c r="D11" s="358">
        <v>0.23943638297593495</v>
      </c>
      <c r="E11" s="358">
        <v>0.13747143219868369</v>
      </c>
      <c r="F11" s="358">
        <v>1.1140103433420683E-2</v>
      </c>
      <c r="G11" s="358">
        <v>0.27861874805862752</v>
      </c>
      <c r="H11" s="355">
        <f t="shared" si="0"/>
        <v>0.99996666666666667</v>
      </c>
    </row>
    <row r="12" spans="1:12" s="49" customFormat="1" ht="23.25" customHeight="1">
      <c r="A12" s="19" t="s">
        <v>141</v>
      </c>
      <c r="B12" s="350" t="s">
        <v>142</v>
      </c>
      <c r="C12" s="358">
        <v>0.33329999999999999</v>
      </c>
      <c r="D12" s="358">
        <v>0.23943638297593495</v>
      </c>
      <c r="E12" s="358">
        <v>0.13747143219868369</v>
      </c>
      <c r="F12" s="358">
        <v>1.1140103433420683E-2</v>
      </c>
      <c r="G12" s="358">
        <v>0.27861874805862752</v>
      </c>
      <c r="H12" s="355">
        <f t="shared" si="0"/>
        <v>0.99996666666666667</v>
      </c>
    </row>
    <row r="13" spans="1:12" s="49" customFormat="1" ht="23.25" customHeight="1">
      <c r="A13" s="19" t="s">
        <v>143</v>
      </c>
      <c r="B13" s="350" t="s">
        <v>144</v>
      </c>
      <c r="C13" s="358">
        <v>0.33329999999999999</v>
      </c>
      <c r="D13" s="358">
        <v>0.23943638297593495</v>
      </c>
      <c r="E13" s="358">
        <v>0.13747143219868369</v>
      </c>
      <c r="F13" s="358">
        <v>1.1140103433420683E-2</v>
      </c>
      <c r="G13" s="358">
        <v>0.27861874805862752</v>
      </c>
      <c r="H13" s="355">
        <f t="shared" si="0"/>
        <v>0.99996666666666667</v>
      </c>
    </row>
    <row r="14" spans="1:12" s="49" customFormat="1" ht="23.25" customHeight="1">
      <c r="A14" s="19" t="s">
        <v>145</v>
      </c>
      <c r="B14" s="350" t="s">
        <v>146</v>
      </c>
      <c r="C14" s="358">
        <v>0.33329999999999999</v>
      </c>
      <c r="D14" s="358">
        <v>0.23943638297593495</v>
      </c>
      <c r="E14" s="358">
        <v>0.13747143219868369</v>
      </c>
      <c r="F14" s="358">
        <v>1.1140103433420683E-2</v>
      </c>
      <c r="G14" s="358">
        <v>0.27861874805862752</v>
      </c>
      <c r="H14" s="355">
        <f t="shared" si="0"/>
        <v>0.99996666666666667</v>
      </c>
    </row>
    <row r="15" spans="1:12" s="49" customFormat="1" ht="23.25" customHeight="1">
      <c r="A15" s="19" t="s">
        <v>147</v>
      </c>
      <c r="B15" s="350" t="s">
        <v>148</v>
      </c>
      <c r="C15" s="358">
        <v>0.56999999999999995</v>
      </c>
      <c r="D15" s="358">
        <v>0.23943638297593495</v>
      </c>
      <c r="E15" s="358">
        <v>0.13747143219868369</v>
      </c>
      <c r="F15" s="358">
        <v>1.1140103433420683E-2</v>
      </c>
      <c r="G15" s="358">
        <v>4.2000000000000003E-2</v>
      </c>
      <c r="H15" s="355">
        <f t="shared" si="0"/>
        <v>1.0000479186080393</v>
      </c>
    </row>
    <row r="16" spans="1:12" s="49" customFormat="1" ht="23.25" customHeight="1">
      <c r="A16" s="19" t="s">
        <v>149</v>
      </c>
      <c r="B16" s="350" t="s">
        <v>150</v>
      </c>
      <c r="C16" s="358">
        <v>0.33329999999999999</v>
      </c>
      <c r="D16" s="358">
        <v>0.23943638297593495</v>
      </c>
      <c r="E16" s="358">
        <v>0.13747143219868369</v>
      </c>
      <c r="F16" s="358">
        <v>1.1140103433420683E-2</v>
      </c>
      <c r="G16" s="358">
        <v>0.27861874805862752</v>
      </c>
      <c r="H16" s="355">
        <f t="shared" si="0"/>
        <v>0.99996666666666667</v>
      </c>
    </row>
    <row r="17" spans="1:8" s="49" customFormat="1" ht="23.25" customHeight="1">
      <c r="A17" s="19" t="s">
        <v>151</v>
      </c>
      <c r="B17" s="350" t="s">
        <v>152</v>
      </c>
      <c r="C17" s="358">
        <v>0.56999999999999995</v>
      </c>
      <c r="D17" s="358">
        <v>0.23943638297593495</v>
      </c>
      <c r="E17" s="358">
        <v>0.13747143219868369</v>
      </c>
      <c r="F17" s="358">
        <v>1.1140103433420683E-2</v>
      </c>
      <c r="G17" s="358">
        <v>4.2000000000000003E-2</v>
      </c>
      <c r="H17" s="355">
        <f t="shared" si="0"/>
        <v>1.0000479186080393</v>
      </c>
    </row>
    <row r="18" spans="1:8" s="49" customFormat="1" ht="23.25" customHeight="1">
      <c r="A18" s="19" t="s">
        <v>153</v>
      </c>
      <c r="B18" s="350" t="s">
        <v>154</v>
      </c>
      <c r="C18" s="358">
        <v>0.56999999999999995</v>
      </c>
      <c r="D18" s="358">
        <v>0.23943638297593495</v>
      </c>
      <c r="E18" s="358">
        <v>0.13747143219868369</v>
      </c>
      <c r="F18" s="358">
        <v>1.1140103433420683E-2</v>
      </c>
      <c r="G18" s="358">
        <v>4.2000000000000003E-2</v>
      </c>
      <c r="H18" s="355">
        <f t="shared" si="0"/>
        <v>1.0000479186080393</v>
      </c>
    </row>
    <row r="19" spans="1:8" s="49" customFormat="1" ht="23.25" customHeight="1">
      <c r="A19" s="19" t="s">
        <v>155</v>
      </c>
      <c r="B19" s="22" t="s">
        <v>156</v>
      </c>
      <c r="C19" s="358">
        <v>0.33329999999999999</v>
      </c>
      <c r="D19" s="358">
        <v>0.23943638297593495</v>
      </c>
      <c r="E19" s="358">
        <v>0.13747143219868369</v>
      </c>
      <c r="F19" s="358">
        <v>1.1140103433420683E-2</v>
      </c>
      <c r="G19" s="358">
        <v>0.27861874805862752</v>
      </c>
      <c r="H19" s="355">
        <f t="shared" si="0"/>
        <v>0.99996666666666667</v>
      </c>
    </row>
    <row r="20" spans="1:8" s="49" customFormat="1" ht="23.25" customHeight="1">
      <c r="A20" s="19" t="s">
        <v>157</v>
      </c>
      <c r="B20" s="350" t="s">
        <v>158</v>
      </c>
      <c r="C20" s="358">
        <v>0.33329999999999999</v>
      </c>
      <c r="D20" s="358">
        <v>0.23943638297593495</v>
      </c>
      <c r="E20" s="358">
        <v>0.13747143219868369</v>
      </c>
      <c r="F20" s="358">
        <v>1.1140103433420683E-2</v>
      </c>
      <c r="G20" s="358">
        <v>0.27861874805862752</v>
      </c>
      <c r="H20" s="355">
        <f t="shared" si="0"/>
        <v>0.99996666666666667</v>
      </c>
    </row>
    <row r="21" spans="1:8" s="49" customFormat="1" ht="23.25" customHeight="1">
      <c r="A21" s="19" t="s">
        <v>159</v>
      </c>
      <c r="B21" s="350" t="s">
        <v>160</v>
      </c>
      <c r="C21" s="358">
        <v>0.33329999999999999</v>
      </c>
      <c r="D21" s="358">
        <v>0.23943638297593495</v>
      </c>
      <c r="E21" s="358">
        <v>0.13747143219868369</v>
      </c>
      <c r="F21" s="358">
        <v>1.1140103433420683E-2</v>
      </c>
      <c r="G21" s="358">
        <v>0.27861874805862752</v>
      </c>
      <c r="H21" s="355">
        <f t="shared" si="0"/>
        <v>0.99996666666666667</v>
      </c>
    </row>
    <row r="22" spans="1:8" s="49" customFormat="1" ht="23.25" customHeight="1">
      <c r="A22" s="19" t="s">
        <v>161</v>
      </c>
      <c r="B22" s="350" t="s">
        <v>162</v>
      </c>
      <c r="C22" s="358">
        <v>0.56999999999999995</v>
      </c>
      <c r="D22" s="358">
        <v>0.23943638297593495</v>
      </c>
      <c r="E22" s="358">
        <v>0.13747143219868369</v>
      </c>
      <c r="F22" s="358">
        <v>1.1140103433420683E-2</v>
      </c>
      <c r="G22" s="358">
        <v>4.2000000000000003E-2</v>
      </c>
      <c r="H22" s="355">
        <f t="shared" si="0"/>
        <v>1.0000479186080393</v>
      </c>
    </row>
    <row r="23" spans="1:8" s="49" customFormat="1" ht="23.25" customHeight="1">
      <c r="A23" s="19" t="s">
        <v>163</v>
      </c>
      <c r="B23" s="351" t="s">
        <v>164</v>
      </c>
      <c r="C23" s="358">
        <v>0.33329999999999999</v>
      </c>
      <c r="D23" s="358">
        <v>0.23943638297593495</v>
      </c>
      <c r="E23" s="358">
        <v>0.13747143219868369</v>
      </c>
      <c r="F23" s="358">
        <v>1.1140103433420683E-2</v>
      </c>
      <c r="G23" s="358">
        <v>0.27861874805862752</v>
      </c>
      <c r="H23" s="355">
        <f t="shared" si="0"/>
        <v>0.99996666666666667</v>
      </c>
    </row>
    <row r="24" spans="1:8" s="49" customFormat="1" ht="23.25" customHeight="1">
      <c r="A24" s="19" t="s">
        <v>165</v>
      </c>
      <c r="B24" s="351" t="s">
        <v>166</v>
      </c>
      <c r="C24" s="358">
        <v>0.33329999999999999</v>
      </c>
      <c r="D24" s="358">
        <v>0.23943638297593495</v>
      </c>
      <c r="E24" s="358">
        <v>0.13747143219868369</v>
      </c>
      <c r="F24" s="358">
        <v>1.1140103433420683E-2</v>
      </c>
      <c r="G24" s="358">
        <v>0.27861874805862752</v>
      </c>
      <c r="H24" s="355">
        <f t="shared" si="0"/>
        <v>0.99996666666666667</v>
      </c>
    </row>
    <row r="25" spans="1:8" s="49" customFormat="1" ht="22.5">
      <c r="A25" s="19" t="s">
        <v>167</v>
      </c>
      <c r="B25" s="351" t="s">
        <v>168</v>
      </c>
      <c r="C25" s="358">
        <v>0.33329999999999999</v>
      </c>
      <c r="D25" s="358">
        <v>0.23943638297593495</v>
      </c>
      <c r="E25" s="358">
        <v>0.13747143219868369</v>
      </c>
      <c r="F25" s="358">
        <v>1.1140103433420683E-2</v>
      </c>
      <c r="G25" s="358">
        <v>0.27861874805862752</v>
      </c>
      <c r="H25" s="355">
        <f t="shared" si="0"/>
        <v>0.99996666666666667</v>
      </c>
    </row>
    <row r="26" spans="1:8" s="49" customFormat="1" ht="23.25" customHeight="1">
      <c r="A26" s="19" t="s">
        <v>169</v>
      </c>
      <c r="B26" s="351" t="s">
        <v>170</v>
      </c>
      <c r="C26" s="358">
        <v>0.33329999999999999</v>
      </c>
      <c r="D26" s="358">
        <v>0.23943638297593495</v>
      </c>
      <c r="E26" s="358">
        <v>0.13747143219868369</v>
      </c>
      <c r="F26" s="358">
        <v>1.1140103433420683E-2</v>
      </c>
      <c r="G26" s="358">
        <v>0.27861874805862752</v>
      </c>
      <c r="H26" s="355">
        <f t="shared" si="0"/>
        <v>0.99996666666666667</v>
      </c>
    </row>
    <row r="27" spans="1:8" s="49" customFormat="1" ht="23.25" customHeight="1">
      <c r="A27" s="19" t="s">
        <v>171</v>
      </c>
      <c r="B27" s="351" t="s">
        <v>172</v>
      </c>
      <c r="C27" s="358">
        <v>0.33329999999999999</v>
      </c>
      <c r="D27" s="358">
        <v>0.23943638297593495</v>
      </c>
      <c r="E27" s="358">
        <v>0.13747143219868369</v>
      </c>
      <c r="F27" s="358">
        <v>1.1140103433420683E-2</v>
      </c>
      <c r="G27" s="358">
        <v>0.27861874805862752</v>
      </c>
      <c r="H27" s="355">
        <f t="shared" si="0"/>
        <v>0.99996666666666667</v>
      </c>
    </row>
    <row r="28" spans="1:8" s="49" customFormat="1" ht="23.25" customHeight="1">
      <c r="A28" s="19" t="s">
        <v>173</v>
      </c>
      <c r="B28" s="351" t="s">
        <v>174</v>
      </c>
      <c r="C28" s="358">
        <v>0.33329999999999999</v>
      </c>
      <c r="D28" s="358">
        <v>0.23943638297593495</v>
      </c>
      <c r="E28" s="358">
        <v>0.13747143219868369</v>
      </c>
      <c r="F28" s="358">
        <v>1.1140103433420683E-2</v>
      </c>
      <c r="G28" s="358">
        <v>0.27861874805862752</v>
      </c>
      <c r="H28" s="355">
        <f t="shared" si="0"/>
        <v>0.99996666666666667</v>
      </c>
    </row>
    <row r="29" spans="1:8" s="49" customFormat="1" ht="23.25" customHeight="1">
      <c r="A29" s="19" t="s">
        <v>175</v>
      </c>
      <c r="B29" s="351" t="s">
        <v>176</v>
      </c>
      <c r="C29" s="358">
        <v>0.33329999999999999</v>
      </c>
      <c r="D29" s="358">
        <v>0.23943638297593495</v>
      </c>
      <c r="E29" s="358">
        <v>0.13747143219868369</v>
      </c>
      <c r="F29" s="358">
        <v>1.1140103433420683E-2</v>
      </c>
      <c r="G29" s="358">
        <v>0.27861874805862752</v>
      </c>
      <c r="H29" s="355">
        <f t="shared" si="0"/>
        <v>0.99996666666666667</v>
      </c>
    </row>
    <row r="30" spans="1:8" s="49" customFormat="1" ht="23.25" customHeight="1">
      <c r="A30" s="19" t="s">
        <v>177</v>
      </c>
      <c r="B30" s="351" t="s">
        <v>178</v>
      </c>
      <c r="C30" s="358">
        <v>0.33329999999999999</v>
      </c>
      <c r="D30" s="358">
        <v>0.23943638297593495</v>
      </c>
      <c r="E30" s="358">
        <v>0.13747143219868369</v>
      </c>
      <c r="F30" s="358">
        <v>1.1140103433420683E-2</v>
      </c>
      <c r="G30" s="358">
        <v>0.27861874805862752</v>
      </c>
      <c r="H30" s="355">
        <f t="shared" si="0"/>
        <v>0.99996666666666667</v>
      </c>
    </row>
    <row r="31" spans="1:8" s="49" customFormat="1" ht="23.25" customHeight="1">
      <c r="A31" s="19" t="s">
        <v>179</v>
      </c>
      <c r="B31" s="351" t="s">
        <v>180</v>
      </c>
      <c r="C31" s="358">
        <v>0.33329999999999999</v>
      </c>
      <c r="D31" s="358">
        <v>0.23943638297593495</v>
      </c>
      <c r="E31" s="358">
        <v>0.13747143219868369</v>
      </c>
      <c r="F31" s="358">
        <v>1.1140103433420683E-2</v>
      </c>
      <c r="G31" s="358">
        <v>0.27861874805862752</v>
      </c>
      <c r="H31" s="355">
        <f t="shared" si="0"/>
        <v>0.99996666666666667</v>
      </c>
    </row>
    <row r="32" spans="1:8" s="49" customFormat="1" ht="23.25" customHeight="1">
      <c r="A32" s="19" t="s">
        <v>181</v>
      </c>
      <c r="B32" s="351" t="s">
        <v>182</v>
      </c>
      <c r="C32" s="358">
        <v>0.33329999999999999</v>
      </c>
      <c r="D32" s="358">
        <v>0.23943638297593495</v>
      </c>
      <c r="E32" s="358">
        <v>0.13747143219868369</v>
      </c>
      <c r="F32" s="358">
        <v>1.1140103433420683E-2</v>
      </c>
      <c r="G32" s="358">
        <v>0.27861874805862752</v>
      </c>
      <c r="H32" s="355">
        <f t="shared" si="0"/>
        <v>0.99996666666666667</v>
      </c>
    </row>
    <row r="33" spans="1:8" s="49" customFormat="1" ht="23.25" customHeight="1">
      <c r="A33" s="19" t="s">
        <v>183</v>
      </c>
      <c r="B33" s="351" t="s">
        <v>184</v>
      </c>
      <c r="C33" s="358">
        <v>0.33329999999999999</v>
      </c>
      <c r="D33" s="358">
        <v>0.23943638297593495</v>
      </c>
      <c r="E33" s="358">
        <v>0.13747143219868369</v>
      </c>
      <c r="F33" s="358">
        <v>1.1140103433420683E-2</v>
      </c>
      <c r="G33" s="358">
        <v>0.27861874805862752</v>
      </c>
      <c r="H33" s="355">
        <f t="shared" si="0"/>
        <v>0.99996666666666667</v>
      </c>
    </row>
    <row r="34" spans="1:8" s="49" customFormat="1" ht="23.25" customHeight="1">
      <c r="A34" s="19" t="s">
        <v>185</v>
      </c>
      <c r="B34" s="351" t="s">
        <v>186</v>
      </c>
      <c r="C34" s="358">
        <v>0.33329999999999999</v>
      </c>
      <c r="D34" s="358">
        <v>0.23943638297593495</v>
      </c>
      <c r="E34" s="358">
        <v>0.13747143219868369</v>
      </c>
      <c r="F34" s="358">
        <v>1.1140103433420683E-2</v>
      </c>
      <c r="G34" s="358">
        <v>0.27861874805862752</v>
      </c>
      <c r="H34" s="355">
        <f t="shared" si="0"/>
        <v>0.99996666666666667</v>
      </c>
    </row>
    <row r="35" spans="1:8" s="49" customFormat="1" ht="23.25" customHeight="1">
      <c r="A35" s="19" t="s">
        <v>187</v>
      </c>
      <c r="B35" s="351" t="s">
        <v>188</v>
      </c>
      <c r="C35" s="358">
        <v>0.33329999999999999</v>
      </c>
      <c r="D35" s="358">
        <v>0.23943638297593495</v>
      </c>
      <c r="E35" s="358">
        <v>0.13747143219868369</v>
      </c>
      <c r="F35" s="358">
        <v>1.1140103433420683E-2</v>
      </c>
      <c r="G35" s="358">
        <v>0.27861874805862752</v>
      </c>
      <c r="H35" s="355">
        <f t="shared" si="0"/>
        <v>0.99996666666666667</v>
      </c>
    </row>
    <row r="36" spans="1:8" s="49" customFormat="1" ht="23.25" customHeight="1">
      <c r="A36" s="19" t="s">
        <v>189</v>
      </c>
      <c r="B36" s="351" t="s">
        <v>190</v>
      </c>
      <c r="C36" s="358">
        <v>0.33329999999999999</v>
      </c>
      <c r="D36" s="358">
        <v>0.23943638297593495</v>
      </c>
      <c r="E36" s="358">
        <v>0.13747143219868369</v>
      </c>
      <c r="F36" s="358">
        <v>1.1140103433420683E-2</v>
      </c>
      <c r="G36" s="358">
        <v>0.27861874805862752</v>
      </c>
      <c r="H36" s="355">
        <f t="shared" ref="H36:H63" si="1">SUM(C36:G36)</f>
        <v>0.99996666666666667</v>
      </c>
    </row>
    <row r="37" spans="1:8" s="49" customFormat="1" ht="23.25" customHeight="1">
      <c r="A37" s="19" t="s">
        <v>191</v>
      </c>
      <c r="B37" s="351" t="s">
        <v>192</v>
      </c>
      <c r="C37" s="358">
        <v>0.33329999999999999</v>
      </c>
      <c r="D37" s="358">
        <v>0.23943638297593495</v>
      </c>
      <c r="E37" s="358">
        <v>0.13747143219868369</v>
      </c>
      <c r="F37" s="358">
        <v>1.1140103433420683E-2</v>
      </c>
      <c r="G37" s="358">
        <v>0.27861874805862752</v>
      </c>
      <c r="H37" s="355">
        <f t="shared" si="1"/>
        <v>0.99996666666666667</v>
      </c>
    </row>
    <row r="38" spans="1:8" s="49" customFormat="1" ht="23.25" customHeight="1">
      <c r="A38" s="19" t="s">
        <v>193</v>
      </c>
      <c r="B38" s="351" t="s">
        <v>194</v>
      </c>
      <c r="C38" s="358">
        <v>0.33329999999999999</v>
      </c>
      <c r="D38" s="358">
        <v>0.23943638297593495</v>
      </c>
      <c r="E38" s="358">
        <v>0.13747143219868369</v>
      </c>
      <c r="F38" s="358">
        <v>1.1140103433420683E-2</v>
      </c>
      <c r="G38" s="358">
        <v>0.27861874805862752</v>
      </c>
      <c r="H38" s="355">
        <f t="shared" si="1"/>
        <v>0.99996666666666667</v>
      </c>
    </row>
    <row r="39" spans="1:8" s="49" customFormat="1" ht="23.25" customHeight="1">
      <c r="A39" s="19" t="s">
        <v>195</v>
      </c>
      <c r="B39" s="351" t="s">
        <v>196</v>
      </c>
      <c r="C39" s="358">
        <v>0.33329999999999999</v>
      </c>
      <c r="D39" s="358">
        <v>0.23943638297593495</v>
      </c>
      <c r="E39" s="358">
        <v>0.13747143219868369</v>
      </c>
      <c r="F39" s="358">
        <v>1.1140103433420683E-2</v>
      </c>
      <c r="G39" s="358">
        <v>0.27861874805862752</v>
      </c>
      <c r="H39" s="355">
        <f t="shared" si="1"/>
        <v>0.99996666666666667</v>
      </c>
    </row>
    <row r="40" spans="1:8" s="49" customFormat="1" ht="23.25" customHeight="1">
      <c r="A40" s="19" t="s">
        <v>197</v>
      </c>
      <c r="B40" s="351" t="s">
        <v>198</v>
      </c>
      <c r="C40" s="358">
        <v>0.33329999999999999</v>
      </c>
      <c r="D40" s="358">
        <v>0.23943638297593495</v>
      </c>
      <c r="E40" s="358">
        <v>0.13747143219868369</v>
      </c>
      <c r="F40" s="358">
        <v>1.1140103433420683E-2</v>
      </c>
      <c r="G40" s="358">
        <v>0.27861874805862752</v>
      </c>
      <c r="H40" s="355">
        <f t="shared" si="1"/>
        <v>0.99996666666666667</v>
      </c>
    </row>
    <row r="41" spans="1:8" s="49" customFormat="1" ht="23.25" customHeight="1">
      <c r="A41" s="19" t="s">
        <v>199</v>
      </c>
      <c r="B41" s="351" t="s">
        <v>200</v>
      </c>
      <c r="C41" s="358">
        <v>0.33329999999999999</v>
      </c>
      <c r="D41" s="358">
        <v>0.23943638297593495</v>
      </c>
      <c r="E41" s="358">
        <v>0.13747143219868369</v>
      </c>
      <c r="F41" s="358">
        <v>1.1140103433420683E-2</v>
      </c>
      <c r="G41" s="358">
        <v>0.27861874805862752</v>
      </c>
      <c r="H41" s="355">
        <f t="shared" si="1"/>
        <v>0.99996666666666667</v>
      </c>
    </row>
    <row r="42" spans="1:8" s="49" customFormat="1" ht="23.25" customHeight="1">
      <c r="A42" s="19" t="s">
        <v>201</v>
      </c>
      <c r="B42" s="351" t="s">
        <v>202</v>
      </c>
      <c r="C42" s="358">
        <v>0.33329999999999999</v>
      </c>
      <c r="D42" s="358">
        <v>0.23943638297593495</v>
      </c>
      <c r="E42" s="358">
        <v>0.13747143219868369</v>
      </c>
      <c r="F42" s="358">
        <v>1.1140103433420683E-2</v>
      </c>
      <c r="G42" s="358">
        <v>0.27861874805862752</v>
      </c>
      <c r="H42" s="355">
        <f t="shared" si="1"/>
        <v>0.99996666666666667</v>
      </c>
    </row>
    <row r="43" spans="1:8" s="49" customFormat="1" ht="23.25" customHeight="1">
      <c r="A43" s="19" t="s">
        <v>203</v>
      </c>
      <c r="B43" s="351" t="s">
        <v>204</v>
      </c>
      <c r="C43" s="358">
        <v>0.33329999999999999</v>
      </c>
      <c r="D43" s="358">
        <v>0.23943638297593495</v>
      </c>
      <c r="E43" s="358">
        <v>0.13747143219868369</v>
      </c>
      <c r="F43" s="358">
        <v>1.1140103433420683E-2</v>
      </c>
      <c r="G43" s="358">
        <v>0.27861874805862752</v>
      </c>
      <c r="H43" s="355">
        <f t="shared" si="1"/>
        <v>0.99996666666666667</v>
      </c>
    </row>
    <row r="44" spans="1:8" s="49" customFormat="1" ht="23.25" customHeight="1">
      <c r="A44" s="19" t="s">
        <v>205</v>
      </c>
      <c r="B44" s="351" t="s">
        <v>206</v>
      </c>
      <c r="C44" s="358">
        <v>0.33329999999999999</v>
      </c>
      <c r="D44" s="358">
        <v>0.23943638297593495</v>
      </c>
      <c r="E44" s="358">
        <v>0.13747143219868369</v>
      </c>
      <c r="F44" s="358">
        <v>1.1140103433420683E-2</v>
      </c>
      <c r="G44" s="358">
        <v>0.27861874805862752</v>
      </c>
      <c r="H44" s="355">
        <f t="shared" si="1"/>
        <v>0.99996666666666667</v>
      </c>
    </row>
    <row r="45" spans="1:8" s="49" customFormat="1" ht="23.25" customHeight="1">
      <c r="A45" s="19" t="s">
        <v>207</v>
      </c>
      <c r="B45" s="351" t="s">
        <v>208</v>
      </c>
      <c r="C45" s="358">
        <v>0.33329999999999999</v>
      </c>
      <c r="D45" s="358">
        <v>0.23943638297593495</v>
      </c>
      <c r="E45" s="358">
        <v>0.13747143219868369</v>
      </c>
      <c r="F45" s="358">
        <v>1.1140103433420683E-2</v>
      </c>
      <c r="G45" s="358">
        <v>0.27861874805862752</v>
      </c>
      <c r="H45" s="355">
        <f t="shared" si="1"/>
        <v>0.99996666666666667</v>
      </c>
    </row>
    <row r="46" spans="1:8" s="49" customFormat="1" ht="23.25" customHeight="1">
      <c r="A46" s="19" t="s">
        <v>209</v>
      </c>
      <c r="B46" s="22" t="s">
        <v>210</v>
      </c>
      <c r="C46" s="358">
        <v>0.33329999999999999</v>
      </c>
      <c r="D46" s="358">
        <v>0.23943638297593495</v>
      </c>
      <c r="E46" s="358">
        <v>0.13747143219868369</v>
      </c>
      <c r="F46" s="358">
        <v>1.1140103433420683E-2</v>
      </c>
      <c r="G46" s="358">
        <v>0.27861874805862752</v>
      </c>
      <c r="H46" s="355">
        <f t="shared" si="1"/>
        <v>0.99996666666666667</v>
      </c>
    </row>
    <row r="47" spans="1:8" s="49" customFormat="1" ht="23.25" customHeight="1">
      <c r="A47" s="19" t="s">
        <v>211</v>
      </c>
      <c r="B47" s="352" t="s">
        <v>212</v>
      </c>
      <c r="C47" s="358">
        <v>0.33329999999999999</v>
      </c>
      <c r="D47" s="358">
        <v>0.23943638297593495</v>
      </c>
      <c r="E47" s="358">
        <v>0.13747143219868369</v>
      </c>
      <c r="F47" s="358">
        <v>1.1140103433420683E-2</v>
      </c>
      <c r="G47" s="358">
        <v>0.27861874805862752</v>
      </c>
      <c r="H47" s="355">
        <f t="shared" si="1"/>
        <v>0.99996666666666667</v>
      </c>
    </row>
    <row r="48" spans="1:8" s="49" customFormat="1" ht="23.25" customHeight="1">
      <c r="A48" s="19" t="s">
        <v>213</v>
      </c>
      <c r="B48" s="22" t="s">
        <v>214</v>
      </c>
      <c r="C48" s="358">
        <v>0.33329999999999999</v>
      </c>
      <c r="D48" s="358">
        <v>0.23943638297593495</v>
      </c>
      <c r="E48" s="358">
        <v>0.13747143219868369</v>
      </c>
      <c r="F48" s="358">
        <v>1.1140103433420683E-2</v>
      </c>
      <c r="G48" s="358">
        <v>0.27861874805862752</v>
      </c>
      <c r="H48" s="355">
        <f t="shared" si="1"/>
        <v>0.99996666666666667</v>
      </c>
    </row>
    <row r="49" spans="1:8" s="49" customFormat="1" ht="23.25" customHeight="1">
      <c r="A49" s="19" t="s">
        <v>215</v>
      </c>
      <c r="B49" s="351" t="s">
        <v>216</v>
      </c>
      <c r="C49" s="358">
        <v>0.33329999999999999</v>
      </c>
      <c r="D49" s="358">
        <v>0.23943638297593495</v>
      </c>
      <c r="E49" s="358">
        <v>0.13747143219868369</v>
      </c>
      <c r="F49" s="358">
        <v>1.1140103433420683E-2</v>
      </c>
      <c r="G49" s="358">
        <v>0.27861874805862752</v>
      </c>
      <c r="H49" s="355">
        <f t="shared" si="1"/>
        <v>0.99996666666666667</v>
      </c>
    </row>
    <row r="50" spans="1:8" s="49" customFormat="1" ht="23.25" customHeight="1">
      <c r="A50" s="19" t="s">
        <v>217</v>
      </c>
      <c r="B50" s="351" t="s">
        <v>218</v>
      </c>
      <c r="C50" s="358">
        <v>0.33329999999999999</v>
      </c>
      <c r="D50" s="358">
        <v>0.23943638297593495</v>
      </c>
      <c r="E50" s="358">
        <v>0.13747143219868369</v>
      </c>
      <c r="F50" s="358">
        <v>1.1140103433420683E-2</v>
      </c>
      <c r="G50" s="358">
        <v>0.27861874805862752</v>
      </c>
      <c r="H50" s="355">
        <f t="shared" si="1"/>
        <v>0.99996666666666667</v>
      </c>
    </row>
    <row r="51" spans="1:8" s="49" customFormat="1" ht="23.25" customHeight="1">
      <c r="A51" s="19" t="s">
        <v>219</v>
      </c>
      <c r="B51" s="351" t="s">
        <v>220</v>
      </c>
      <c r="C51" s="358">
        <v>0.33329999999999999</v>
      </c>
      <c r="D51" s="358">
        <v>0.23943638297593495</v>
      </c>
      <c r="E51" s="358">
        <v>0.13747143219868369</v>
      </c>
      <c r="F51" s="358">
        <v>1.1140103433420683E-2</v>
      </c>
      <c r="G51" s="358">
        <v>0.27861874805862752</v>
      </c>
      <c r="H51" s="355">
        <f t="shared" si="1"/>
        <v>0.99996666666666667</v>
      </c>
    </row>
    <row r="52" spans="1:8" s="49" customFormat="1" ht="23.25" customHeight="1">
      <c r="A52" s="19" t="s">
        <v>221</v>
      </c>
      <c r="B52" s="351" t="s">
        <v>222</v>
      </c>
      <c r="C52" s="358">
        <v>0.33329999999999999</v>
      </c>
      <c r="D52" s="358">
        <v>0.23943638297593495</v>
      </c>
      <c r="E52" s="358">
        <v>0.13747143219868369</v>
      </c>
      <c r="F52" s="358">
        <v>1.1140103433420683E-2</v>
      </c>
      <c r="G52" s="358">
        <v>0.27861874805862752</v>
      </c>
      <c r="H52" s="355">
        <f t="shared" si="1"/>
        <v>0.99996666666666667</v>
      </c>
    </row>
    <row r="53" spans="1:8" s="49" customFormat="1" ht="23.25" customHeight="1">
      <c r="A53" s="19" t="s">
        <v>223</v>
      </c>
      <c r="B53" s="351" t="s">
        <v>224</v>
      </c>
      <c r="C53" s="358">
        <v>0.33329999999999999</v>
      </c>
      <c r="D53" s="358">
        <v>0.23943638297593495</v>
      </c>
      <c r="E53" s="358">
        <v>0.13747143219868369</v>
      </c>
      <c r="F53" s="358">
        <v>1.1140103433420683E-2</v>
      </c>
      <c r="G53" s="358">
        <v>0.27861874805862752</v>
      </c>
      <c r="H53" s="355">
        <f t="shared" si="1"/>
        <v>0.99996666666666667</v>
      </c>
    </row>
    <row r="54" spans="1:8" s="49" customFormat="1" ht="23.25" customHeight="1">
      <c r="A54" s="19" t="s">
        <v>225</v>
      </c>
      <c r="B54" s="351" t="s">
        <v>226</v>
      </c>
      <c r="C54" s="358">
        <v>0.33329999999999999</v>
      </c>
      <c r="D54" s="358">
        <v>0.23943638297593495</v>
      </c>
      <c r="E54" s="358">
        <v>0.13747143219868369</v>
      </c>
      <c r="F54" s="358">
        <v>1.1140103433420683E-2</v>
      </c>
      <c r="G54" s="358">
        <v>0.27861874805862752</v>
      </c>
      <c r="H54" s="355">
        <f t="shared" si="1"/>
        <v>0.99996666666666667</v>
      </c>
    </row>
    <row r="55" spans="1:8" s="49" customFormat="1" ht="23.25" customHeight="1">
      <c r="A55" s="19" t="s">
        <v>227</v>
      </c>
      <c r="B55" s="351" t="s">
        <v>228</v>
      </c>
      <c r="C55" s="358">
        <v>0.33329999999999999</v>
      </c>
      <c r="D55" s="358">
        <v>0.23943638297593495</v>
      </c>
      <c r="E55" s="358">
        <v>0.13747143219868369</v>
      </c>
      <c r="F55" s="358">
        <v>1.1140103433420683E-2</v>
      </c>
      <c r="G55" s="358">
        <v>0.27861874805862752</v>
      </c>
      <c r="H55" s="355">
        <f t="shared" si="1"/>
        <v>0.99996666666666667</v>
      </c>
    </row>
    <row r="56" spans="1:8" s="49" customFormat="1" ht="23.25" customHeight="1">
      <c r="A56" s="19" t="s">
        <v>229</v>
      </c>
      <c r="B56" s="351" t="s">
        <v>230</v>
      </c>
      <c r="C56" s="358">
        <v>0.33329999999999999</v>
      </c>
      <c r="D56" s="358">
        <v>0.23943638297593495</v>
      </c>
      <c r="E56" s="358">
        <v>0.13747143219868369</v>
      </c>
      <c r="F56" s="358">
        <v>1.1140103433420683E-2</v>
      </c>
      <c r="G56" s="358">
        <v>0.27861874805862752</v>
      </c>
      <c r="H56" s="355">
        <f t="shared" si="1"/>
        <v>0.99996666666666667</v>
      </c>
    </row>
    <row r="57" spans="1:8" s="49" customFormat="1" ht="23.25" customHeight="1">
      <c r="A57" s="19" t="s">
        <v>231</v>
      </c>
      <c r="B57" s="351" t="s">
        <v>232</v>
      </c>
      <c r="C57" s="358">
        <v>0.33329999999999999</v>
      </c>
      <c r="D57" s="358">
        <v>0.23943638297593495</v>
      </c>
      <c r="E57" s="358">
        <v>0.13747143219868369</v>
      </c>
      <c r="F57" s="358">
        <v>1.1140103433420683E-2</v>
      </c>
      <c r="G57" s="358">
        <v>0.27861874805862752</v>
      </c>
      <c r="H57" s="355">
        <f t="shared" si="1"/>
        <v>0.99996666666666667</v>
      </c>
    </row>
    <row r="58" spans="1:8" s="49" customFormat="1" ht="23.25" customHeight="1">
      <c r="A58" s="19" t="s">
        <v>233</v>
      </c>
      <c r="B58" s="351" t="s">
        <v>234</v>
      </c>
      <c r="C58" s="358">
        <v>0.33329999999999999</v>
      </c>
      <c r="D58" s="358">
        <v>0.23943638297593495</v>
      </c>
      <c r="E58" s="358">
        <v>0.13747143219868369</v>
      </c>
      <c r="F58" s="358">
        <v>1.1140103433420683E-2</v>
      </c>
      <c r="G58" s="358">
        <v>0.27861874805862752</v>
      </c>
      <c r="H58" s="355">
        <f t="shared" si="1"/>
        <v>0.99996666666666667</v>
      </c>
    </row>
    <row r="59" spans="1:8" s="49" customFormat="1" ht="23.25" customHeight="1">
      <c r="A59" s="19" t="s">
        <v>235</v>
      </c>
      <c r="B59" s="351" t="s">
        <v>236</v>
      </c>
      <c r="C59" s="358">
        <v>0.33329999999999999</v>
      </c>
      <c r="D59" s="358">
        <v>0.23943638297593495</v>
      </c>
      <c r="E59" s="358">
        <v>0.13747143219868369</v>
      </c>
      <c r="F59" s="358">
        <v>1.1140103433420683E-2</v>
      </c>
      <c r="G59" s="358">
        <v>0.27861874805862752</v>
      </c>
      <c r="H59" s="355">
        <f t="shared" si="1"/>
        <v>0.99996666666666667</v>
      </c>
    </row>
    <row r="60" spans="1:8" s="49" customFormat="1" ht="23.25" customHeight="1">
      <c r="A60" s="19" t="s">
        <v>237</v>
      </c>
      <c r="B60" s="351" t="s">
        <v>238</v>
      </c>
      <c r="C60" s="358">
        <v>0.33329999999999999</v>
      </c>
      <c r="D60" s="358">
        <v>0.23943638297593495</v>
      </c>
      <c r="E60" s="358">
        <v>0.13747143219868369</v>
      </c>
      <c r="F60" s="358">
        <v>1.1140103433420683E-2</v>
      </c>
      <c r="G60" s="358">
        <v>0.27861874805862752</v>
      </c>
      <c r="H60" s="355">
        <f t="shared" si="1"/>
        <v>0.99996666666666667</v>
      </c>
    </row>
    <row r="61" spans="1:8" s="49" customFormat="1" ht="23.25" customHeight="1">
      <c r="A61" s="19" t="s">
        <v>239</v>
      </c>
      <c r="B61" s="351" t="s">
        <v>240</v>
      </c>
      <c r="C61" s="358">
        <v>0.33329999999999999</v>
      </c>
      <c r="D61" s="358">
        <v>0.23943638297593495</v>
      </c>
      <c r="E61" s="358">
        <v>0.13747143219868369</v>
      </c>
      <c r="F61" s="358">
        <v>1.1140103433420683E-2</v>
      </c>
      <c r="G61" s="358">
        <v>0.27861874805862752</v>
      </c>
      <c r="H61" s="355">
        <f t="shared" si="1"/>
        <v>0.99996666666666667</v>
      </c>
    </row>
    <row r="62" spans="1:8" s="49" customFormat="1" ht="23.25" customHeight="1">
      <c r="A62" s="19" t="s">
        <v>241</v>
      </c>
      <c r="B62" s="351" t="s">
        <v>242</v>
      </c>
      <c r="C62" s="358">
        <v>0.33329999999999999</v>
      </c>
      <c r="D62" s="358">
        <v>0.23943638297593495</v>
      </c>
      <c r="E62" s="358">
        <v>0.13747143219868369</v>
      </c>
      <c r="F62" s="358">
        <v>1.1140103433420683E-2</v>
      </c>
      <c r="G62" s="358">
        <v>0.27861874805862752</v>
      </c>
      <c r="H62" s="355">
        <f t="shared" si="1"/>
        <v>0.99996666666666667</v>
      </c>
    </row>
    <row r="63" spans="1:8" s="49" customFormat="1" ht="23.25" customHeight="1" thickBot="1">
      <c r="A63" s="19" t="s">
        <v>243</v>
      </c>
      <c r="B63" s="354" t="s">
        <v>244</v>
      </c>
      <c r="C63" s="359">
        <v>0.56999999999999995</v>
      </c>
      <c r="D63" s="359">
        <v>0.23943638297593495</v>
      </c>
      <c r="E63" s="359">
        <v>0.13747143219868369</v>
      </c>
      <c r="F63" s="359">
        <v>1.1140103433420683E-2</v>
      </c>
      <c r="G63" s="359">
        <v>4.2000000000000003E-2</v>
      </c>
      <c r="H63" s="356">
        <f t="shared" si="1"/>
        <v>1.0000479186080393</v>
      </c>
    </row>
    <row r="64" spans="1:8" s="49" customFormat="1">
      <c r="A64" s="3"/>
      <c r="B64" s="3"/>
      <c r="C64" s="3"/>
      <c r="D64" s="3"/>
      <c r="E64" s="3"/>
      <c r="F64" s="3"/>
      <c r="G64" s="3"/>
      <c r="H64" s="3"/>
    </row>
    <row r="65" spans="1:3" s="49" customFormat="1">
      <c r="A65" s="3"/>
      <c r="B65" s="3"/>
      <c r="C65" s="3"/>
    </row>
    <row r="66" spans="1:3" s="49" customFormat="1">
      <c r="A66" s="3"/>
      <c r="B66" s="3"/>
      <c r="C66" s="3"/>
    </row>
    <row r="67" spans="1:3" s="49" customFormat="1">
      <c r="A67" s="3"/>
      <c r="B67" s="3"/>
      <c r="C67" s="3"/>
    </row>
    <row r="68" spans="1:3" s="49" customFormat="1">
      <c r="A68" s="3"/>
      <c r="B68" s="3"/>
      <c r="C68" s="3"/>
    </row>
    <row r="69" spans="1:3" s="49" customFormat="1">
      <c r="A69" s="3"/>
      <c r="B69" s="3"/>
      <c r="C69" s="3"/>
    </row>
    <row r="70" spans="1:3" s="49" customFormat="1">
      <c r="A70" s="3"/>
      <c r="B70" s="3"/>
      <c r="C70" s="3"/>
    </row>
  </sheetData>
  <sheetProtection algorithmName="SHA-512" hashValue="QVKoPV2mXqnl/GK8UJpwiNAgJl+itOdL1L5bAwbgTusSyT1llGfT1+fCNK50Vbzvxq6OofmysZdv1/QTaFL0iQ==" saltValue="YP81aHQFLQQyEoHimSfqjg==" spinCount="100000" sheet="1" objects="1" scenarios="1" formatColumns="0" formatRows="0"/>
  <dataConsolidate/>
  <mergeCells count="2">
    <mergeCell ref="A1:H1"/>
    <mergeCell ref="A2:H2"/>
  </mergeCells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8">
    <tabColor theme="0" tint="-0.249977111117893"/>
    <pageSetUpPr fitToPage="1"/>
  </sheetPr>
  <dimension ref="A1:F18"/>
  <sheetViews>
    <sheetView topLeftCell="A6" zoomScaleNormal="100" zoomScaleSheetLayoutView="100" zoomScalePageLayoutView="25" workbookViewId="0">
      <selection activeCell="A12" sqref="A12:F12"/>
    </sheetView>
  </sheetViews>
  <sheetFormatPr defaultColWidth="9.140625" defaultRowHeight="15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5703125" style="5" customWidth="1"/>
    <col min="7" max="16384" width="9.140625" style="5"/>
  </cols>
  <sheetData>
    <row r="1" spans="1:6" ht="78" customHeight="1">
      <c r="A1" s="406" t="str">
        <f>Capa!A1</f>
        <v>Memória de Cálculo
Contrato de Gestão nº 12/2024 celebrado entre a Fundação Hospitalar do Estado de Minas Gerais - Fhemig e a Fundação de Assistência, Estudo e Pesquisa de Uberlândia - Faepu</v>
      </c>
      <c r="B1" s="406"/>
      <c r="C1" s="406"/>
      <c r="D1" s="406"/>
      <c r="E1" s="406"/>
      <c r="F1" s="406"/>
    </row>
    <row r="2" spans="1:6" ht="27.75" customHeight="1">
      <c r="A2" s="406" t="str">
        <f>IF(Capa!A2="","",Capa!A2)</f>
        <v>2º Termo Aditivo</v>
      </c>
      <c r="B2" s="406"/>
      <c r="C2" s="406"/>
      <c r="D2" s="406"/>
      <c r="E2" s="406"/>
      <c r="F2" s="406"/>
    </row>
    <row r="3" spans="1:6" ht="24.75" customHeight="1">
      <c r="A3" s="407"/>
      <c r="B3" s="407"/>
      <c r="C3" s="407"/>
      <c r="D3" s="407"/>
      <c r="E3" s="407"/>
      <c r="F3" s="407"/>
    </row>
    <row r="4" spans="1:6" ht="24.75" customHeight="1">
      <c r="A4" s="408" t="s">
        <v>2</v>
      </c>
      <c r="B4" s="408"/>
      <c r="C4" s="408"/>
      <c r="D4" s="408"/>
      <c r="E4" s="408"/>
      <c r="F4" s="408"/>
    </row>
    <row r="5" spans="1:6" ht="51" customHeight="1">
      <c r="A5" s="409" t="str">
        <f>TEXT(Capa!A5,"mmm/aaaa")&amp;" a "&amp;TEXT(Capa!A7,"mmm/aaaa")</f>
        <v>set/2025 a mai/2026</v>
      </c>
      <c r="B5" s="409"/>
      <c r="C5" s="409"/>
      <c r="D5" s="409"/>
      <c r="E5" s="409"/>
      <c r="F5" s="409"/>
    </row>
    <row r="6" spans="1:6" ht="20.25" customHeight="1">
      <c r="A6" s="410"/>
      <c r="B6" s="410"/>
      <c r="C6" s="410"/>
      <c r="D6" s="410"/>
      <c r="E6" s="410"/>
      <c r="F6" s="410"/>
    </row>
    <row r="7" spans="1:6" ht="32.25" customHeight="1">
      <c r="A7" s="405" t="s">
        <v>581</v>
      </c>
      <c r="B7" s="405"/>
      <c r="C7" s="405"/>
      <c r="D7" s="405"/>
      <c r="E7" s="405"/>
      <c r="F7" s="405"/>
    </row>
    <row r="8" spans="1:6" ht="20.25" customHeight="1">
      <c r="A8" s="402" t="s">
        <v>582</v>
      </c>
      <c r="B8" s="402"/>
      <c r="C8" s="402"/>
      <c r="D8" s="402"/>
      <c r="E8" s="402"/>
      <c r="F8" s="402"/>
    </row>
    <row r="9" spans="1:6" ht="20.25" customHeight="1">
      <c r="A9" s="402" t="s">
        <v>583</v>
      </c>
      <c r="B9" s="402"/>
      <c r="C9" s="402"/>
      <c r="D9" s="402"/>
      <c r="E9" s="402"/>
      <c r="F9" s="402"/>
    </row>
    <row r="10" spans="1:6" ht="20.25" customHeight="1">
      <c r="A10" s="402" t="s">
        <v>584</v>
      </c>
      <c r="B10" s="402"/>
      <c r="C10" s="402"/>
      <c r="D10" s="402"/>
      <c r="E10" s="402"/>
      <c r="F10" s="402"/>
    </row>
    <row r="11" spans="1:6" ht="16.5" customHeight="1">
      <c r="A11" s="403"/>
      <c r="B11" s="403"/>
      <c r="C11" s="403"/>
      <c r="D11" s="403"/>
      <c r="E11" s="403"/>
      <c r="F11" s="403"/>
    </row>
    <row r="12" spans="1:6" ht="16.5" customHeight="1">
      <c r="A12" s="404" t="s">
        <v>585</v>
      </c>
      <c r="B12" s="404"/>
      <c r="C12" s="404"/>
      <c r="D12" s="404"/>
      <c r="E12" s="404"/>
      <c r="F12" s="404"/>
    </row>
    <row r="13" spans="1:6" ht="16.5" customHeight="1">
      <c r="A13" s="173"/>
      <c r="B13" s="173"/>
      <c r="C13" s="173"/>
      <c r="D13" s="173"/>
      <c r="E13" s="173"/>
      <c r="F13" s="173"/>
    </row>
    <row r="14" spans="1:6" ht="38.25" customHeight="1">
      <c r="A14" s="173"/>
      <c r="B14" s="173"/>
      <c r="C14" s="173"/>
      <c r="D14" s="173"/>
      <c r="E14" s="173"/>
      <c r="F14" s="173"/>
    </row>
    <row r="15" spans="1:6" ht="16.5" customHeight="1">
      <c r="A15" s="6"/>
      <c r="B15" s="6"/>
      <c r="C15" s="6"/>
      <c r="D15" s="6"/>
      <c r="E15" s="6"/>
      <c r="F15" s="6"/>
    </row>
    <row r="16" spans="1:6" ht="16.5" customHeight="1">
      <c r="A16" s="6"/>
      <c r="B16" s="6"/>
      <c r="C16" s="6"/>
      <c r="D16" s="6"/>
      <c r="E16" s="6"/>
      <c r="F16" s="6"/>
    </row>
    <row r="17" spans="1:6" ht="16.5" customHeight="1">
      <c r="A17" s="6"/>
      <c r="B17" s="6"/>
      <c r="C17" s="6"/>
      <c r="D17" s="6"/>
      <c r="E17" s="6"/>
      <c r="F17" s="6"/>
    </row>
    <row r="18" spans="1:6" ht="16.5" customHeight="1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7:F7"/>
    <mergeCell ref="A1:F1"/>
    <mergeCell ref="A3:F3"/>
    <mergeCell ref="A4:F4"/>
    <mergeCell ref="A5:F5"/>
    <mergeCell ref="A6:F6"/>
    <mergeCell ref="A2:F2"/>
    <mergeCell ref="A8:F8"/>
    <mergeCell ref="A9:F9"/>
    <mergeCell ref="A11:F11"/>
    <mergeCell ref="A10:F10"/>
    <mergeCell ref="A12:F1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S79"/>
  <sheetViews>
    <sheetView zoomScaleNormal="100" zoomScaleSheetLayoutView="100" workbookViewId="0"/>
  </sheetViews>
  <sheetFormatPr defaultColWidth="9.140625" defaultRowHeight="12.75"/>
  <cols>
    <col min="1" max="1" width="47.85546875" style="146" customWidth="1"/>
    <col min="2" max="2" width="26.28515625" style="146" customWidth="1"/>
    <col min="3" max="3" width="29.5703125" style="146" customWidth="1"/>
    <col min="4" max="4" width="31.42578125" style="146" customWidth="1"/>
    <col min="5" max="6" width="31" style="146" customWidth="1"/>
    <col min="7" max="7" width="28.140625" style="146" customWidth="1"/>
    <col min="8" max="8" width="10.140625" style="146" customWidth="1"/>
    <col min="9" max="9" width="15.140625" style="146" customWidth="1"/>
    <col min="10" max="10" width="2.7109375" style="146" customWidth="1"/>
    <col min="11" max="11" width="9.140625" style="146"/>
    <col min="12" max="14" width="13.28515625" style="146" customWidth="1"/>
    <col min="15" max="15" width="0.7109375" style="146" customWidth="1"/>
    <col min="16" max="16" width="10.28515625" style="146" bestFit="1" customWidth="1"/>
    <col min="17" max="17" width="13.28515625" style="146" customWidth="1"/>
    <col min="18" max="18" width="5.85546875" style="146" customWidth="1"/>
    <col min="19" max="19" width="9.140625" style="146"/>
    <col min="20" max="22" width="13.28515625" style="146" customWidth="1"/>
    <col min="23" max="23" width="1.85546875" style="146" customWidth="1"/>
    <col min="24" max="24" width="9.140625" style="146"/>
    <col min="25" max="25" width="13.28515625" style="146" customWidth="1"/>
    <col min="26" max="16384" width="9.140625" style="146"/>
  </cols>
  <sheetData>
    <row r="1" spans="1:19" s="145" customFormat="1" ht="35.25" customHeight="1">
      <c r="A1" s="143" t="s">
        <v>586</v>
      </c>
      <c r="B1" s="143" t="s">
        <v>587</v>
      </c>
      <c r="C1" s="143" t="s">
        <v>49</v>
      </c>
      <c r="D1" s="143" t="s">
        <v>124</v>
      </c>
      <c r="E1" s="143" t="s">
        <v>283</v>
      </c>
      <c r="F1" s="144" t="s">
        <v>588</v>
      </c>
      <c r="H1" s="146"/>
      <c r="I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28.5">
      <c r="A2" s="144" t="s">
        <v>589</v>
      </c>
      <c r="B2" s="147"/>
      <c r="C2" s="144" t="s">
        <v>53</v>
      </c>
      <c r="D2" s="148" t="s">
        <v>126</v>
      </c>
      <c r="E2" s="144" t="s">
        <v>301</v>
      </c>
      <c r="F2" s="144" t="s">
        <v>590</v>
      </c>
    </row>
    <row r="3" spans="1:19" ht="28.5">
      <c r="A3" s="144" t="s">
        <v>591</v>
      </c>
      <c r="B3" s="147"/>
      <c r="C3" s="144" t="s">
        <v>55</v>
      </c>
      <c r="D3" s="148" t="s">
        <v>128</v>
      </c>
      <c r="E3" s="144" t="s">
        <v>287</v>
      </c>
      <c r="F3" s="144" t="s">
        <v>592</v>
      </c>
    </row>
    <row r="4" spans="1:19" ht="14.25">
      <c r="A4" s="144" t="s">
        <v>43</v>
      </c>
      <c r="B4" s="147"/>
      <c r="C4" s="144" t="s">
        <v>593</v>
      </c>
      <c r="D4" s="148" t="s">
        <v>130</v>
      </c>
      <c r="E4" s="144" t="s">
        <v>289</v>
      </c>
    </row>
    <row r="5" spans="1:19" ht="28.5" customHeight="1">
      <c r="A5" s="147"/>
      <c r="C5" s="144" t="s">
        <v>594</v>
      </c>
      <c r="D5" s="148" t="s">
        <v>132</v>
      </c>
      <c r="E5" s="144" t="s">
        <v>305</v>
      </c>
      <c r="F5" s="149"/>
    </row>
    <row r="6" spans="1:19" ht="28.5">
      <c r="A6" s="147"/>
      <c r="B6" s="147"/>
      <c r="C6" s="144" t="s">
        <v>67</v>
      </c>
      <c r="D6" s="148" t="s">
        <v>134</v>
      </c>
      <c r="E6" s="144" t="s">
        <v>291</v>
      </c>
      <c r="F6" s="149"/>
    </row>
    <row r="7" spans="1:19" ht="28.5">
      <c r="A7" s="147"/>
      <c r="B7" s="147"/>
      <c r="C7" s="144" t="s">
        <v>72</v>
      </c>
      <c r="D7" s="148" t="s">
        <v>136</v>
      </c>
      <c r="E7" s="144" t="s">
        <v>303</v>
      </c>
      <c r="F7" s="149"/>
    </row>
    <row r="8" spans="1:19" ht="42.75">
      <c r="A8" s="147"/>
      <c r="B8" s="147"/>
      <c r="C8" s="144" t="s">
        <v>74</v>
      </c>
      <c r="D8" s="148" t="s">
        <v>138</v>
      </c>
      <c r="E8" s="144" t="s">
        <v>293</v>
      </c>
      <c r="F8" s="149"/>
    </row>
    <row r="9" spans="1:19" ht="42.75">
      <c r="A9" s="147"/>
      <c r="B9" s="147"/>
      <c r="C9" s="144" t="s">
        <v>79</v>
      </c>
      <c r="D9" s="148" t="s">
        <v>140</v>
      </c>
      <c r="E9" s="144" t="s">
        <v>285</v>
      </c>
      <c r="F9" s="149"/>
    </row>
    <row r="10" spans="1:19" ht="14.25">
      <c r="A10" s="147"/>
      <c r="B10" s="147"/>
      <c r="C10" s="144" t="s">
        <v>81</v>
      </c>
      <c r="D10" s="148" t="s">
        <v>142</v>
      </c>
      <c r="E10" s="144" t="s">
        <v>307</v>
      </c>
      <c r="F10" s="149"/>
    </row>
    <row r="11" spans="1:19" ht="42.75">
      <c r="A11" s="147"/>
      <c r="B11" s="147"/>
      <c r="C11" s="144" t="s">
        <v>83</v>
      </c>
      <c r="D11" s="148" t="s">
        <v>144</v>
      </c>
      <c r="E11" s="144" t="s">
        <v>295</v>
      </c>
      <c r="F11" s="149"/>
    </row>
    <row r="12" spans="1:19" ht="14.25">
      <c r="A12" s="147"/>
      <c r="B12" s="147"/>
      <c r="C12" s="144" t="s">
        <v>85</v>
      </c>
      <c r="D12" s="148" t="s">
        <v>146</v>
      </c>
      <c r="E12" s="144" t="s">
        <v>297</v>
      </c>
      <c r="F12" s="149"/>
    </row>
    <row r="13" spans="1:19" ht="14.25">
      <c r="A13" s="147"/>
      <c r="B13" s="147"/>
      <c r="C13" s="144" t="s">
        <v>87</v>
      </c>
      <c r="D13" s="148" t="s">
        <v>148</v>
      </c>
      <c r="E13" s="144" t="s">
        <v>311</v>
      </c>
      <c r="F13" s="149"/>
    </row>
    <row r="14" spans="1:19" ht="14.25">
      <c r="A14" s="147"/>
      <c r="B14" s="147"/>
      <c r="C14" s="144" t="s">
        <v>89</v>
      </c>
      <c r="D14" s="148" t="s">
        <v>150</v>
      </c>
      <c r="E14" s="144" t="s">
        <v>299</v>
      </c>
      <c r="F14" s="149"/>
    </row>
    <row r="15" spans="1:19" ht="14.25">
      <c r="A15" s="147"/>
      <c r="B15" s="147"/>
      <c r="C15" s="144" t="s">
        <v>91</v>
      </c>
      <c r="D15" s="148" t="s">
        <v>152</v>
      </c>
      <c r="E15" s="147"/>
      <c r="F15" s="149"/>
    </row>
    <row r="16" spans="1:19" ht="28.5">
      <c r="A16" s="147"/>
      <c r="B16" s="147"/>
      <c r="C16" s="144" t="s">
        <v>595</v>
      </c>
      <c r="D16" s="148" t="s">
        <v>154</v>
      </c>
      <c r="E16" s="147"/>
      <c r="F16" s="147"/>
    </row>
    <row r="17" spans="1:6" ht="28.5">
      <c r="A17" s="147"/>
      <c r="B17" s="147"/>
      <c r="C17" s="144" t="s">
        <v>95</v>
      </c>
      <c r="D17" s="144" t="s">
        <v>156</v>
      </c>
      <c r="E17" s="147"/>
      <c r="F17" s="147"/>
    </row>
    <row r="18" spans="1:6" ht="28.5">
      <c r="A18" s="147"/>
      <c r="B18" s="147"/>
      <c r="C18" s="144" t="s">
        <v>596</v>
      </c>
      <c r="D18" s="148" t="s">
        <v>158</v>
      </c>
      <c r="E18" s="147"/>
      <c r="F18" s="147"/>
    </row>
    <row r="19" spans="1:6" ht="28.5">
      <c r="A19" s="147"/>
      <c r="B19" s="147"/>
      <c r="C19" s="144" t="s">
        <v>97</v>
      </c>
      <c r="D19" s="148" t="s">
        <v>160</v>
      </c>
      <c r="E19" s="147"/>
      <c r="F19" s="147"/>
    </row>
    <row r="20" spans="1:6" ht="28.5">
      <c r="A20" s="147"/>
      <c r="B20" s="147"/>
      <c r="C20" s="144" t="s">
        <v>99</v>
      </c>
      <c r="D20" s="148" t="s">
        <v>162</v>
      </c>
      <c r="E20" s="147"/>
      <c r="F20" s="147"/>
    </row>
    <row r="21" spans="1:6" ht="28.5">
      <c r="A21" s="147"/>
      <c r="B21" s="147"/>
      <c r="C21" s="144" t="s">
        <v>104</v>
      </c>
      <c r="D21" s="144" t="s">
        <v>164</v>
      </c>
      <c r="E21" s="147"/>
      <c r="F21" s="147"/>
    </row>
    <row r="22" spans="1:6" ht="42.75">
      <c r="A22" s="147"/>
      <c r="B22" s="147"/>
      <c r="C22" s="144" t="s">
        <v>106</v>
      </c>
      <c r="D22" s="144" t="s">
        <v>166</v>
      </c>
      <c r="E22" s="147"/>
      <c r="F22" s="147"/>
    </row>
    <row r="23" spans="1:6" ht="28.5">
      <c r="A23" s="147"/>
      <c r="B23" s="147"/>
      <c r="C23" s="144" t="s">
        <v>108</v>
      </c>
      <c r="D23" s="144" t="s">
        <v>168</v>
      </c>
      <c r="E23" s="147"/>
      <c r="F23" s="147"/>
    </row>
    <row r="24" spans="1:6" ht="28.5">
      <c r="A24" s="147"/>
      <c r="B24" s="147"/>
      <c r="C24" s="144" t="s">
        <v>110</v>
      </c>
      <c r="D24" s="144" t="s">
        <v>170</v>
      </c>
      <c r="E24" s="147"/>
      <c r="F24" s="147"/>
    </row>
    <row r="25" spans="1:6" ht="28.5">
      <c r="A25" s="147"/>
      <c r="B25" s="147"/>
      <c r="C25" s="144" t="s">
        <v>112</v>
      </c>
      <c r="D25" s="144" t="s">
        <v>172</v>
      </c>
      <c r="E25" s="147"/>
      <c r="F25" s="147"/>
    </row>
    <row r="26" spans="1:6" ht="28.5">
      <c r="A26" s="147"/>
      <c r="B26" s="147"/>
      <c r="C26" s="144" t="s">
        <v>114</v>
      </c>
      <c r="D26" s="144" t="s">
        <v>174</v>
      </c>
      <c r="E26" s="147"/>
      <c r="F26" s="147"/>
    </row>
    <row r="27" spans="1:6" ht="14.25">
      <c r="A27" s="147"/>
      <c r="B27" s="147"/>
      <c r="C27" s="144" t="s">
        <v>120</v>
      </c>
      <c r="D27" s="144" t="s">
        <v>176</v>
      </c>
      <c r="E27" s="147"/>
      <c r="F27" s="147"/>
    </row>
    <row r="28" spans="1:6" ht="28.5">
      <c r="A28" s="147"/>
      <c r="B28" s="147"/>
      <c r="C28" s="147"/>
      <c r="D28" s="144" t="s">
        <v>178</v>
      </c>
      <c r="E28" s="147"/>
      <c r="F28" s="147"/>
    </row>
    <row r="29" spans="1:6" ht="28.5">
      <c r="A29" s="147"/>
      <c r="B29" s="147"/>
      <c r="C29" s="147"/>
      <c r="D29" s="144" t="s">
        <v>180</v>
      </c>
      <c r="E29" s="147"/>
      <c r="F29" s="147"/>
    </row>
    <row r="30" spans="1:6" ht="14.25">
      <c r="A30" s="147"/>
      <c r="B30" s="147"/>
      <c r="C30" s="147"/>
      <c r="D30" s="144" t="s">
        <v>182</v>
      </c>
      <c r="E30" s="147"/>
      <c r="F30" s="147"/>
    </row>
    <row r="31" spans="1:6" ht="14.25">
      <c r="A31" s="147"/>
      <c r="B31" s="147"/>
      <c r="C31" s="147"/>
      <c r="D31" s="144" t="s">
        <v>184</v>
      </c>
      <c r="E31" s="147"/>
      <c r="F31" s="147"/>
    </row>
    <row r="32" spans="1:6" ht="14.25">
      <c r="A32" s="147"/>
      <c r="B32" s="147"/>
      <c r="C32" s="147"/>
      <c r="D32" s="144" t="s">
        <v>186</v>
      </c>
      <c r="E32" s="147"/>
      <c r="F32" s="147"/>
    </row>
    <row r="33" spans="1:6" ht="14.25">
      <c r="A33" s="147"/>
      <c r="B33" s="147"/>
      <c r="C33" s="147"/>
      <c r="D33" s="144" t="s">
        <v>188</v>
      </c>
      <c r="E33" s="147"/>
      <c r="F33" s="147"/>
    </row>
    <row r="34" spans="1:6" ht="14.25">
      <c r="A34" s="147"/>
      <c r="B34" s="147"/>
      <c r="C34" s="147"/>
      <c r="D34" s="144" t="s">
        <v>190</v>
      </c>
      <c r="E34" s="147"/>
      <c r="F34" s="147"/>
    </row>
    <row r="35" spans="1:6" ht="14.25">
      <c r="A35" s="147"/>
      <c r="B35" s="147"/>
      <c r="C35" s="147"/>
      <c r="D35" s="144" t="s">
        <v>192</v>
      </c>
      <c r="E35" s="147"/>
      <c r="F35" s="147"/>
    </row>
    <row r="36" spans="1:6" ht="28.5">
      <c r="A36" s="147"/>
      <c r="B36" s="147"/>
      <c r="C36" s="147"/>
      <c r="D36" s="144" t="s">
        <v>194</v>
      </c>
      <c r="E36" s="147"/>
      <c r="F36" s="147"/>
    </row>
    <row r="37" spans="1:6" ht="14.25">
      <c r="A37" s="147"/>
      <c r="B37" s="147"/>
      <c r="C37" s="147"/>
      <c r="D37" s="144" t="s">
        <v>196</v>
      </c>
      <c r="E37" s="147"/>
      <c r="F37" s="147"/>
    </row>
    <row r="38" spans="1:6" ht="14.25">
      <c r="A38" s="147"/>
      <c r="B38" s="147"/>
      <c r="C38" s="147"/>
      <c r="D38" s="144" t="s">
        <v>198</v>
      </c>
      <c r="E38" s="147"/>
      <c r="F38" s="147"/>
    </row>
    <row r="39" spans="1:6" ht="14.25">
      <c r="A39" s="147"/>
      <c r="B39" s="147"/>
      <c r="C39" s="147"/>
      <c r="D39" s="144" t="s">
        <v>200</v>
      </c>
      <c r="E39" s="147"/>
      <c r="F39" s="147"/>
    </row>
    <row r="40" spans="1:6" ht="14.25">
      <c r="A40" s="147"/>
      <c r="B40" s="147"/>
      <c r="C40" s="147"/>
      <c r="D40" s="144" t="s">
        <v>202</v>
      </c>
      <c r="E40" s="147"/>
      <c r="F40" s="147"/>
    </row>
    <row r="41" spans="1:6" ht="14.25">
      <c r="A41" s="147"/>
      <c r="B41" s="147"/>
      <c r="C41" s="147"/>
      <c r="D41" s="144" t="s">
        <v>204</v>
      </c>
      <c r="E41" s="147"/>
      <c r="F41" s="147"/>
    </row>
    <row r="42" spans="1:6" ht="14.25">
      <c r="A42" s="147"/>
      <c r="B42" s="147"/>
      <c r="C42" s="147"/>
      <c r="D42" s="144" t="s">
        <v>206</v>
      </c>
      <c r="E42" s="147"/>
      <c r="F42" s="147"/>
    </row>
    <row r="43" spans="1:6" ht="14.25">
      <c r="A43" s="147"/>
      <c r="B43" s="147"/>
      <c r="C43" s="147"/>
      <c r="D43" s="144" t="s">
        <v>208</v>
      </c>
      <c r="E43" s="147"/>
      <c r="F43" s="147"/>
    </row>
    <row r="44" spans="1:6" ht="14.25">
      <c r="A44" s="147"/>
      <c r="B44" s="147"/>
      <c r="C44" s="147"/>
      <c r="D44" s="144" t="s">
        <v>210</v>
      </c>
      <c r="E44" s="147"/>
      <c r="F44" s="147"/>
    </row>
    <row r="45" spans="1:6" ht="14.25">
      <c r="A45" s="147"/>
      <c r="B45" s="147"/>
      <c r="C45" s="147"/>
      <c r="D45" s="144" t="s">
        <v>212</v>
      </c>
      <c r="E45" s="147"/>
      <c r="F45" s="147"/>
    </row>
    <row r="46" spans="1:6" ht="14.25">
      <c r="A46" s="147"/>
      <c r="B46" s="147"/>
      <c r="C46" s="147"/>
      <c r="D46" s="144" t="s">
        <v>214</v>
      </c>
      <c r="E46" s="147"/>
      <c r="F46" s="147"/>
    </row>
    <row r="47" spans="1:6" ht="14.25">
      <c r="A47" s="147"/>
      <c r="B47" s="147"/>
      <c r="C47" s="147"/>
      <c r="D47" s="150" t="s">
        <v>216</v>
      </c>
      <c r="E47" s="147"/>
      <c r="F47" s="147"/>
    </row>
    <row r="48" spans="1:6" ht="14.25">
      <c r="A48" s="147"/>
      <c r="B48" s="147"/>
      <c r="C48" s="147"/>
      <c r="D48" s="144" t="s">
        <v>218</v>
      </c>
      <c r="E48" s="147"/>
      <c r="F48" s="147"/>
    </row>
    <row r="49" spans="1:6" ht="14.25">
      <c r="A49" s="147"/>
      <c r="B49" s="147"/>
      <c r="C49" s="147"/>
      <c r="D49" s="144" t="s">
        <v>220</v>
      </c>
      <c r="E49" s="147"/>
      <c r="F49" s="147"/>
    </row>
    <row r="50" spans="1:6" ht="14.25">
      <c r="A50" s="147"/>
      <c r="B50" s="147"/>
      <c r="C50" s="147"/>
      <c r="D50" s="144" t="s">
        <v>222</v>
      </c>
      <c r="E50" s="147"/>
      <c r="F50" s="147"/>
    </row>
    <row r="51" spans="1:6" ht="28.5">
      <c r="A51" s="147"/>
      <c r="B51" s="147"/>
      <c r="C51" s="147"/>
      <c r="D51" s="144" t="s">
        <v>224</v>
      </c>
      <c r="E51" s="147"/>
      <c r="F51" s="147"/>
    </row>
    <row r="52" spans="1:6" ht="14.25">
      <c r="A52" s="147"/>
      <c r="B52" s="147"/>
      <c r="C52" s="147"/>
      <c r="D52" s="144" t="s">
        <v>226</v>
      </c>
      <c r="E52" s="147"/>
      <c r="F52" s="147"/>
    </row>
    <row r="53" spans="1:6" ht="14.25">
      <c r="A53" s="147"/>
      <c r="B53" s="147"/>
      <c r="C53" s="147"/>
      <c r="D53" s="144" t="s">
        <v>228</v>
      </c>
      <c r="E53" s="147"/>
      <c r="F53" s="147"/>
    </row>
    <row r="54" spans="1:6" ht="14.25">
      <c r="A54" s="147"/>
      <c r="B54" s="147"/>
      <c r="C54" s="147"/>
      <c r="D54" s="144" t="s">
        <v>230</v>
      </c>
      <c r="E54" s="147"/>
      <c r="F54" s="147"/>
    </row>
    <row r="55" spans="1:6" ht="28.5">
      <c r="A55" s="147"/>
      <c r="B55" s="147"/>
      <c r="C55" s="147"/>
      <c r="D55" s="144" t="s">
        <v>232</v>
      </c>
      <c r="E55" s="147"/>
      <c r="F55" s="147"/>
    </row>
    <row r="56" spans="1:6" ht="14.25">
      <c r="A56" s="147"/>
      <c r="B56" s="147"/>
      <c r="C56" s="147"/>
      <c r="D56" s="144" t="s">
        <v>234</v>
      </c>
      <c r="E56" s="147"/>
      <c r="F56" s="147"/>
    </row>
    <row r="57" spans="1:6" ht="14.25">
      <c r="A57" s="147"/>
      <c r="B57" s="147"/>
      <c r="C57" s="147"/>
      <c r="D57" s="144" t="s">
        <v>236</v>
      </c>
      <c r="E57" s="147"/>
      <c r="F57" s="147"/>
    </row>
    <row r="58" spans="1:6" ht="28.5">
      <c r="A58" s="147"/>
      <c r="B58" s="147"/>
      <c r="C58" s="147"/>
      <c r="D58" s="144" t="s">
        <v>238</v>
      </c>
      <c r="E58" s="147"/>
      <c r="F58" s="147"/>
    </row>
    <row r="59" spans="1:6" ht="28.5">
      <c r="A59" s="147"/>
      <c r="B59" s="147"/>
      <c r="C59" s="147"/>
      <c r="D59" s="144" t="s">
        <v>240</v>
      </c>
      <c r="E59" s="147"/>
      <c r="F59" s="147"/>
    </row>
    <row r="60" spans="1:6" ht="14.25">
      <c r="A60" s="147"/>
      <c r="B60" s="147"/>
      <c r="C60" s="147"/>
      <c r="D60" s="144" t="s">
        <v>242</v>
      </c>
      <c r="E60" s="147"/>
      <c r="F60" s="147"/>
    </row>
    <row r="61" spans="1:6" ht="14.25">
      <c r="A61" s="147"/>
      <c r="B61" s="147"/>
      <c r="C61" s="147"/>
      <c r="D61" s="144" t="s">
        <v>244</v>
      </c>
      <c r="E61" s="147"/>
      <c r="F61" s="147"/>
    </row>
    <row r="62" spans="1:6" ht="14.25">
      <c r="A62" s="147"/>
      <c r="B62" s="147"/>
      <c r="C62" s="147"/>
      <c r="D62" s="144" t="s">
        <v>246</v>
      </c>
      <c r="E62" s="147"/>
      <c r="F62" s="147"/>
    </row>
    <row r="63" spans="1:6" ht="14.25">
      <c r="A63" s="147"/>
      <c r="B63" s="147"/>
      <c r="D63" s="144" t="s">
        <v>248</v>
      </c>
      <c r="E63" s="147"/>
      <c r="F63" s="147"/>
    </row>
    <row r="64" spans="1:6" ht="28.5">
      <c r="D64" s="148" t="s">
        <v>250</v>
      </c>
      <c r="F64" s="147"/>
    </row>
    <row r="65" spans="4:4" ht="28.5">
      <c r="D65" s="148" t="s">
        <v>252</v>
      </c>
    </row>
    <row r="66" spans="4:4" ht="14.25">
      <c r="D66" s="148" t="s">
        <v>254</v>
      </c>
    </row>
    <row r="67" spans="4:4" ht="28.5">
      <c r="D67" s="148" t="s">
        <v>256</v>
      </c>
    </row>
    <row r="68" spans="4:4" ht="28.5">
      <c r="D68" s="148" t="s">
        <v>258</v>
      </c>
    </row>
    <row r="69" spans="4:4" ht="28.5">
      <c r="D69" s="148" t="s">
        <v>260</v>
      </c>
    </row>
    <row r="70" spans="4:4" ht="28.5">
      <c r="D70" s="148" t="s">
        <v>262</v>
      </c>
    </row>
    <row r="71" spans="4:4" ht="14.25">
      <c r="D71" s="148" t="s">
        <v>264</v>
      </c>
    </row>
    <row r="72" spans="4:4" ht="14.25">
      <c r="D72" s="148" t="s">
        <v>266</v>
      </c>
    </row>
    <row r="73" spans="4:4" ht="14.25">
      <c r="D73" s="148" t="s">
        <v>268</v>
      </c>
    </row>
    <row r="74" spans="4:4" ht="14.25">
      <c r="D74" s="148" t="s">
        <v>270</v>
      </c>
    </row>
    <row r="75" spans="4:4" ht="14.25">
      <c r="D75" s="148" t="s">
        <v>272</v>
      </c>
    </row>
    <row r="76" spans="4:4" ht="14.25">
      <c r="D76" s="148" t="s">
        <v>274</v>
      </c>
    </row>
    <row r="77" spans="4:4" ht="14.25">
      <c r="D77" s="148" t="s">
        <v>276</v>
      </c>
    </row>
    <row r="78" spans="4:4" ht="14.25">
      <c r="D78" s="148" t="s">
        <v>278</v>
      </c>
    </row>
    <row r="79" spans="4:4" ht="14.25">
      <c r="D79" s="144" t="s">
        <v>280</v>
      </c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758B6196B0F49AC2B800DFBC943B3" ma:contentTypeVersion="10" ma:contentTypeDescription="Create a new document." ma:contentTypeScope="" ma:versionID="c200115b23a57a615e5a910ebc06980b">
  <xsd:schema xmlns:xsd="http://www.w3.org/2001/XMLSchema" xmlns:xs="http://www.w3.org/2001/XMLSchema" xmlns:p="http://schemas.microsoft.com/office/2006/metadata/properties" xmlns:ns2="ee1baa49-d775-490f-95a0-0be6b1b30548" xmlns:ns3="0b0293c2-191e-4088-96c9-a881010ce1ad" targetNamespace="http://schemas.microsoft.com/office/2006/metadata/properties" ma:root="true" ma:fieldsID="3f56ab8d04d759b1f8dae169f8654952" ns2:_="" ns3:_="">
    <xsd:import namespace="ee1baa49-d775-490f-95a0-0be6b1b30548"/>
    <xsd:import namespace="0b0293c2-191e-4088-96c9-a881010ce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baa49-d775-490f-95a0-0be6b1b3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af98bd1-2354-4ddb-b15f-75f5f3c88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293c2-191e-4088-96c9-a881010ce1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21b196a-212e-49e0-8273-63b5b7ad7f3d}" ma:internalName="TaxCatchAll" ma:showField="CatchAllData" ma:web="0b0293c2-191e-4088-96c9-a881010ce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293c2-191e-4088-96c9-a881010ce1ad" xsi:nil="true"/>
    <lcf76f155ced4ddcb4097134ff3c332f xmlns="ee1baa49-d775-490f-95a0-0be6b1b305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2D53D0-5683-4EDB-9CEB-EE2330B40A93}"/>
</file>

<file path=customXml/itemProps2.xml><?xml version="1.0" encoding="utf-8"?>
<ds:datastoreItem xmlns:ds="http://schemas.openxmlformats.org/officeDocument/2006/customXml" ds:itemID="{5488B368-11BE-4995-8C1F-CCFBE241CBD6}"/>
</file>

<file path=customXml/itemProps3.xml><?xml version="1.0" encoding="utf-8"?>
<ds:datastoreItem xmlns:ds="http://schemas.openxmlformats.org/officeDocument/2006/customXml" ds:itemID="{47FBEF5F-A114-4984-9F99-9E882297B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SEPLAG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/>
  <cp:revision/>
  <dcterms:created xsi:type="dcterms:W3CDTF">2007-08-22T17:17:19Z</dcterms:created>
  <dcterms:modified xsi:type="dcterms:W3CDTF">2025-08-28T13:04:54Z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0x01010001F758B6196B0F49AC2B800DFBC943B3</vt:lpwstr>
  </property>
  <property fmtid="{D5CDD505-2E9C-101B-9397-08002B2CF9AE}" pid="3" name="MediaServiceImageTags">
    <vt:lpwstr/>
  </property>
</Properties>
</file>